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405" windowWidth="14805" windowHeight="7710" tabRatio="885" activeTab="4"/>
  </bookViews>
  <sheets>
    <sheet name="SCRUTINY NOTE" sheetId="11" r:id="rId1"/>
    <sheet name="bill form1-2" sheetId="13" r:id="rId2"/>
    <sheet name="bill form 3-4" sheetId="12" r:id="rId3"/>
    <sheet name="Mest cover sheet " sheetId="14" r:id="rId4"/>
    <sheet name="Review Notes" sheetId="15" r:id="rId5"/>
    <sheet name="Measurment" sheetId="4" r:id="rId6"/>
    <sheet name="Cozymeasurement" sheetId="35" r:id="rId7"/>
    <sheet name="Abstract of Qty " sheetId="36" r:id="rId8"/>
    <sheet name="Abstract" sheetId="9" r:id="rId9"/>
    <sheet name="recovery (2)" sheetId="10" r:id="rId10"/>
    <sheet name="TESTCHECK" sheetId="16" r:id="rId11"/>
    <sheet name="cement (2)" sheetId="39" r:id="rId12"/>
    <sheet name="steel " sheetId="38" r:id="rId13"/>
    <sheet name="Mand (2)" sheetId="40" r:id="rId14"/>
    <sheet name="SIS-I (2)" sheetId="41" r:id="rId15"/>
    <sheet name="part rate" sheetId="25" r:id="rId16"/>
    <sheet name="securedadv" sheetId="31" r:id="rId17"/>
    <sheet name="Sheet1" sheetId="37" r:id="rId18"/>
  </sheets>
  <externalReferences>
    <externalReference r:id="rId19"/>
    <externalReference r:id="rId20"/>
    <externalReference r:id="rId21"/>
  </externalReferences>
  <definedNames>
    <definedName name="_xlnm.Print_Area" localSheetId="8">Abstract!$A$1:$I$381</definedName>
    <definedName name="_xlnm.Print_Area" localSheetId="7">'Abstract of Qty '!$A$1:$D$100</definedName>
    <definedName name="_xlnm.Print_Area" localSheetId="1">'bill form1-2'!$A$1:$K$60</definedName>
    <definedName name="_xlnm.Print_Area" localSheetId="11">'cement (2)'!$A$1:$H$25</definedName>
    <definedName name="_xlnm.Print_Area" localSheetId="5">Measurment!$A$1:$I$380</definedName>
    <definedName name="_xlnm.Print_Area" localSheetId="3">'Mest cover sheet '!$A$1:$I$35</definedName>
    <definedName name="_xlnm.Print_Area" localSheetId="0">'SCRUTINY NOTE'!$A$1:$F$58</definedName>
    <definedName name="_xlnm.Print_Area" localSheetId="16">securedadv!$A$1:$J$28</definedName>
    <definedName name="_xlnm.Print_Titles" localSheetId="8">Abstract!$9:$11</definedName>
    <definedName name="_xlnm.Print_Titles" localSheetId="7">'Abstract of Qty '!$10:$12</definedName>
    <definedName name="_xlnm.Print_Titles" localSheetId="15">'part rate'!$8:$8</definedName>
    <definedName name="_xlnm.Print_Titles" localSheetId="14">'SIS-I (2)'!$8:$9</definedName>
  </definedNames>
  <calcPr calcId="144525"/>
</workbook>
</file>

<file path=xl/calcChain.xml><?xml version="1.0" encoding="utf-8"?>
<calcChain xmlns="http://schemas.openxmlformats.org/spreadsheetml/2006/main">
  <c r="F20" i="16" l="1"/>
  <c r="E20" i="16"/>
  <c r="B3" i="10" l="1"/>
  <c r="D40" i="25" l="1"/>
  <c r="E40" i="25" s="1"/>
  <c r="A40" i="25"/>
  <c r="D32" i="25"/>
  <c r="E32" i="25" s="1"/>
  <c r="C32" i="25"/>
  <c r="B32" i="25"/>
  <c r="A32" i="25"/>
  <c r="D29" i="25"/>
  <c r="E29" i="25" s="1"/>
  <c r="C29" i="25"/>
  <c r="B29" i="25"/>
  <c r="A29" i="25"/>
  <c r="C12" i="38"/>
  <c r="C19" i="39"/>
  <c r="C13" i="39"/>
  <c r="C10" i="39"/>
  <c r="C9" i="39"/>
  <c r="I206" i="9"/>
  <c r="I198" i="9"/>
  <c r="I193" i="9"/>
  <c r="I189" i="9"/>
  <c r="I182" i="9"/>
  <c r="I177" i="9"/>
  <c r="I167" i="9"/>
  <c r="I163" i="9"/>
  <c r="I155" i="9"/>
  <c r="I147" i="9"/>
  <c r="I142" i="9"/>
  <c r="I136" i="9"/>
  <c r="I127" i="9"/>
  <c r="I120" i="9"/>
  <c r="I115" i="9"/>
  <c r="I110" i="9"/>
  <c r="I102" i="9"/>
  <c r="I94" i="9"/>
  <c r="I88" i="9"/>
  <c r="I83" i="9"/>
  <c r="I77" i="9"/>
  <c r="I73" i="9"/>
  <c r="I68" i="9"/>
  <c r="I58" i="9"/>
  <c r="I53" i="9"/>
  <c r="I44" i="9"/>
  <c r="I38" i="9"/>
  <c r="I33" i="9"/>
  <c r="I28" i="9"/>
  <c r="I27" i="9"/>
  <c r="I22" i="9"/>
  <c r="I17" i="9"/>
  <c r="H340" i="4"/>
  <c r="H315" i="4"/>
  <c r="H67" i="4"/>
  <c r="C9" i="31" l="1"/>
  <c r="D9" i="31"/>
  <c r="A9" i="31"/>
  <c r="G13" i="31"/>
  <c r="D13" i="31"/>
  <c r="G11" i="31"/>
  <c r="D11" i="31"/>
  <c r="D374" i="9"/>
  <c r="G376" i="9"/>
  <c r="D366" i="9"/>
  <c r="D367" i="9" s="1"/>
  <c r="C11" i="31" s="1"/>
  <c r="H335" i="9"/>
  <c r="H337" i="9" s="1"/>
  <c r="H341" i="9" s="1"/>
  <c r="E333" i="9"/>
  <c r="D333" i="9"/>
  <c r="G333" i="9" s="1"/>
  <c r="I333" i="9" s="1"/>
  <c r="A332" i="9"/>
  <c r="D326" i="9"/>
  <c r="D327" i="9" s="1"/>
  <c r="G327" i="9" s="1"/>
  <c r="D318" i="9"/>
  <c r="D302" i="9"/>
  <c r="D303" i="9" s="1"/>
  <c r="D270" i="9"/>
  <c r="D271" i="9" s="1"/>
  <c r="G271" i="9" s="1"/>
  <c r="D263" i="9"/>
  <c r="D264" i="9" s="1"/>
  <c r="G264" i="9" s="1"/>
  <c r="D257" i="9"/>
  <c r="G257" i="9" s="1"/>
  <c r="I257" i="9" s="1"/>
  <c r="D242" i="9"/>
  <c r="D243" i="9" s="1"/>
  <c r="G243" i="9" s="1"/>
  <c r="D375" i="9" l="1"/>
  <c r="C13" i="31" s="1"/>
  <c r="G368" i="9"/>
  <c r="D216" i="9"/>
  <c r="D217" i="9" s="1"/>
  <c r="G217" i="9" s="1"/>
  <c r="D176" i="9"/>
  <c r="D177" i="9" s="1"/>
  <c r="D162" i="9"/>
  <c r="D163" i="9" s="1"/>
  <c r="D155" i="9"/>
  <c r="D136" i="9"/>
  <c r="D126" i="9"/>
  <c r="D127" i="9" s="1"/>
  <c r="D115" i="9"/>
  <c r="D109" i="9"/>
  <c r="D110" i="9" s="1"/>
  <c r="D83" i="9"/>
  <c r="D73" i="9"/>
  <c r="D67" i="9"/>
  <c r="D68" i="9" s="1"/>
  <c r="D58" i="9"/>
  <c r="D52" i="9"/>
  <c r="D53" i="9" s="1"/>
  <c r="G53" i="9" s="1"/>
  <c r="D43" i="9"/>
  <c r="D44" i="9" s="1"/>
  <c r="D16" i="9"/>
  <c r="D17" i="9" s="1"/>
  <c r="D52" i="36"/>
  <c r="D53" i="36" s="1"/>
  <c r="C52" i="36"/>
  <c r="C53" i="36" s="1"/>
  <c r="B51" i="36"/>
  <c r="B50" i="36"/>
  <c r="A51" i="36"/>
  <c r="A50" i="36"/>
  <c r="D47" i="36"/>
  <c r="D48" i="36" s="1"/>
  <c r="C47" i="36"/>
  <c r="C48" i="36" s="1"/>
  <c r="B46" i="36"/>
  <c r="B45" i="36"/>
  <c r="A46" i="36"/>
  <c r="A45" i="36"/>
  <c r="D37" i="36"/>
  <c r="D38" i="36" s="1"/>
  <c r="C37" i="36"/>
  <c r="C38" i="36" s="1"/>
  <c r="B36" i="36"/>
  <c r="B35" i="36"/>
  <c r="A36" i="36"/>
  <c r="A35" i="36"/>
  <c r="D88" i="36"/>
  <c r="D89" i="36" s="1"/>
  <c r="C88" i="36"/>
  <c r="C89" i="36" s="1"/>
  <c r="B87" i="36"/>
  <c r="A87" i="36"/>
  <c r="D97" i="36"/>
  <c r="C97" i="36"/>
  <c r="C98" i="36" s="1"/>
  <c r="D98" i="36"/>
  <c r="B96" i="36"/>
  <c r="B332" i="9" s="1"/>
  <c r="B40" i="25" s="1"/>
  <c r="A96" i="36"/>
  <c r="D79" i="36"/>
  <c r="D80" i="36" s="1"/>
  <c r="C79" i="36"/>
  <c r="C80" i="36" s="1"/>
  <c r="B78" i="36"/>
  <c r="B77" i="36"/>
  <c r="A78" i="36"/>
  <c r="A77" i="36"/>
  <c r="D68" i="36"/>
  <c r="D69" i="36" s="1"/>
  <c r="C68" i="36"/>
  <c r="C69" i="36" s="1"/>
  <c r="B67" i="36"/>
  <c r="B66" i="36"/>
  <c r="A67" i="36"/>
  <c r="A66" i="36"/>
  <c r="D73" i="36"/>
  <c r="D74" i="36" s="1"/>
  <c r="C73" i="36"/>
  <c r="C74" i="36" s="1"/>
  <c r="B72" i="36"/>
  <c r="B71" i="36"/>
  <c r="A72" i="36"/>
  <c r="A71" i="36"/>
  <c r="D63" i="36"/>
  <c r="D64" i="36" s="1"/>
  <c r="C63" i="36"/>
  <c r="C64" i="36" s="1"/>
  <c r="B62" i="36"/>
  <c r="B61" i="36"/>
  <c r="A62" i="36"/>
  <c r="A61" i="36"/>
  <c r="D58" i="36"/>
  <c r="D59" i="36" s="1"/>
  <c r="C58" i="36"/>
  <c r="C59" i="36" s="1"/>
  <c r="B57" i="36"/>
  <c r="B56" i="36"/>
  <c r="B55" i="36"/>
  <c r="A57" i="36"/>
  <c r="A56" i="36"/>
  <c r="A55" i="36"/>
  <c r="H154" i="4"/>
  <c r="B41" i="36"/>
  <c r="B40" i="36"/>
  <c r="A41" i="36"/>
  <c r="A40" i="36"/>
  <c r="B31" i="36"/>
  <c r="B30" i="36"/>
  <c r="A31" i="36"/>
  <c r="A30" i="36"/>
  <c r="B26" i="36"/>
  <c r="B25" i="36"/>
  <c r="A26" i="36"/>
  <c r="A25" i="36"/>
  <c r="B92" i="36"/>
  <c r="B91" i="36"/>
  <c r="A91" i="36"/>
  <c r="B83" i="36"/>
  <c r="A83" i="36"/>
  <c r="C21" i="36"/>
  <c r="C22" i="36" s="1"/>
  <c r="B20" i="36"/>
  <c r="B19" i="36"/>
  <c r="A20" i="36"/>
  <c r="A19" i="36"/>
  <c r="C16" i="36"/>
  <c r="B15" i="36"/>
  <c r="B14" i="36"/>
  <c r="A15" i="36"/>
  <c r="A14" i="36"/>
  <c r="P187" i="35"/>
  <c r="K187" i="35"/>
  <c r="L187" i="35"/>
  <c r="M187" i="35"/>
  <c r="N187" i="35"/>
  <c r="O187" i="35"/>
  <c r="J187" i="35"/>
  <c r="P166" i="35"/>
  <c r="P165" i="35"/>
  <c r="N165" i="35"/>
  <c r="K165" i="35"/>
  <c r="L165" i="35"/>
  <c r="M165" i="35"/>
  <c r="O165" i="35"/>
  <c r="J165" i="35"/>
  <c r="K163" i="35"/>
  <c r="L163" i="35"/>
  <c r="M163" i="35"/>
  <c r="N163" i="35"/>
  <c r="O163" i="35"/>
  <c r="J163" i="35"/>
  <c r="K127" i="35"/>
  <c r="L127" i="35"/>
  <c r="M127" i="35"/>
  <c r="N127" i="35"/>
  <c r="O127" i="35"/>
  <c r="J127" i="35"/>
  <c r="K114" i="35"/>
  <c r="L114" i="35"/>
  <c r="M114" i="35"/>
  <c r="N114" i="35"/>
  <c r="O114" i="35"/>
  <c r="J114" i="35"/>
  <c r="A119" i="35"/>
  <c r="A118" i="35"/>
  <c r="A117" i="35"/>
  <c r="H129" i="4"/>
  <c r="I365" i="4"/>
  <c r="I373" i="4" s="1"/>
  <c r="H372" i="4"/>
  <c r="H371" i="4"/>
  <c r="H370" i="4"/>
  <c r="H369" i="4"/>
  <c r="H368" i="4"/>
  <c r="H367" i="4"/>
  <c r="H364" i="4"/>
  <c r="H359" i="4"/>
  <c r="H360" i="4"/>
  <c r="H361" i="4"/>
  <c r="H362" i="4"/>
  <c r="H363" i="4"/>
  <c r="H358" i="4"/>
  <c r="I335" i="4"/>
  <c r="I336" i="4" s="1"/>
  <c r="I39" i="4"/>
  <c r="I43" i="4" s="1"/>
  <c r="H36" i="4"/>
  <c r="H39" i="4" s="1"/>
  <c r="H43" i="4" s="1"/>
  <c r="D21" i="36" s="1"/>
  <c r="D22" i="36" s="1"/>
  <c r="I16" i="4"/>
  <c r="I20" i="4" s="1"/>
  <c r="H13" i="4"/>
  <c r="H12"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I273" i="4"/>
  <c r="H270" i="4"/>
  <c r="H242" i="4"/>
  <c r="H243" i="4"/>
  <c r="H244" i="4"/>
  <c r="H245" i="4"/>
  <c r="H246" i="4"/>
  <c r="H247" i="4"/>
  <c r="H248" i="4"/>
  <c r="H249" i="4"/>
  <c r="H250" i="4"/>
  <c r="H241" i="4"/>
  <c r="H232" i="4"/>
  <c r="H233" i="4"/>
  <c r="H234" i="4"/>
  <c r="H235" i="4"/>
  <c r="H236" i="4"/>
  <c r="H237" i="4"/>
  <c r="H238" i="4"/>
  <c r="H239" i="4"/>
  <c r="H240" i="4"/>
  <c r="I253" i="4"/>
  <c r="H231" i="4"/>
  <c r="H211" i="4"/>
  <c r="H212" i="4"/>
  <c r="I215" i="4"/>
  <c r="H210" i="4"/>
  <c r="I194" i="4"/>
  <c r="H191" i="4"/>
  <c r="H173" i="4"/>
  <c r="H174" i="4"/>
  <c r="H175" i="4"/>
  <c r="H176" i="4"/>
  <c r="I179" i="4"/>
  <c r="H172" i="4"/>
  <c r="H60" i="4"/>
  <c r="H61" i="4"/>
  <c r="H62" i="4"/>
  <c r="H63" i="4"/>
  <c r="H64" i="4"/>
  <c r="H84" i="4"/>
  <c r="H85" i="4"/>
  <c r="H86" i="4"/>
  <c r="H87" i="4"/>
  <c r="H88" i="4"/>
  <c r="O144" i="35"/>
  <c r="N144" i="35"/>
  <c r="M144" i="35"/>
  <c r="L144" i="35"/>
  <c r="K144" i="35"/>
  <c r="J144" i="35"/>
  <c r="A173" i="35"/>
  <c r="A172" i="35"/>
  <c r="A171" i="35"/>
  <c r="O184" i="35"/>
  <c r="N184" i="35"/>
  <c r="M184" i="35"/>
  <c r="L184" i="35"/>
  <c r="K184" i="35"/>
  <c r="J184" i="35"/>
  <c r="O183" i="35"/>
  <c r="N183" i="35"/>
  <c r="M183" i="35"/>
  <c r="L183" i="35"/>
  <c r="K183" i="35"/>
  <c r="J183" i="35"/>
  <c r="O182" i="35"/>
  <c r="O185" i="35" s="1"/>
  <c r="N182" i="35"/>
  <c r="M182" i="35"/>
  <c r="L182" i="35"/>
  <c r="L185" i="35" s="1"/>
  <c r="K182" i="35"/>
  <c r="J182" i="35"/>
  <c r="O181" i="35"/>
  <c r="N181" i="35"/>
  <c r="N185" i="35" s="1"/>
  <c r="M181" i="35"/>
  <c r="M185" i="35" s="1"/>
  <c r="L181" i="35"/>
  <c r="K181" i="35"/>
  <c r="K185" i="35" s="1"/>
  <c r="J181" i="35"/>
  <c r="J185" i="35" s="1"/>
  <c r="J50" i="35"/>
  <c r="K50" i="35"/>
  <c r="L50" i="35"/>
  <c r="M50" i="35"/>
  <c r="N50" i="35"/>
  <c r="O50" i="35"/>
  <c r="J156" i="35"/>
  <c r="K156" i="35"/>
  <c r="L156" i="35"/>
  <c r="M156" i="35"/>
  <c r="N156" i="35"/>
  <c r="O156" i="35"/>
  <c r="J157" i="35"/>
  <c r="K157" i="35"/>
  <c r="L157" i="35"/>
  <c r="M157" i="35"/>
  <c r="N157" i="35"/>
  <c r="O157" i="35"/>
  <c r="J158" i="35"/>
  <c r="K158" i="35"/>
  <c r="L158" i="35"/>
  <c r="M158" i="35"/>
  <c r="N158" i="35"/>
  <c r="O158" i="35"/>
  <c r="J159" i="35"/>
  <c r="K159" i="35"/>
  <c r="L159" i="35"/>
  <c r="M159" i="35"/>
  <c r="N159" i="35"/>
  <c r="O159" i="35"/>
  <c r="J160" i="35"/>
  <c r="K160" i="35"/>
  <c r="L160" i="35"/>
  <c r="M160" i="35"/>
  <c r="N160" i="35"/>
  <c r="O160" i="35"/>
  <c r="J161" i="35"/>
  <c r="K161" i="35"/>
  <c r="L161" i="35"/>
  <c r="M161" i="35"/>
  <c r="N161" i="35"/>
  <c r="O161" i="35"/>
  <c r="J145" i="35"/>
  <c r="K145" i="35"/>
  <c r="L145" i="35"/>
  <c r="M145" i="35"/>
  <c r="N145" i="35"/>
  <c r="O145" i="35"/>
  <c r="J146" i="35"/>
  <c r="K146" i="35"/>
  <c r="L146" i="35"/>
  <c r="M146" i="35"/>
  <c r="N146" i="35"/>
  <c r="O146" i="35"/>
  <c r="J147" i="35"/>
  <c r="K147" i="35"/>
  <c r="L147" i="35"/>
  <c r="M147" i="35"/>
  <c r="N147" i="35"/>
  <c r="O147" i="35"/>
  <c r="J148" i="35"/>
  <c r="K148" i="35"/>
  <c r="L148" i="35"/>
  <c r="M148" i="35"/>
  <c r="N148" i="35"/>
  <c r="O148" i="35"/>
  <c r="J149" i="35"/>
  <c r="K149" i="35"/>
  <c r="L149" i="35"/>
  <c r="M149" i="35"/>
  <c r="N149" i="35"/>
  <c r="O149" i="35"/>
  <c r="J150" i="35"/>
  <c r="K150" i="35"/>
  <c r="L150" i="35"/>
  <c r="M150" i="35"/>
  <c r="N150" i="35"/>
  <c r="O150" i="35"/>
  <c r="J151" i="35"/>
  <c r="K151" i="35"/>
  <c r="L151" i="35"/>
  <c r="M151" i="35"/>
  <c r="N151" i="35"/>
  <c r="O151" i="35"/>
  <c r="J152" i="35"/>
  <c r="K152" i="35"/>
  <c r="L152" i="35"/>
  <c r="M152" i="35"/>
  <c r="N152" i="35"/>
  <c r="O152" i="35"/>
  <c r="J153" i="35"/>
  <c r="K153" i="35"/>
  <c r="L153" i="35"/>
  <c r="M153" i="35"/>
  <c r="N153" i="35"/>
  <c r="O153" i="35"/>
  <c r="J154" i="35"/>
  <c r="K154" i="35"/>
  <c r="L154" i="35"/>
  <c r="M154" i="35"/>
  <c r="N154" i="35"/>
  <c r="O154" i="35"/>
  <c r="J155" i="35"/>
  <c r="K155" i="35"/>
  <c r="L155" i="35"/>
  <c r="M155" i="35"/>
  <c r="N155" i="35"/>
  <c r="O155" i="35"/>
  <c r="J140" i="35"/>
  <c r="K140" i="35"/>
  <c r="L140" i="35"/>
  <c r="M140" i="35"/>
  <c r="N140" i="35"/>
  <c r="O140" i="35"/>
  <c r="J141" i="35"/>
  <c r="K141" i="35"/>
  <c r="L141" i="35"/>
  <c r="M141" i="35"/>
  <c r="N141" i="35"/>
  <c r="O141" i="35"/>
  <c r="J142" i="35"/>
  <c r="K142" i="35"/>
  <c r="L142" i="35"/>
  <c r="M142" i="35"/>
  <c r="N142" i="35"/>
  <c r="O142" i="35"/>
  <c r="J143" i="35"/>
  <c r="K143" i="35"/>
  <c r="L143" i="35"/>
  <c r="M143" i="35"/>
  <c r="N143" i="35"/>
  <c r="O143" i="35"/>
  <c r="J133" i="35"/>
  <c r="K133" i="35"/>
  <c r="L133" i="35"/>
  <c r="M133" i="35"/>
  <c r="N133" i="35"/>
  <c r="O133" i="35"/>
  <c r="J134" i="35"/>
  <c r="K134" i="35"/>
  <c r="L134" i="35"/>
  <c r="M134" i="35"/>
  <c r="N134" i="35"/>
  <c r="O134" i="35"/>
  <c r="J135" i="35"/>
  <c r="K135" i="35"/>
  <c r="L135" i="35"/>
  <c r="M135" i="35"/>
  <c r="N135" i="35"/>
  <c r="O135" i="35"/>
  <c r="J136" i="35"/>
  <c r="K136" i="35"/>
  <c r="L136" i="35"/>
  <c r="M136" i="35"/>
  <c r="N136" i="35"/>
  <c r="O136" i="35"/>
  <c r="J137" i="35"/>
  <c r="K137" i="35"/>
  <c r="L137" i="35"/>
  <c r="M137" i="35"/>
  <c r="N137" i="35"/>
  <c r="O137" i="35"/>
  <c r="J138" i="35"/>
  <c r="K138" i="35"/>
  <c r="L138" i="35"/>
  <c r="M138" i="35"/>
  <c r="N138" i="35"/>
  <c r="O138" i="35"/>
  <c r="J139" i="35"/>
  <c r="K139" i="35"/>
  <c r="L139" i="35"/>
  <c r="M139" i="35"/>
  <c r="N139" i="35"/>
  <c r="O139" i="35"/>
  <c r="J109" i="35"/>
  <c r="K109" i="35"/>
  <c r="L109" i="35"/>
  <c r="M109" i="35"/>
  <c r="N109" i="35"/>
  <c r="O109" i="35"/>
  <c r="J110" i="35"/>
  <c r="K110" i="35"/>
  <c r="L110" i="35"/>
  <c r="M110" i="35"/>
  <c r="N110" i="35"/>
  <c r="O110" i="35"/>
  <c r="J111" i="35"/>
  <c r="K111" i="35"/>
  <c r="L111" i="35"/>
  <c r="M111" i="35"/>
  <c r="N111" i="35"/>
  <c r="O111" i="35"/>
  <c r="J112" i="35"/>
  <c r="K112" i="35"/>
  <c r="L112" i="35"/>
  <c r="M112" i="35"/>
  <c r="N112" i="35"/>
  <c r="O112" i="35"/>
  <c r="J113" i="35"/>
  <c r="K113" i="35"/>
  <c r="L113" i="35"/>
  <c r="M113" i="35"/>
  <c r="N113" i="35"/>
  <c r="O113" i="35"/>
  <c r="J128" i="35"/>
  <c r="K128" i="35"/>
  <c r="L128" i="35"/>
  <c r="M128" i="35"/>
  <c r="N128" i="35"/>
  <c r="O128" i="35"/>
  <c r="J129" i="35"/>
  <c r="K129" i="35"/>
  <c r="L129" i="35"/>
  <c r="M129" i="35"/>
  <c r="N129" i="35"/>
  <c r="O129" i="35"/>
  <c r="J130" i="35"/>
  <c r="K130" i="35"/>
  <c r="L130" i="35"/>
  <c r="M130" i="35"/>
  <c r="N130" i="35"/>
  <c r="O130" i="35"/>
  <c r="J131" i="35"/>
  <c r="K131" i="35"/>
  <c r="L131" i="35"/>
  <c r="M131" i="35"/>
  <c r="N131" i="35"/>
  <c r="O131" i="35"/>
  <c r="J132" i="35"/>
  <c r="K132" i="35"/>
  <c r="L132" i="35"/>
  <c r="M132" i="35"/>
  <c r="N132" i="35"/>
  <c r="O132" i="35"/>
  <c r="J70" i="35"/>
  <c r="K70" i="35"/>
  <c r="L70" i="35"/>
  <c r="M70" i="35"/>
  <c r="N70" i="35"/>
  <c r="O70" i="35"/>
  <c r="J71" i="35"/>
  <c r="K71" i="35"/>
  <c r="L71" i="35"/>
  <c r="M71" i="35"/>
  <c r="N71" i="35"/>
  <c r="O71" i="35"/>
  <c r="J72" i="35"/>
  <c r="K72" i="35"/>
  <c r="L72" i="35"/>
  <c r="M72" i="35"/>
  <c r="N72" i="35"/>
  <c r="O72" i="35"/>
  <c r="J73" i="35"/>
  <c r="K73" i="35"/>
  <c r="L73" i="35"/>
  <c r="M73" i="35"/>
  <c r="N73" i="35"/>
  <c r="O73" i="35"/>
  <c r="J74" i="35"/>
  <c r="K74" i="35"/>
  <c r="L74" i="35"/>
  <c r="M74" i="35"/>
  <c r="N74" i="35"/>
  <c r="O74" i="35"/>
  <c r="J75" i="35"/>
  <c r="K75" i="35"/>
  <c r="L75" i="35"/>
  <c r="M75" i="35"/>
  <c r="N75" i="35"/>
  <c r="O75" i="35"/>
  <c r="J76" i="35"/>
  <c r="K76" i="35"/>
  <c r="L76" i="35"/>
  <c r="M76" i="35"/>
  <c r="N76" i="35"/>
  <c r="O76" i="35"/>
  <c r="J77" i="35"/>
  <c r="K77" i="35"/>
  <c r="L77" i="35"/>
  <c r="M77" i="35"/>
  <c r="N77" i="35"/>
  <c r="O77" i="35"/>
  <c r="J78" i="35"/>
  <c r="K78" i="35"/>
  <c r="L78" i="35"/>
  <c r="M78" i="35"/>
  <c r="N78" i="35"/>
  <c r="O78" i="35"/>
  <c r="J79" i="35"/>
  <c r="K79" i="35"/>
  <c r="L79" i="35"/>
  <c r="M79" i="35"/>
  <c r="N79" i="35"/>
  <c r="O79" i="35"/>
  <c r="J80" i="35"/>
  <c r="K80" i="35"/>
  <c r="L80" i="35"/>
  <c r="M80" i="35"/>
  <c r="N80" i="35"/>
  <c r="O80" i="35"/>
  <c r="J81" i="35"/>
  <c r="K81" i="35"/>
  <c r="L81" i="35"/>
  <c r="M81" i="35"/>
  <c r="N81" i="35"/>
  <c r="O81" i="35"/>
  <c r="J82" i="35"/>
  <c r="K82" i="35"/>
  <c r="L82" i="35"/>
  <c r="M82" i="35"/>
  <c r="N82" i="35"/>
  <c r="O82" i="35"/>
  <c r="J83" i="35"/>
  <c r="K83" i="35"/>
  <c r="L83" i="35"/>
  <c r="M83" i="35"/>
  <c r="N83" i="35"/>
  <c r="O83" i="35"/>
  <c r="J84" i="35"/>
  <c r="K84" i="35"/>
  <c r="L84" i="35"/>
  <c r="M84" i="35"/>
  <c r="N84" i="35"/>
  <c r="O84" i="35"/>
  <c r="J85" i="35"/>
  <c r="K85" i="35"/>
  <c r="L85" i="35"/>
  <c r="M85" i="35"/>
  <c r="N85" i="35"/>
  <c r="O85" i="35"/>
  <c r="J86" i="35"/>
  <c r="K86" i="35"/>
  <c r="L86" i="35"/>
  <c r="M86" i="35"/>
  <c r="N86" i="35"/>
  <c r="O86" i="35"/>
  <c r="J87" i="35"/>
  <c r="K87" i="35"/>
  <c r="L87" i="35"/>
  <c r="M87" i="35"/>
  <c r="N87" i="35"/>
  <c r="O87" i="35"/>
  <c r="J88" i="35"/>
  <c r="K88" i="35"/>
  <c r="L88" i="35"/>
  <c r="M88" i="35"/>
  <c r="N88" i="35"/>
  <c r="O88" i="35"/>
  <c r="J89" i="35"/>
  <c r="K89" i="35"/>
  <c r="L89" i="35"/>
  <c r="M89" i="35"/>
  <c r="N89" i="35"/>
  <c r="O89" i="35"/>
  <c r="J90" i="35"/>
  <c r="K90" i="35"/>
  <c r="L90" i="35"/>
  <c r="M90" i="35"/>
  <c r="N90" i="35"/>
  <c r="O90" i="35"/>
  <c r="J91" i="35"/>
  <c r="K91" i="35"/>
  <c r="L91" i="35"/>
  <c r="M91" i="35"/>
  <c r="N91" i="35"/>
  <c r="O91" i="35"/>
  <c r="J92" i="35"/>
  <c r="K92" i="35"/>
  <c r="L92" i="35"/>
  <c r="M92" i="35"/>
  <c r="N92" i="35"/>
  <c r="O92" i="35"/>
  <c r="J93" i="35"/>
  <c r="K93" i="35"/>
  <c r="L93" i="35"/>
  <c r="M93" i="35"/>
  <c r="N93" i="35"/>
  <c r="O93" i="35"/>
  <c r="J94" i="35"/>
  <c r="K94" i="35"/>
  <c r="L94" i="35"/>
  <c r="M94" i="35"/>
  <c r="N94" i="35"/>
  <c r="O94" i="35"/>
  <c r="J95" i="35"/>
  <c r="K95" i="35"/>
  <c r="L95" i="35"/>
  <c r="M95" i="35"/>
  <c r="N95" i="35"/>
  <c r="O95" i="35"/>
  <c r="J96" i="35"/>
  <c r="K96" i="35"/>
  <c r="L96" i="35"/>
  <c r="M96" i="35"/>
  <c r="N96" i="35"/>
  <c r="O96" i="35"/>
  <c r="J97" i="35"/>
  <c r="K97" i="35"/>
  <c r="L97" i="35"/>
  <c r="M97" i="35"/>
  <c r="N97" i="35"/>
  <c r="O97" i="35"/>
  <c r="J98" i="35"/>
  <c r="K98" i="35"/>
  <c r="L98" i="35"/>
  <c r="M98" i="35"/>
  <c r="N98" i="35"/>
  <c r="O98" i="35"/>
  <c r="J99" i="35"/>
  <c r="K99" i="35"/>
  <c r="L99" i="35"/>
  <c r="M99" i="35"/>
  <c r="N99" i="35"/>
  <c r="O99" i="35"/>
  <c r="J100" i="35"/>
  <c r="K100" i="35"/>
  <c r="L100" i="35"/>
  <c r="M100" i="35"/>
  <c r="N100" i="35"/>
  <c r="O100" i="35"/>
  <c r="J101" i="35"/>
  <c r="K101" i="35"/>
  <c r="L101" i="35"/>
  <c r="M101" i="35"/>
  <c r="N101" i="35"/>
  <c r="O101" i="35"/>
  <c r="J102" i="35"/>
  <c r="K102" i="35"/>
  <c r="L102" i="35"/>
  <c r="M102" i="35"/>
  <c r="N102" i="35"/>
  <c r="O102" i="35"/>
  <c r="J103" i="35"/>
  <c r="K103" i="35"/>
  <c r="L103" i="35"/>
  <c r="M103" i="35"/>
  <c r="N103" i="35"/>
  <c r="O103" i="35"/>
  <c r="J104" i="35"/>
  <c r="K104" i="35"/>
  <c r="L104" i="35"/>
  <c r="M104" i="35"/>
  <c r="N104" i="35"/>
  <c r="O104" i="35"/>
  <c r="J105" i="35"/>
  <c r="K105" i="35"/>
  <c r="L105" i="35"/>
  <c r="M105" i="35"/>
  <c r="N105" i="35"/>
  <c r="O105" i="35"/>
  <c r="J106" i="35"/>
  <c r="K106" i="35"/>
  <c r="L106" i="35"/>
  <c r="M106" i="35"/>
  <c r="N106" i="35"/>
  <c r="O106" i="35"/>
  <c r="J107" i="35"/>
  <c r="K107" i="35"/>
  <c r="L107" i="35"/>
  <c r="M107" i="35"/>
  <c r="N107" i="35"/>
  <c r="O107" i="35"/>
  <c r="J108" i="35"/>
  <c r="K108" i="35"/>
  <c r="L108" i="35"/>
  <c r="M108" i="35"/>
  <c r="N108" i="35"/>
  <c r="O108" i="35"/>
  <c r="N69" i="35"/>
  <c r="M69" i="35"/>
  <c r="A61" i="35"/>
  <c r="A60" i="35"/>
  <c r="A59" i="35"/>
  <c r="O69" i="35"/>
  <c r="L69" i="35"/>
  <c r="K69" i="35"/>
  <c r="J69" i="35"/>
  <c r="H373" i="4" l="1"/>
  <c r="H365" i="4"/>
  <c r="H16" i="4"/>
  <c r="H20" i="4" s="1"/>
  <c r="D16" i="36" s="1"/>
  <c r="G314" i="4"/>
  <c r="H273" i="4"/>
  <c r="H215" i="4"/>
  <c r="H253" i="4"/>
  <c r="H179" i="4"/>
  <c r="H194" i="4"/>
  <c r="J30" i="35"/>
  <c r="K30" i="35"/>
  <c r="L30" i="35"/>
  <c r="M30" i="35"/>
  <c r="N30" i="35"/>
  <c r="O30" i="35"/>
  <c r="J31" i="35"/>
  <c r="K31" i="35"/>
  <c r="L31" i="35"/>
  <c r="M31" i="35"/>
  <c r="N31" i="35"/>
  <c r="O31" i="35"/>
  <c r="J32" i="35"/>
  <c r="K32" i="35"/>
  <c r="L32" i="35"/>
  <c r="M32" i="35"/>
  <c r="N32" i="35"/>
  <c r="O32" i="35"/>
  <c r="J33" i="35"/>
  <c r="K33" i="35"/>
  <c r="L33" i="35"/>
  <c r="M33" i="35"/>
  <c r="N33" i="35"/>
  <c r="O33" i="35"/>
  <c r="J34" i="35"/>
  <c r="K34" i="35"/>
  <c r="L34" i="35"/>
  <c r="M34" i="35"/>
  <c r="N34" i="35"/>
  <c r="O34" i="35"/>
  <c r="J35" i="35"/>
  <c r="K35" i="35"/>
  <c r="L35" i="35"/>
  <c r="M35" i="35"/>
  <c r="N35" i="35"/>
  <c r="O35" i="35"/>
  <c r="J36" i="35"/>
  <c r="K36" i="35"/>
  <c r="L36" i="35"/>
  <c r="M36" i="35"/>
  <c r="N36" i="35"/>
  <c r="O36" i="35"/>
  <c r="J37" i="35"/>
  <c r="K37" i="35"/>
  <c r="L37" i="35"/>
  <c r="M37" i="35"/>
  <c r="N37" i="35"/>
  <c r="O37" i="35"/>
  <c r="J38" i="35"/>
  <c r="K38" i="35"/>
  <c r="L38" i="35"/>
  <c r="M38" i="35"/>
  <c r="N38" i="35"/>
  <c r="O38" i="35"/>
  <c r="J39" i="35"/>
  <c r="K39" i="35"/>
  <c r="L39" i="35"/>
  <c r="M39" i="35"/>
  <c r="N39" i="35"/>
  <c r="O39" i="35"/>
  <c r="J40" i="35"/>
  <c r="K40" i="35"/>
  <c r="L40" i="35"/>
  <c r="M40" i="35"/>
  <c r="N40" i="35"/>
  <c r="O40" i="35"/>
  <c r="J41" i="35"/>
  <c r="K41" i="35"/>
  <c r="L41" i="35"/>
  <c r="M41" i="35"/>
  <c r="N41" i="35"/>
  <c r="O41" i="35"/>
  <c r="J42" i="35"/>
  <c r="K42" i="35"/>
  <c r="L42" i="35"/>
  <c r="M42" i="35"/>
  <c r="N42" i="35"/>
  <c r="O42" i="35"/>
  <c r="J43" i="35"/>
  <c r="K43" i="35"/>
  <c r="L43" i="35"/>
  <c r="M43" i="35"/>
  <c r="N43" i="35"/>
  <c r="O43" i="35"/>
  <c r="J44" i="35"/>
  <c r="K44" i="35"/>
  <c r="L44" i="35"/>
  <c r="M44" i="35"/>
  <c r="N44" i="35"/>
  <c r="O44" i="35"/>
  <c r="J45" i="35"/>
  <c r="K45" i="35"/>
  <c r="L45" i="35"/>
  <c r="M45" i="35"/>
  <c r="N45" i="35"/>
  <c r="O45" i="35"/>
  <c r="J46" i="35"/>
  <c r="K46" i="35"/>
  <c r="L46" i="35"/>
  <c r="M46" i="35"/>
  <c r="N46" i="35"/>
  <c r="O46" i="35"/>
  <c r="J47" i="35"/>
  <c r="K47" i="35"/>
  <c r="L47" i="35"/>
  <c r="M47" i="35"/>
  <c r="N47" i="35"/>
  <c r="O47" i="35"/>
  <c r="J48" i="35"/>
  <c r="K48" i="35"/>
  <c r="L48" i="35"/>
  <c r="M48" i="35"/>
  <c r="N48" i="35"/>
  <c r="O48" i="35"/>
  <c r="J49" i="35"/>
  <c r="K49" i="35"/>
  <c r="L49" i="35"/>
  <c r="M49" i="35"/>
  <c r="N49" i="35"/>
  <c r="O49" i="35"/>
  <c r="O29" i="35"/>
  <c r="N29" i="35"/>
  <c r="M29" i="35"/>
  <c r="L29" i="35"/>
  <c r="J29" i="35"/>
  <c r="O51" i="35" l="1"/>
  <c r="J51" i="35"/>
  <c r="M51" i="35"/>
  <c r="L51" i="35"/>
  <c r="N51" i="35"/>
  <c r="K14" i="35" l="1"/>
  <c r="L14" i="35" s="1"/>
  <c r="N14" i="35" s="1"/>
  <c r="A5" i="35"/>
  <c r="A4" i="35"/>
  <c r="A3" i="35"/>
  <c r="N164" i="35" l="1"/>
  <c r="I91" i="4"/>
  <c r="C93" i="36" s="1"/>
  <c r="C94" i="36" s="1"/>
  <c r="H83" i="4"/>
  <c r="H91" i="4" s="1"/>
  <c r="D93" i="36" s="1"/>
  <c r="D94" i="36" s="1"/>
  <c r="P188" i="35" l="1"/>
  <c r="G17" i="41"/>
  <c r="M17" i="41"/>
  <c r="M11" i="41"/>
  <c r="M12" i="41"/>
  <c r="M14" i="41"/>
  <c r="M15" i="41"/>
  <c r="M19" i="41"/>
  <c r="G19" i="41"/>
  <c r="N7" i="41"/>
  <c r="C17" i="41"/>
  <c r="B17" i="41"/>
  <c r="G14" i="41"/>
  <c r="C14" i="41"/>
  <c r="B14" i="41"/>
  <c r="B11" i="41"/>
  <c r="C10" i="41"/>
  <c r="A4" i="41"/>
  <c r="A3" i="41"/>
  <c r="A2" i="41"/>
  <c r="K11" i="41"/>
  <c r="G11" i="41"/>
  <c r="H25" i="41" l="1"/>
  <c r="N6" i="41"/>
  <c r="L21" i="39"/>
  <c r="L20" i="39"/>
  <c r="L17" i="39"/>
  <c r="D39" i="25"/>
  <c r="E39" i="25" s="1"/>
  <c r="B39" i="25"/>
  <c r="A39" i="25"/>
  <c r="D38" i="25"/>
  <c r="E38" i="25" s="1"/>
  <c r="A38" i="25"/>
  <c r="D34" i="25" l="1"/>
  <c r="E34" i="25" s="1"/>
  <c r="C34" i="25"/>
  <c r="D33" i="25"/>
  <c r="E33" i="25" s="1"/>
  <c r="C33" i="25"/>
  <c r="D31" i="25"/>
  <c r="E31" i="25" s="1"/>
  <c r="C31" i="25"/>
  <c r="D30" i="25"/>
  <c r="E30" i="25" s="1"/>
  <c r="C30" i="25"/>
  <c r="D28" i="25"/>
  <c r="E28" i="25" s="1"/>
  <c r="C28" i="25"/>
  <c r="D27" i="25"/>
  <c r="E27" i="25" s="1"/>
  <c r="C27" i="25"/>
  <c r="D26" i="25"/>
  <c r="E26" i="25" s="1"/>
  <c r="C26" i="25"/>
  <c r="D25" i="25"/>
  <c r="E25" i="25" s="1"/>
  <c r="C25" i="25"/>
  <c r="D24" i="25"/>
  <c r="E24" i="25" s="1"/>
  <c r="C24" i="25"/>
  <c r="D23" i="25"/>
  <c r="E23" i="25" s="1"/>
  <c r="C23" i="25"/>
  <c r="A23" i="25"/>
  <c r="D22" i="25"/>
  <c r="E22" i="25" s="1"/>
  <c r="C22" i="25"/>
  <c r="A21" i="25"/>
  <c r="A22" i="25"/>
  <c r="D21" i="25"/>
  <c r="E21" i="25" s="1"/>
  <c r="C21" i="25"/>
  <c r="D20" i="25"/>
  <c r="E20" i="25" s="1"/>
  <c r="C20" i="25"/>
  <c r="B20" i="25"/>
  <c r="A20" i="25"/>
  <c r="D19" i="25"/>
  <c r="E19" i="25" s="1"/>
  <c r="C19" i="25"/>
  <c r="B19" i="25"/>
  <c r="A19" i="25"/>
  <c r="D18" i="25"/>
  <c r="E18" i="25" s="1"/>
  <c r="C18" i="25"/>
  <c r="A18" i="25"/>
  <c r="F15" i="40"/>
  <c r="E13" i="40"/>
  <c r="E12" i="40"/>
  <c r="E11" i="40"/>
  <c r="E10" i="40"/>
  <c r="D9" i="40"/>
  <c r="E8" i="40"/>
  <c r="H19" i="39"/>
  <c r="C18" i="39"/>
  <c r="H18" i="39" s="1"/>
  <c r="C15" i="39"/>
  <c r="H15" i="39" s="1"/>
  <c r="C14" i="39"/>
  <c r="H14" i="39" s="1"/>
  <c r="H13" i="39"/>
  <c r="C12" i="39"/>
  <c r="H12" i="39" s="1"/>
  <c r="C11" i="39"/>
  <c r="H11" i="39" s="1"/>
  <c r="H10" i="39"/>
  <c r="H9" i="39"/>
  <c r="C8" i="39"/>
  <c r="H8" i="39" s="1"/>
  <c r="D18" i="39"/>
  <c r="H17" i="39"/>
  <c r="H16" i="39"/>
  <c r="I11" i="38"/>
  <c r="H12" i="38"/>
  <c r="G12" i="38"/>
  <c r="F12" i="38"/>
  <c r="E12" i="38"/>
  <c r="D12" i="38"/>
  <c r="I9" i="38"/>
  <c r="H20" i="39" l="1"/>
  <c r="H21" i="39" s="1"/>
  <c r="H13" i="38"/>
  <c r="H14" i="38" s="1"/>
  <c r="I12" i="38"/>
  <c r="D13" i="38"/>
  <c r="D14" i="38" s="1"/>
  <c r="E13" i="38"/>
  <c r="E14" i="38" s="1"/>
  <c r="F13" i="38"/>
  <c r="F14" i="38" s="1"/>
  <c r="G13" i="38"/>
  <c r="G14" i="38" s="1"/>
  <c r="D15" i="38" l="1"/>
  <c r="D16" i="38" s="1"/>
  <c r="D18" i="38" s="1"/>
  <c r="G15" i="38"/>
  <c r="G16" i="38" s="1"/>
  <c r="G18" i="38" s="1"/>
  <c r="I13" i="38"/>
  <c r="I14" i="38" s="1"/>
  <c r="H15" i="38"/>
  <c r="H16" i="38" s="1"/>
  <c r="H18" i="38" s="1"/>
  <c r="F15" i="38"/>
  <c r="F16" i="38" s="1"/>
  <c r="F18" i="38" s="1"/>
  <c r="E15" i="38"/>
  <c r="E16" i="38" s="1"/>
  <c r="E18" i="38" s="1"/>
  <c r="C13" i="38"/>
  <c r="C14" i="38" s="1"/>
  <c r="C15" i="38" l="1"/>
  <c r="C16" i="38"/>
  <c r="C18" i="38" s="1"/>
  <c r="I15" i="38"/>
  <c r="I16" i="38" s="1"/>
  <c r="I18" i="38" s="1"/>
  <c r="H18" i="31" l="1"/>
  <c r="B6" i="16"/>
  <c r="B5" i="16"/>
  <c r="D359" i="9"/>
  <c r="A21" i="35"/>
  <c r="A20" i="35"/>
  <c r="A19" i="35"/>
  <c r="K29" i="35" l="1"/>
  <c r="K51" i="35" s="1"/>
  <c r="O53" i="35" l="1"/>
  <c r="L53" i="35"/>
  <c r="K53" i="35"/>
  <c r="J53" i="35"/>
  <c r="G163" i="9" l="1"/>
  <c r="G120" i="9"/>
  <c r="G155" i="9"/>
  <c r="G318" i="9"/>
  <c r="I111" i="4" l="1"/>
  <c r="C27" i="36" s="1"/>
  <c r="C28" i="36" s="1"/>
  <c r="I132" i="4"/>
  <c r="C32" i="36" s="1"/>
  <c r="C33" i="36" s="1"/>
  <c r="A7" i="9"/>
  <c r="A6" i="9"/>
  <c r="A8" i="9"/>
  <c r="A5" i="36"/>
  <c r="A5" i="9" s="1"/>
  <c r="A4" i="36"/>
  <c r="A4" i="9" s="1"/>
  <c r="A3" i="36"/>
  <c r="A3" i="9" s="1"/>
  <c r="C17" i="36" l="1"/>
  <c r="G274" i="9"/>
  <c r="I274" i="9" s="1"/>
  <c r="G223" i="9"/>
  <c r="I223" i="9" s="1"/>
  <c r="G235" i="9"/>
  <c r="I235" i="9" s="1"/>
  <c r="I67" i="4"/>
  <c r="C84" i="36" s="1"/>
  <c r="C85" i="36" s="1"/>
  <c r="H59" i="4"/>
  <c r="D84" i="36" s="1"/>
  <c r="D85" i="36" s="1"/>
  <c r="D282" i="9" s="1"/>
  <c r="D283" i="9" s="1"/>
  <c r="G283" i="9" s="1"/>
  <c r="I154" i="4"/>
  <c r="C42" i="36" s="1"/>
  <c r="C43" i="36" s="1"/>
  <c r="H151" i="4"/>
  <c r="H150" i="4"/>
  <c r="H149" i="4"/>
  <c r="H108" i="4"/>
  <c r="H107" i="4"/>
  <c r="H128" i="4"/>
  <c r="H127" i="4"/>
  <c r="H132" i="4" l="1"/>
  <c r="D32" i="36" s="1"/>
  <c r="D33" i="36" s="1"/>
  <c r="H111" i="4"/>
  <c r="D27" i="36" s="1"/>
  <c r="D28" i="36" s="1"/>
  <c r="G193" i="9"/>
  <c r="D17" i="36"/>
  <c r="G17" i="9" s="1"/>
  <c r="I243" i="9"/>
  <c r="G189" i="9"/>
  <c r="G182" i="9"/>
  <c r="G229" i="9"/>
  <c r="I229" i="9" s="1"/>
  <c r="G252" i="9"/>
  <c r="I252" i="9" s="1"/>
  <c r="I271" i="9"/>
  <c r="I283" i="9"/>
  <c r="I327" i="9" l="1"/>
  <c r="H336" i="4"/>
  <c r="H337" i="4" s="1"/>
  <c r="H343" i="4" s="1"/>
  <c r="G30" i="9"/>
  <c r="I217" i="9"/>
  <c r="D42" i="36"/>
  <c r="D43" i="36" s="1"/>
  <c r="I264" i="9" l="1"/>
  <c r="G68" i="9" l="1"/>
  <c r="G309" i="9"/>
  <c r="G206" i="9"/>
  <c r="G202" i="9"/>
  <c r="I202" i="9" s="1"/>
  <c r="G198" i="9"/>
  <c r="G330" i="9"/>
  <c r="I330" i="9" s="1"/>
  <c r="K12" i="35"/>
  <c r="L12" i="35" s="1"/>
  <c r="K10" i="35"/>
  <c r="L10" i="35" s="1"/>
  <c r="N10" i="35" s="1"/>
  <c r="G315" i="4" s="1"/>
  <c r="H318" i="4" s="1"/>
  <c r="N12" i="35" l="1"/>
  <c r="M164" i="35" s="1"/>
  <c r="N53" i="35"/>
  <c r="M53" i="35"/>
  <c r="P53" i="35" s="1"/>
  <c r="P54" i="35" s="1"/>
  <c r="G177" i="9" s="1"/>
  <c r="G58" i="9"/>
  <c r="G115" i="9" l="1"/>
  <c r="D37" i="25" l="1"/>
  <c r="E37" i="25" s="1"/>
  <c r="A37" i="25"/>
  <c r="D35" i="25"/>
  <c r="D36" i="25"/>
  <c r="D17" i="25"/>
  <c r="E17" i="25" s="1"/>
  <c r="C17" i="25"/>
  <c r="A17" i="25"/>
  <c r="D16" i="25"/>
  <c r="E16" i="25" s="1"/>
  <c r="C16" i="25"/>
  <c r="A16" i="25"/>
  <c r="D15" i="25"/>
  <c r="E15" i="25" s="1"/>
  <c r="C15" i="25"/>
  <c r="A15" i="25"/>
  <c r="B7" i="31" l="1"/>
  <c r="A7" i="31"/>
  <c r="C7" i="31" s="1"/>
  <c r="H7" i="31" s="1"/>
  <c r="D28" i="10" l="1"/>
  <c r="H11" i="31" l="1"/>
  <c r="D360" i="9" l="1"/>
  <c r="G360" i="9" l="1"/>
  <c r="G9" i="31"/>
  <c r="H9" i="31" s="1"/>
  <c r="B15" i="25"/>
  <c r="B17" i="25"/>
  <c r="G44" i="9"/>
  <c r="H13" i="31" l="1"/>
  <c r="B16" i="25"/>
  <c r="H17" i="31" l="1"/>
  <c r="H19" i="31" s="1"/>
  <c r="E14" i="25" l="1"/>
  <c r="C14" i="25"/>
  <c r="E13" i="25"/>
  <c r="C13" i="25"/>
  <c r="E12" i="25"/>
  <c r="C12" i="25"/>
  <c r="E11" i="25"/>
  <c r="C11" i="25"/>
  <c r="E10" i="25"/>
  <c r="C10" i="25"/>
  <c r="D25" i="10" l="1"/>
  <c r="F25" i="10" s="1"/>
  <c r="J108" i="9"/>
  <c r="J111" i="9" l="1"/>
  <c r="D352" i="9" l="1"/>
  <c r="G353" i="9" s="1"/>
  <c r="G379" i="9" s="1"/>
  <c r="G381" i="9" s="1"/>
  <c r="G31" i="9" l="1"/>
  <c r="G46" i="9" s="1"/>
  <c r="G47" i="9" s="1"/>
  <c r="G61" i="9" s="1"/>
  <c r="G62" i="9" s="1"/>
  <c r="I30" i="9" l="1"/>
  <c r="I31" i="9" s="1"/>
  <c r="I46" i="9" s="1"/>
  <c r="I47" i="9" s="1"/>
  <c r="A11" i="14"/>
  <c r="I288" i="9"/>
  <c r="C5" i="11" l="1"/>
  <c r="A8" i="14"/>
  <c r="A13" i="13"/>
  <c r="A10" i="14"/>
  <c r="A14" i="13"/>
  <c r="G343" i="9" l="1"/>
  <c r="G46" i="13" s="1"/>
  <c r="H3" i="10"/>
  <c r="H5" i="10" l="1"/>
  <c r="I309" i="9"/>
  <c r="G73" i="9" l="1"/>
  <c r="G77" i="9"/>
  <c r="G94" i="9" l="1"/>
  <c r="G110" i="9"/>
  <c r="G88" i="9"/>
  <c r="G167" i="9"/>
  <c r="G102" i="9" l="1"/>
  <c r="G83" i="9" l="1"/>
  <c r="G136" i="9"/>
  <c r="G96" i="9" l="1"/>
  <c r="G97" i="9" s="1"/>
  <c r="G127" i="9"/>
  <c r="G130" i="9" l="1"/>
  <c r="G131" i="9" s="1"/>
  <c r="G149" i="9" s="1"/>
  <c r="G150" i="9" s="1"/>
  <c r="G170" i="9" s="1"/>
  <c r="G171" i="9" s="1"/>
  <c r="G184" i="9" s="1"/>
  <c r="G185" i="9" s="1"/>
  <c r="G209" i="9" s="1"/>
  <c r="G210" i="9" s="1"/>
  <c r="G246" i="9" s="1"/>
  <c r="G247" i="9" s="1"/>
  <c r="G277" i="9" s="1"/>
  <c r="G278" i="9" s="1"/>
  <c r="G290" i="9" l="1"/>
  <c r="G292" i="9" s="1"/>
  <c r="I292" i="9" s="1"/>
  <c r="G303" i="9"/>
  <c r="I303" i="9" l="1"/>
  <c r="I61" i="9" l="1"/>
  <c r="I62" i="9" s="1"/>
  <c r="I96" i="9" s="1"/>
  <c r="I97" i="9" s="1"/>
  <c r="I130" i="9" s="1"/>
  <c r="I131" i="9" s="1"/>
  <c r="I149" i="9" s="1"/>
  <c r="I150" i="9" s="1"/>
  <c r="I170" i="9" s="1"/>
  <c r="I171" i="9" s="1"/>
  <c r="I184" i="9" s="1"/>
  <c r="I185" i="9" s="1"/>
  <c r="I209" i="9" s="1"/>
  <c r="I210" i="9" s="1"/>
  <c r="I246" i="9" s="1"/>
  <c r="I247" i="9" s="1"/>
  <c r="I277" i="9" s="1"/>
  <c r="I278" i="9" s="1"/>
  <c r="I290" i="9" s="1"/>
  <c r="G313" i="9"/>
  <c r="I313" i="9" s="1"/>
  <c r="I294" i="9" l="1"/>
  <c r="I297" i="9" s="1"/>
  <c r="G294" i="9"/>
  <c r="G297" i="9" s="1"/>
  <c r="G321" i="9" s="1"/>
  <c r="G322" i="9" s="1"/>
  <c r="G335" i="9" s="1"/>
  <c r="I318" i="9"/>
  <c r="I321" i="9" l="1"/>
  <c r="I322" i="9" s="1"/>
  <c r="G337" i="9"/>
  <c r="I335" i="9" l="1"/>
  <c r="I337" i="9" s="1"/>
  <c r="I341" i="9" s="1"/>
  <c r="I41" i="13" s="1"/>
  <c r="I45" i="13" s="1"/>
  <c r="G341" i="9"/>
  <c r="E25" i="16" s="1"/>
  <c r="G41" i="13" l="1"/>
  <c r="G45" i="13" s="1"/>
  <c r="G47" i="13" s="1"/>
  <c r="H2" i="10"/>
  <c r="G344" i="9"/>
  <c r="H4" i="10" l="1"/>
  <c r="D13" i="10"/>
  <c r="D15" i="10" s="1"/>
  <c r="D18" i="10" s="1"/>
  <c r="F18" i="10" s="1"/>
  <c r="D19" i="10"/>
  <c r="D21" i="10" s="1"/>
  <c r="F21" i="10" s="1"/>
  <c r="B9" i="10"/>
  <c r="D8" i="10" l="1"/>
  <c r="D11" i="10" s="1"/>
  <c r="F11" i="10" s="1"/>
  <c r="D22" i="10"/>
  <c r="H6" i="10"/>
  <c r="D31" i="10" s="1"/>
  <c r="F22" i="10"/>
  <c r="D17" i="10"/>
  <c r="F17" i="10" s="1"/>
  <c r="F15" i="10"/>
  <c r="F29" i="10" l="1"/>
  <c r="F31" i="10" s="1"/>
  <c r="H31" i="10" s="1"/>
</calcChain>
</file>

<file path=xl/sharedStrings.xml><?xml version="1.0" encoding="utf-8"?>
<sst xmlns="http://schemas.openxmlformats.org/spreadsheetml/2006/main" count="1746" uniqueCount="800">
  <si>
    <t>MEASUREMENT SHEETS</t>
  </si>
  <si>
    <t>Name of work: Construction of Studio Apartment at Cozy Cot at LBSNAA,Mussoorie. (EFC Scheme No.12 A of 12th Five Year Plan).</t>
  </si>
  <si>
    <t>Name of Contractor: Anil Dutt Sharma</t>
  </si>
  <si>
    <t>Agmt. No. : 36/EE/MPD/2013-14</t>
  </si>
  <si>
    <t>Item
 No</t>
  </si>
  <si>
    <t>Particulars</t>
  </si>
  <si>
    <t>Dia in mm</t>
  </si>
  <si>
    <t>Nos</t>
  </si>
  <si>
    <t>L</t>
  </si>
  <si>
    <t>Total length (meter)</t>
  </si>
  <si>
    <t>Weight</t>
  </si>
  <si>
    <t>8Ø</t>
  </si>
  <si>
    <t>10Ø</t>
  </si>
  <si>
    <t>12Ø</t>
  </si>
  <si>
    <t>16Ø</t>
  </si>
  <si>
    <t>20Ø</t>
  </si>
  <si>
    <t>25Ø</t>
  </si>
  <si>
    <t>Ø</t>
  </si>
  <si>
    <t>x</t>
  </si>
  <si>
    <t xml:space="preserve">Weight </t>
  </si>
  <si>
    <t>Total</t>
  </si>
  <si>
    <t>Rings</t>
  </si>
  <si>
    <t>Cum</t>
  </si>
  <si>
    <t>Contents or Area</t>
  </si>
  <si>
    <t>D</t>
  </si>
  <si>
    <t>B</t>
  </si>
  <si>
    <t>Binder</t>
  </si>
  <si>
    <t>Add for using extra cement in the items of design mix over and above the specified cement content therein.</t>
  </si>
  <si>
    <t>@</t>
  </si>
  <si>
    <t>Qtl</t>
  </si>
  <si>
    <t>Thermo-Mechanically Treated bars.in foundation upto plinth level.</t>
  </si>
  <si>
    <t>Providing and laying in position machine batched and machine mixed design mix M-25 grade cement concrete for reinforced cement concrete work, using cement content as per approved design mix, including pumping of concrete to site of laying but excluding the cost of centering, shuttering, finishing and reinforcement, including admixtures in recommended proportions as per IS: 9103 to accelerate, retard setting of concrete, improve workability without impairing strength and durability as per direction of Engineer-in-charge
(Note :- Cement content considered in this item is @ 330 kg/cum. Excess/less cement used as per design mix is payable/recoverable separately).</t>
  </si>
  <si>
    <t>Suspended floors, roofs, landings, balconies and access platform.</t>
  </si>
  <si>
    <t>Sqm</t>
  </si>
  <si>
    <t>stairs, (excluding landing) except spiral-staircases</t>
  </si>
  <si>
    <t>Edges of slabs and breaks in floors and walls.</t>
  </si>
  <si>
    <t>11.8.1</t>
  </si>
  <si>
    <t>Under 20 cm wide</t>
  </si>
  <si>
    <t>Metre</t>
  </si>
  <si>
    <t xml:space="preserve">Steel reinforcement for R.C.C. work including straightening, cutting, bending, placing in position and binding all complete. </t>
  </si>
  <si>
    <t>Kg</t>
  </si>
  <si>
    <t>Brick work with common burnt clay F.P.S. (non modular) bricks of class designation 7.5 in superstructure above plinth level up to floor V level in all shapes and sizes in :</t>
  </si>
  <si>
    <t>Cement mortar 1:6 (1 cement : 6 coarse sand)</t>
  </si>
  <si>
    <t>Half brick masonry with common burnt clay F.P.S. (non modular) bricks of class designation 7.5 in superstructure above plinth level up to floor V level.</t>
  </si>
  <si>
    <t>cement mortar 1:4 (1 cement : 4 coarse sand)</t>
  </si>
  <si>
    <t>Centring and shuttering including strutting, propping etc. and removal of form for :</t>
  </si>
  <si>
    <t>Walls (any thickness) including attached pilasters, buttresses, plinth and string courses etc.</t>
  </si>
  <si>
    <t>cum</t>
  </si>
  <si>
    <t>EIS 1/2</t>
  </si>
  <si>
    <t>EIS 1/3</t>
  </si>
  <si>
    <t xml:space="preserve">Abstract of Cost </t>
  </si>
  <si>
    <t>Division : MPD Mussoorie</t>
  </si>
  <si>
    <t>Description</t>
  </si>
  <si>
    <t>Qty</t>
  </si>
  <si>
    <t>Unit</t>
  </si>
  <si>
    <t>Amount</t>
  </si>
  <si>
    <t>Executed</t>
  </si>
  <si>
    <t>Earth work in excavation by mechanical means (Hydraulic excavator )/ manual means over areas (exceeding 30cm in depth. 1.5m in width as well as 10 sqm on plan) including disposal of  excavated earth, lead upto 50m and lift upto 1.5m, disposed earth to be levelled and neatly dressed.</t>
  </si>
  <si>
    <t>All kinds of soil</t>
  </si>
  <si>
    <t>Earth work in excavation/ by mechanical means (Hydraulic Excavator)/ manual means over areas (exceeding 30 cm in depth, 1.5m in width as well as 10 sqm on plan) including disposal of excavated earth, lead upto 50 m and lift upto 1.5 m, disposed earth to be levelled and neatly dressed.</t>
  </si>
  <si>
    <t>Ordinary rock</t>
  </si>
  <si>
    <t>Extra for every additional lift of 1.5 m or part thereof in excavation /banking excavated or stacked materials.</t>
  </si>
  <si>
    <t>All kinds of soil.</t>
  </si>
  <si>
    <t>Supplying and filling in plinth with Jamuna sand under floors including, watering, ramming  consolidating and dressing complete.</t>
  </si>
  <si>
    <t>C/O</t>
  </si>
  <si>
    <t>B/F</t>
  </si>
  <si>
    <t>Providing and laying in position cement concrete of specified grade excluding the cost of centring and shuttering - All work upto plinth level :</t>
  </si>
  <si>
    <t>Foundations, footings, bases of columns, etc. for mass concrete.</t>
  </si>
  <si>
    <t>sqm</t>
  </si>
  <si>
    <t xml:space="preserve">Lintels, beams, plinth beams, girders, bressumers and cantilevers.  </t>
  </si>
  <si>
    <t>kg</t>
  </si>
  <si>
    <t>Random rubble masonry with hard stone in foundation and plinth including levelling up with cement concrete 1:6:12 (1 cement : 6 coarse sand : 12 graded stone aggregate 20mm nominal size) at plinth level with :</t>
  </si>
  <si>
    <t>Placing and packing of available rock/ stone pieces behind the retaining walls at any height and depth as per direction of Engineer-in-Charge.</t>
  </si>
  <si>
    <t>Demolishing the existing old structure at site for the "Construction of studio apartments for Cozy cotat LBSNAA, Mussoorie." as mentioned below, including removing the serviceable and unserviceable materials. The dismantling has to be carried out right upto the foundation and trenches will have to be filled up by earth including consolidation of the earth and making the surface of earth good to the satisfaction of the eingineer in charge.  The following buildings to be demolished:-</t>
  </si>
  <si>
    <t>Old Cozy cot  (D/S) Building  at LBSNAA Mussoorie.</t>
  </si>
  <si>
    <t>Job</t>
  </si>
  <si>
    <t>Add % of clause 12 i.e 6.07% above For civil work</t>
  </si>
  <si>
    <t>Add amount deposited in D.O against Item No.132 Vide DD No.000938 dated 6.11.13 of Bank of IDBI</t>
  </si>
  <si>
    <t xml:space="preserve">Secured Advance </t>
  </si>
  <si>
    <t>TMT Bars</t>
  </si>
  <si>
    <t>i)</t>
  </si>
  <si>
    <t>Qty. outstanding from previous bill</t>
  </si>
  <si>
    <t>ii)</t>
  </si>
  <si>
    <t>Less Qty. utilised in work from previous bill</t>
  </si>
  <si>
    <t>iii)</t>
  </si>
  <si>
    <t xml:space="preserve">Add Qty. brought at site since previous bill </t>
  </si>
  <si>
    <t>iv)</t>
  </si>
  <si>
    <t>Qty. outstanding in this bill</t>
  </si>
  <si>
    <t>P.R</t>
  </si>
  <si>
    <t>F.R</t>
  </si>
  <si>
    <t xml:space="preserve">Less Amount Outstanding in Previous bill </t>
  </si>
  <si>
    <t>Now to be recovered in this bill</t>
  </si>
  <si>
    <t>Total Recoveries</t>
  </si>
  <si>
    <t>CERTIFIED THAT :-</t>
  </si>
  <si>
    <t>1)</t>
  </si>
  <si>
    <t>The work has been carried out as per terms &amp; condtions of the Agreement.</t>
  </si>
  <si>
    <t>2)</t>
  </si>
  <si>
    <t>No  T&amp;P has been issued to the contractor.</t>
  </si>
  <si>
    <t>3)</t>
  </si>
  <si>
    <t>No  labour complaint has been recieved against the contactor so far.</t>
  </si>
  <si>
    <t>4)</t>
  </si>
  <si>
    <t>5)</t>
  </si>
  <si>
    <t>Clause 36 complied by the contractor.</t>
  </si>
  <si>
    <t>6)</t>
  </si>
  <si>
    <t xml:space="preserve">Signature of Contractor </t>
  </si>
  <si>
    <t>Signature of JE</t>
  </si>
  <si>
    <t>Signature of AE</t>
  </si>
  <si>
    <t>Sample</t>
  </si>
  <si>
    <t>Length (Metre)</t>
  </si>
  <si>
    <t>Weight (kg )</t>
  </si>
  <si>
    <t>Weight (kg/m)</t>
  </si>
  <si>
    <t>Avg. Weight (kg/m)</t>
  </si>
  <si>
    <t>Standard Weight (Kq/m)</t>
  </si>
  <si>
    <t>Weight allowed (Kg/m)</t>
  </si>
  <si>
    <t>(A)</t>
  </si>
  <si>
    <t>(B)</t>
  </si>
  <si>
    <t>Not for payment</t>
  </si>
  <si>
    <t>mtr</t>
  </si>
  <si>
    <t>Record of Actual Weight of Sample (For record only)</t>
  </si>
  <si>
    <t>Sub Div : MCSD Mussoorie</t>
  </si>
  <si>
    <t xml:space="preserve">Stipulated Date of Completion : </t>
  </si>
  <si>
    <t>Agmt item No.</t>
  </si>
  <si>
    <t>As Per Agmt</t>
  </si>
  <si>
    <t>Provision of Full Rate</t>
  </si>
  <si>
    <t>Amount of Previous Bill</t>
  </si>
  <si>
    <t>Since Previous</t>
  </si>
  <si>
    <t xml:space="preserve">A </t>
  </si>
  <si>
    <t>C</t>
  </si>
  <si>
    <t>E</t>
  </si>
  <si>
    <t>F</t>
  </si>
  <si>
    <t>G</t>
  </si>
  <si>
    <t>H</t>
  </si>
  <si>
    <t>J=G-H</t>
  </si>
  <si>
    <t>Total Amount</t>
  </si>
  <si>
    <t>Extra Items</t>
  </si>
  <si>
    <t>Say</t>
  </si>
  <si>
    <t>Work Done in this bill</t>
  </si>
  <si>
    <t xml:space="preserve">1:2:4 (1 cement : 2 coarse sand : 4 graded stone aggregate 20 mm nominal size)  </t>
  </si>
  <si>
    <t xml:space="preserve">1:5:10 (1 cement : 5 coarse sand : 10 graded stone aggregate 40 mm nominal size)         </t>
  </si>
  <si>
    <t xml:space="preserve">All works upto plinth level.             </t>
  </si>
  <si>
    <t xml:space="preserve">All works above plinth level upto floor V level    </t>
  </si>
  <si>
    <t xml:space="preserve">Centring and shuttering including strutting, propping etc. and removal of form for :    </t>
  </si>
  <si>
    <t xml:space="preserve">Columns, Pillars, Piers, Abutments, Posts and Struts.     </t>
  </si>
  <si>
    <t xml:space="preserve">Thermo-Mechanically Treated bars. above plinth level.    </t>
  </si>
  <si>
    <t>Providing and fixing circular/ Hexagonal cast iron or  M.S. sheet box for ceiling fan clamp of internal dia 140mm, 73mm height, top lid of 1.5mm thick M.S. sheet with its top surface hacked for proper bonding, top lid shall be screwed into the cast iron/ M.S. sheet box by means of 3.3mm dia. round headed screws, one lock at the corners. Clamp shall be made of 12mm dia M.S. bar bent to shape as per standard drawing.</t>
  </si>
  <si>
    <t>EIS-1/1</t>
  </si>
  <si>
    <t>EIS-1/2</t>
  </si>
  <si>
    <t>EIS-1/3</t>
  </si>
  <si>
    <t>Amount of Secured Advance in this Bill</t>
  </si>
  <si>
    <t>Recovery Statement</t>
  </si>
  <si>
    <t xml:space="preserve">Gross work done </t>
  </si>
  <si>
    <t>Work Done in thid Bill</t>
  </si>
  <si>
    <t>Security Deposit @ 5.00% on</t>
  </si>
  <si>
    <t>`</t>
  </si>
  <si>
    <t>Less Already recovered</t>
  </si>
  <si>
    <t>Now to be recovered</t>
  </si>
  <si>
    <t xml:space="preserve">Income Tax @ 2% on G.V. </t>
  </si>
  <si>
    <t>Already recovered</t>
  </si>
  <si>
    <t>Education Cess @ 2% on S.P.</t>
  </si>
  <si>
    <t>Cess for intermediate and higher edu. @ 1%</t>
  </si>
  <si>
    <t>Contractor labour welfare fund 1% on Since Preivous</t>
  </si>
  <si>
    <t>Net Payable</t>
  </si>
  <si>
    <t>Water arranged by the contractor.</t>
  </si>
  <si>
    <t>All Mandatory tests has been carried out and report awaited.</t>
  </si>
  <si>
    <t xml:space="preserve">Sales Tax @ 2% on G.V. </t>
  </si>
  <si>
    <t>Plan-Capital</t>
  </si>
  <si>
    <t>PROFORMA TO ACCOMPANY TO EACH BILL</t>
  </si>
  <si>
    <r>
      <t>1.</t>
    </r>
    <r>
      <rPr>
        <sz val="7"/>
        <color indexed="8"/>
        <rFont val="Times New Roman"/>
        <family val="1"/>
      </rPr>
      <t xml:space="preserve">      </t>
    </r>
    <r>
      <rPr>
        <sz val="10"/>
        <color indexed="8"/>
        <rFont val="Verdana"/>
        <family val="2"/>
      </rPr>
      <t> </t>
    </r>
  </si>
  <si>
    <t>Serial No. of Bill</t>
  </si>
  <si>
    <r>
      <t>2.</t>
    </r>
    <r>
      <rPr>
        <sz val="7"/>
        <color indexed="8"/>
        <rFont val="Times New Roman"/>
        <family val="1"/>
      </rPr>
      <t xml:space="preserve">      </t>
    </r>
    <r>
      <rPr>
        <sz val="10"/>
        <color indexed="8"/>
        <rFont val="Verdana"/>
        <family val="2"/>
      </rPr>
      <t> </t>
    </r>
  </si>
  <si>
    <t>Name of Work</t>
  </si>
  <si>
    <r>
      <t>3.</t>
    </r>
    <r>
      <rPr>
        <sz val="7"/>
        <color indexed="8"/>
        <rFont val="Times New Roman"/>
        <family val="1"/>
      </rPr>
      <t xml:space="preserve">      </t>
    </r>
    <r>
      <rPr>
        <sz val="10"/>
        <color indexed="8"/>
        <rFont val="Verdana"/>
        <family val="2"/>
      </rPr>
      <t> </t>
    </r>
  </si>
  <si>
    <t>Agreement No.</t>
  </si>
  <si>
    <r>
      <t>4.</t>
    </r>
    <r>
      <rPr>
        <sz val="7"/>
        <color indexed="8"/>
        <rFont val="Times New Roman"/>
        <family val="1"/>
      </rPr>
      <t xml:space="preserve">      </t>
    </r>
    <r>
      <rPr>
        <sz val="10"/>
        <color indexed="8"/>
        <rFont val="Verdana"/>
        <family val="2"/>
      </rPr>
      <t> </t>
    </r>
  </si>
  <si>
    <t>Name of Contractor</t>
  </si>
  <si>
    <r>
      <t>5.</t>
    </r>
    <r>
      <rPr>
        <sz val="7"/>
        <color indexed="8"/>
        <rFont val="Times New Roman"/>
        <family val="1"/>
      </rPr>
      <t xml:space="preserve">      </t>
    </r>
    <r>
      <rPr>
        <sz val="10"/>
        <color indexed="8"/>
        <rFont val="Verdana"/>
        <family val="2"/>
      </rPr>
      <t> </t>
    </r>
  </si>
  <si>
    <t>Estimated Amount</t>
  </si>
  <si>
    <r>
      <t>6.</t>
    </r>
    <r>
      <rPr>
        <sz val="7"/>
        <color indexed="8"/>
        <rFont val="Times New Roman"/>
        <family val="1"/>
      </rPr>
      <t xml:space="preserve">      </t>
    </r>
    <r>
      <rPr>
        <sz val="10"/>
        <color indexed="8"/>
        <rFont val="Verdana"/>
        <family val="2"/>
      </rPr>
      <t> </t>
    </r>
  </si>
  <si>
    <t>Tendered Amount</t>
  </si>
  <si>
    <t>Percentage Under Clause-12</t>
  </si>
  <si>
    <r>
      <t>7.</t>
    </r>
    <r>
      <rPr>
        <sz val="7"/>
        <color indexed="8"/>
        <rFont val="Times New Roman"/>
        <family val="1"/>
      </rPr>
      <t xml:space="preserve">      </t>
    </r>
    <r>
      <rPr>
        <sz val="10"/>
        <color indexed="8"/>
        <rFont val="Verdana"/>
        <family val="2"/>
      </rPr>
      <t> </t>
    </r>
  </si>
  <si>
    <t>Date of commencement of work</t>
  </si>
  <si>
    <r>
      <t>8.</t>
    </r>
    <r>
      <rPr>
        <sz val="7"/>
        <color indexed="8"/>
        <rFont val="Times New Roman"/>
        <family val="1"/>
      </rPr>
      <t xml:space="preserve">      </t>
    </r>
    <r>
      <rPr>
        <sz val="10"/>
        <color indexed="8"/>
        <rFont val="Verdana"/>
        <family val="2"/>
      </rPr>
      <t> </t>
    </r>
  </si>
  <si>
    <t>Stipulated date of completion</t>
  </si>
  <si>
    <r>
      <t>9.</t>
    </r>
    <r>
      <rPr>
        <sz val="7"/>
        <color indexed="8"/>
        <rFont val="Times New Roman"/>
        <family val="1"/>
      </rPr>
      <t xml:space="preserve">      </t>
    </r>
    <r>
      <rPr>
        <sz val="10"/>
        <color indexed="8"/>
        <rFont val="Verdana"/>
        <family val="2"/>
      </rPr>
      <t> </t>
    </r>
  </si>
  <si>
    <t>Date of actual completion of the work completed</t>
  </si>
  <si>
    <r>
      <t>10.</t>
    </r>
    <r>
      <rPr>
        <sz val="7"/>
        <color indexed="8"/>
        <rFont val="Times New Roman"/>
        <family val="1"/>
      </rPr>
      <t xml:space="preserve">  </t>
    </r>
    <r>
      <rPr>
        <sz val="10"/>
        <color indexed="8"/>
        <rFont val="Verdana"/>
        <family val="2"/>
      </rPr>
      <t> </t>
    </r>
  </si>
  <si>
    <t>Has the contractor applied for extension of time and has the application been forwarded and recommended to the EE. Do you propose any recovery for delay in completion of work?</t>
  </si>
  <si>
    <t>yes</t>
  </si>
  <si>
    <r>
      <t>11.</t>
    </r>
    <r>
      <rPr>
        <sz val="7"/>
        <color indexed="8"/>
        <rFont val="Times New Roman"/>
        <family val="1"/>
      </rPr>
      <t xml:space="preserve">  </t>
    </r>
    <r>
      <rPr>
        <sz val="10"/>
        <color indexed="8"/>
        <rFont val="Verdana"/>
        <family val="2"/>
      </rPr>
      <t> </t>
    </r>
  </si>
  <si>
    <t>Measurement Books.</t>
  </si>
  <si>
    <r>
      <t>a)</t>
    </r>
    <r>
      <rPr>
        <sz val="7"/>
        <color indexed="8"/>
        <rFont val="Times New Roman"/>
        <family val="1"/>
      </rPr>
      <t xml:space="preserve">     </t>
    </r>
    <r>
      <rPr>
        <sz val="10"/>
        <color indexed="8"/>
        <rFont val="Verdana"/>
        <family val="2"/>
      </rPr>
      <t> </t>
    </r>
  </si>
  <si>
    <t>Give the number of accompanying measurement books</t>
  </si>
  <si>
    <r>
      <t>b)</t>
    </r>
    <r>
      <rPr>
        <sz val="7"/>
        <color indexed="8"/>
        <rFont val="Times New Roman"/>
        <family val="1"/>
      </rPr>
      <t xml:space="preserve">     </t>
    </r>
    <r>
      <rPr>
        <sz val="10"/>
        <color indexed="8"/>
        <rFont val="Verdana"/>
        <family val="2"/>
      </rPr>
      <t> </t>
    </r>
  </si>
  <si>
    <t>Has the AE/EE test checked the measurements to the extent of 50%.</t>
  </si>
  <si>
    <t>Yes please</t>
  </si>
  <si>
    <r>
      <t>c)</t>
    </r>
    <r>
      <rPr>
        <sz val="7"/>
        <color indexed="8"/>
        <rFont val="Times New Roman"/>
        <family val="1"/>
      </rPr>
      <t xml:space="preserve">     </t>
    </r>
    <r>
      <rPr>
        <sz val="10"/>
        <color indexed="8"/>
        <rFont val="Verdana"/>
        <family val="2"/>
      </rPr>
      <t> </t>
    </r>
  </si>
  <si>
    <t xml:space="preserve">Has the EE Test Checked the measurements to the extent of 10% </t>
  </si>
  <si>
    <t>d)</t>
  </si>
  <si>
    <t>Has the contractor’s signature taken in the MB &amp; Bill in taken of accountancy of measurements</t>
  </si>
  <si>
    <t>Additions, Substitution and Deviations</t>
  </si>
  <si>
    <t>Have all extra/substituted items billed for been covered by proper sanctions of reference to the letter under which the substituted items statement have been sent for approval.</t>
  </si>
  <si>
    <t>If part rates have been proposed have reasons been given therefore.</t>
  </si>
  <si>
    <t>NA</t>
  </si>
  <si>
    <t>Are the quantities deviated beyond permissible limits? If so give reference to sanctions obtained for executing excess less quantities if any, be stated.</t>
  </si>
  <si>
    <r>
      <t>d)</t>
    </r>
    <r>
      <rPr>
        <sz val="7"/>
        <color indexed="8"/>
        <rFont val="Times New Roman"/>
        <family val="1"/>
      </rPr>
      <t xml:space="preserve">     </t>
    </r>
    <r>
      <rPr>
        <sz val="10"/>
        <color indexed="8"/>
        <rFont val="Verdana"/>
        <family val="2"/>
      </rPr>
      <t> </t>
    </r>
  </si>
  <si>
    <t>In the test of percentage rate tenders, reasons for excess in quantities if any</t>
  </si>
  <si>
    <t>NO</t>
  </si>
  <si>
    <t>Site Order Book</t>
  </si>
  <si>
    <t>Has the Site Order Book been consulted before sending the bills</t>
  </si>
  <si>
    <t>Yes and enclosed PLEASE.</t>
  </si>
  <si>
    <t>Has the contractor complied with all the instructions given to him through site order book? If not AE to confirm that no item of work in respect of which defects have been pointed out &amp; which have not rectified have been measured and recorded in M.B. exte</t>
  </si>
  <si>
    <t>Yes PLEASE</t>
  </si>
  <si>
    <t>Issue of materials</t>
  </si>
  <si>
    <t>Is recovery statement for issue of departmental materials attached? If full recovery has not been made for materials issued departmentally.</t>
  </si>
  <si>
    <t>Has a statement of theoretical consumption been attached for materials?</t>
  </si>
  <si>
    <t xml:space="preserve"> Yes please</t>
  </si>
  <si>
    <t>If materials not stipulated.  In agreements have been issued has sanction of the competent authority been obtained and the issue rates not approved.</t>
  </si>
  <si>
    <t>Are there any dismantled materials? If so, have they been accounted for property in the dismantled material register?</t>
  </si>
  <si>
    <r>
      <t>e)</t>
    </r>
    <r>
      <rPr>
        <sz val="7"/>
        <color indexed="8"/>
        <rFont val="Times New Roman"/>
        <family val="1"/>
      </rPr>
      <t xml:space="preserve">     </t>
    </r>
    <r>
      <rPr>
        <sz val="10"/>
        <color indexed="8"/>
        <rFont val="Verdana"/>
        <family val="2"/>
      </rPr>
      <t> </t>
    </r>
  </si>
  <si>
    <t>Have unstamped dated receipts been obtained from the contractor for materials issued to him upto date?</t>
  </si>
  <si>
    <r>
      <t>f)</t>
    </r>
    <r>
      <rPr>
        <sz val="7"/>
        <color indexed="8"/>
        <rFont val="Times New Roman"/>
        <family val="1"/>
      </rPr>
      <t xml:space="preserve">       </t>
    </r>
    <r>
      <rPr>
        <sz val="10"/>
        <color indexed="8"/>
        <rFont val="Verdana"/>
        <family val="2"/>
      </rPr>
      <t> </t>
    </r>
  </si>
  <si>
    <t>Have necessary T.E. orders for issued of materials to contractor submitted to Divisional Office?</t>
  </si>
  <si>
    <t xml:space="preserve">Excess Over Estimate: </t>
  </si>
  <si>
    <t>In case up to date expenditure on the work exceeds the permissible limit of exceeds the permissible limit of excess over technical sanction has a revised estimate been submitted to Divisional Office.</t>
  </si>
  <si>
    <t>Recoveries</t>
  </si>
  <si>
    <t>Have recoveries been proposed by the following officer and if so, has the recovery been affected.</t>
  </si>
  <si>
    <t>Chief Technical Examiner, amplifying the nature of observations made, and whether any recovery is called for.</t>
  </si>
  <si>
    <t>Labour Enforcement Officer</t>
  </si>
  <si>
    <t>Labour Officer</t>
  </si>
  <si>
    <t>Any other Authorities</t>
  </si>
  <si>
    <t>Has recovery been affected for T&amp;P issued to these contractors?</t>
  </si>
  <si>
    <r>
      <t>17.</t>
    </r>
    <r>
      <rPr>
        <sz val="7"/>
        <color indexed="8"/>
        <rFont val="Times New Roman"/>
        <family val="1"/>
      </rPr>
      <t xml:space="preserve">  </t>
    </r>
    <r>
      <rPr>
        <sz val="10"/>
        <color indexed="8"/>
        <rFont val="Verdana"/>
        <family val="2"/>
      </rPr>
      <t> </t>
    </r>
  </si>
  <si>
    <t>If water has been supplied under Clause 31 for the work, has the recovery been made?</t>
  </si>
  <si>
    <t>OWN ARRANGEMENT OF CONTRACTOR</t>
  </si>
  <si>
    <r>
      <t>18.</t>
    </r>
    <r>
      <rPr>
        <sz val="7"/>
        <color indexed="8"/>
        <rFont val="Times New Roman"/>
        <family val="1"/>
      </rPr>
      <t xml:space="preserve">  </t>
    </r>
    <r>
      <rPr>
        <sz val="10"/>
        <color indexed="8"/>
        <rFont val="Verdana"/>
        <family val="2"/>
      </rPr>
      <t> </t>
    </r>
  </si>
  <si>
    <t>If T&amp;P stipulated in the amount has been issued to the contractor has the rate of recovery been approved by EE and has the recovery been made?</t>
  </si>
  <si>
    <t>No T&amp;P issued to the contractor</t>
  </si>
  <si>
    <r>
      <t>19.</t>
    </r>
    <r>
      <rPr>
        <sz val="7"/>
        <color indexed="8"/>
        <rFont val="Times New Roman"/>
        <family val="1"/>
      </rPr>
      <t xml:space="preserve">  </t>
    </r>
    <r>
      <rPr>
        <sz val="10"/>
        <color indexed="8"/>
        <rFont val="Verdana"/>
        <family val="2"/>
      </rPr>
      <t> </t>
    </r>
  </si>
  <si>
    <t>Has the contractor returned empty gully bags/bitumen drums if not, has recovery been proposed?</t>
  </si>
  <si>
    <r>
      <t>20.</t>
    </r>
    <r>
      <rPr>
        <sz val="7"/>
        <color indexed="8"/>
        <rFont val="Times New Roman"/>
        <family val="1"/>
      </rPr>
      <t xml:space="preserve">  </t>
    </r>
    <r>
      <rPr>
        <sz val="10"/>
        <color indexed="8"/>
        <rFont val="Verdana"/>
        <family val="2"/>
      </rPr>
      <t> </t>
    </r>
  </si>
  <si>
    <t>(In the case of final bill has the completion certificate been recorded in MB? Give reference to MB &amp; Page No.</t>
  </si>
  <si>
    <r>
      <t>21.</t>
    </r>
    <r>
      <rPr>
        <sz val="7"/>
        <color indexed="8"/>
        <rFont val="Times New Roman"/>
        <family val="1"/>
      </rPr>
      <t xml:space="preserve">  </t>
    </r>
    <r>
      <rPr>
        <sz val="10"/>
        <color indexed="8"/>
        <rFont val="Verdana"/>
        <family val="2"/>
      </rPr>
      <t> </t>
    </r>
  </si>
  <si>
    <t>In the Case of final bill has the contractors signed the bill/M.B. is full and final settlement if not brass reasons may be given.</t>
  </si>
  <si>
    <r>
      <t>22.</t>
    </r>
    <r>
      <rPr>
        <sz val="7"/>
        <color indexed="8"/>
        <rFont val="Times New Roman"/>
        <family val="1"/>
      </rPr>
      <t xml:space="preserve">  </t>
    </r>
    <r>
      <rPr>
        <sz val="10"/>
        <color indexed="8"/>
        <rFont val="Verdana"/>
        <family val="2"/>
      </rPr>
      <t> </t>
    </r>
  </si>
  <si>
    <t>Whether the contractor has complied with the provisions of clause 36 of the agreement and if not to what extent.</t>
  </si>
  <si>
    <r>
      <t>23.</t>
    </r>
    <r>
      <rPr>
        <sz val="7"/>
        <color indexed="8"/>
        <rFont val="Times New Roman"/>
        <family val="1"/>
      </rPr>
      <t xml:space="preserve">  </t>
    </r>
    <r>
      <rPr>
        <sz val="10"/>
        <color indexed="8"/>
        <rFont val="Verdana"/>
        <family val="2"/>
      </rPr>
      <t> </t>
    </r>
  </si>
  <si>
    <t>Whether the contractor submitted the fortnightly labour report.</t>
  </si>
  <si>
    <t>YES</t>
  </si>
  <si>
    <r>
      <t>24.</t>
    </r>
    <r>
      <rPr>
        <sz val="7"/>
        <color indexed="8"/>
        <rFont val="Times New Roman"/>
        <family val="1"/>
      </rPr>
      <t xml:space="preserve">  </t>
    </r>
    <r>
      <rPr>
        <sz val="10"/>
        <color indexed="8"/>
        <rFont val="Verdana"/>
        <family val="2"/>
      </rPr>
      <t> </t>
    </r>
  </si>
  <si>
    <t>Has the bill checked by the SDC &amp; Certificate of check recorded by him in the MB.</t>
  </si>
  <si>
    <t>YES CHECKED &amp; CERTIFICATE RECORDED IN THE MB.</t>
  </si>
  <si>
    <t>FOR DIVISIONAL ACCOUNTANT IN DIVISION OFFICE</t>
  </si>
  <si>
    <r>
      <t>25.</t>
    </r>
    <r>
      <rPr>
        <sz val="7"/>
        <color indexed="8"/>
        <rFont val="Times New Roman"/>
        <family val="1"/>
      </rPr>
      <t xml:space="preserve">  </t>
    </r>
    <r>
      <rPr>
        <sz val="10"/>
        <color indexed="8"/>
        <rFont val="Verdana"/>
        <family val="2"/>
      </rPr>
      <t> </t>
    </r>
  </si>
  <si>
    <t>Has the contractor's ledger been brought up to date?</t>
  </si>
  <si>
    <r>
      <t>26.</t>
    </r>
    <r>
      <rPr>
        <sz val="7"/>
        <color indexed="8"/>
        <rFont val="Times New Roman"/>
        <family val="1"/>
      </rPr>
      <t xml:space="preserve">  </t>
    </r>
    <r>
      <rPr>
        <sz val="10"/>
        <color indexed="8"/>
        <rFont val="Verdana"/>
        <family val="2"/>
      </rPr>
      <t> </t>
    </r>
  </si>
  <si>
    <t>Has the contractor's ledger been verified before submitting bill with pass order</t>
  </si>
  <si>
    <r>
      <t>27.</t>
    </r>
    <r>
      <rPr>
        <sz val="7"/>
        <color indexed="8"/>
        <rFont val="Times New Roman"/>
        <family val="1"/>
      </rPr>
      <t xml:space="preserve">  </t>
    </r>
    <r>
      <rPr>
        <sz val="10"/>
        <color indexed="8"/>
        <rFont val="Verdana"/>
        <family val="2"/>
      </rPr>
      <t> </t>
    </r>
  </si>
  <si>
    <t>Have we received any court attachment of advice from the Divisions etc. for recovery and if so, have they been affected in the bill?</t>
  </si>
  <si>
    <r>
      <t>28.</t>
    </r>
    <r>
      <rPr>
        <sz val="7"/>
        <color indexed="8"/>
        <rFont val="Times New Roman"/>
        <family val="1"/>
      </rPr>
      <t xml:space="preserve">  </t>
    </r>
    <r>
      <rPr>
        <sz val="10"/>
        <color indexed="8"/>
        <rFont val="Verdana"/>
        <family val="2"/>
      </rPr>
      <t> </t>
    </r>
  </si>
  <si>
    <t>Has theoretical consumption statement been got verified by the Drawing Branch?</t>
  </si>
  <si>
    <r>
      <t xml:space="preserve">II  </t>
    </r>
    <r>
      <rPr>
        <b/>
        <sz val="11"/>
        <color indexed="8"/>
        <rFont val="Arial"/>
        <family val="2"/>
      </rPr>
      <t xml:space="preserve">Memorandum of Payments                                             </t>
    </r>
  </si>
  <si>
    <t>Rs.</t>
  </si>
  <si>
    <t>P.</t>
  </si>
  <si>
    <t>1. Total value of work actually measured, as per account 1, column 5 entry (A)</t>
  </si>
  <si>
    <t xml:space="preserve">2. Total up-to-date, advance payment for work not yet measured, as per detailed given below.   </t>
  </si>
  <si>
    <t>Rs.                  P.</t>
  </si>
  <si>
    <t>Rs.                 P.</t>
  </si>
  <si>
    <t>Total as per Previous Bill ................................</t>
  </si>
  <si>
    <t xml:space="preserve">(b) Since Previous bill ..................as per page ............................... ...of ....   </t>
  </si>
  <si>
    <t>M.B.No. ..................................................(D)</t>
  </si>
  <si>
    <t>3. Total "up-to-date" secured advance on security of materials as per annexure</t>
  </si>
  <si>
    <t xml:space="preserve">form (26-A) col.  8 Entry (C)                       ........         .......          </t>
  </si>
  <si>
    <t>4. Total Items (1+2+3)                                        ........         .......            ......</t>
  </si>
  <si>
    <t>5. Deduct amount withhold</t>
  </si>
  <si>
    <t>Figure for
 work abstract</t>
  </si>
  <si>
    <r>
      <t>(a)</t>
    </r>
    <r>
      <rPr>
        <sz val="8"/>
        <color indexed="8"/>
        <rFont val="Arial"/>
        <family val="2"/>
      </rPr>
      <t>From previous bill as per the last  Running Account Bill .....</t>
    </r>
  </si>
  <si>
    <r>
      <t xml:space="preserve">(b) </t>
    </r>
    <r>
      <rPr>
        <sz val="8.5"/>
        <color indexed="8"/>
        <rFont val="Arial"/>
        <family val="2"/>
      </rPr>
      <t xml:space="preserve">From this bill </t>
    </r>
  </si>
  <si>
    <t>6. Balance i.e. "up-to-date" payments (item 4-5)           -(K*)</t>
  </si>
  <si>
    <t xml:space="preserve">7.Total amount of payments already made as per entry (K) of last Running Account Bill Voucher No .........of........ forwarded  </t>
  </si>
  <si>
    <t>8.Payments now to be made as detailed below :
                                                                       Rs. P.</t>
  </si>
  <si>
    <t xml:space="preserve"> Rs.                </t>
  </si>
  <si>
    <t xml:space="preserve"> P.</t>
  </si>
  <si>
    <t xml:space="preserve">(a) By recovery of amount creditable to this work </t>
  </si>
  <si>
    <t>(a)</t>
  </si>
  <si>
    <t>Total 5 (b) +  8 (a)  (G)</t>
  </si>
  <si>
    <t>b) By recovery of amount creditable to other work  or  head  of  accounts</t>
  </si>
  <si>
    <t>(i) Security Deposit ……..</t>
  </si>
  <si>
    <t>(ii) Income Tax ………..</t>
  </si>
  <si>
    <t xml:space="preserve">(iii)Education cess ………..         </t>
  </si>
  <si>
    <t>(iv)Cess for H &amp; I education ………</t>
  </si>
  <si>
    <t>(b)</t>
  </si>
  <si>
    <t>(v)Sale tax …………….</t>
  </si>
  <si>
    <t>(vi) CWWC …………</t>
  </si>
  <si>
    <t xml:space="preserve">(vii)  . . . . . . . . . . . . . .. . . . . . . . . . . . . . . </t>
  </si>
  <si>
    <t xml:space="preserve">(viii)  . . . . . . . . . . . . . .. . . . . . . . . . . . . . . </t>
  </si>
  <si>
    <t>(c) by Cheque</t>
  </si>
  <si>
    <t>©</t>
  </si>
  <si>
    <t>Total 8 (b) +   (c)  (H)</t>
  </si>
  <si>
    <t>Pay Rs. * b (............................................) ............ ............. .............. ...............</t>
  </si>
  <si>
    <t>.............. ........... ......... ............. .............. ...............@( by cheque)</t>
  </si>
  <si>
    <t>Dated Initial of Disbursing Officer</t>
  </si>
  <si>
    <t>Recieved Rs.= (......................................) ................. ...................... .................. ....</t>
  </si>
  <si>
    <t>STAMP</t>
  </si>
  <si>
    <t>............ .............. ............ . ................ ............. ............as per above memorandum 
of account of this work</t>
  </si>
  <si>
    <t>Dated ..</t>
  </si>
  <si>
    <t>Signature of contractor</t>
  </si>
  <si>
    <t>Paid by me vide cheque** No.</t>
  </si>
  <si>
    <t>Dated..........</t>
  </si>
  <si>
    <t>Dated initial of person actually making the payment</t>
  </si>
  <si>
    <t>REMARKS</t>
  </si>
  <si>
    <t>This space is reserved for any remarks which the disbursing officer or  the Divisional Officer  may  wish  of  record  in respect to the exception of the work, check of measurement of the state of contractor's amount.</t>
  </si>
  <si>
    <t>Checked</t>
  </si>
  <si>
    <t>Account Clerk</t>
  </si>
  <si>
    <t>Divisional Accountant</t>
  </si>
  <si>
    <t>FOR USE IN ACCOUNTANT GENERAL'S OFFICE</t>
  </si>
  <si>
    <t>Computed</t>
  </si>
  <si>
    <t>Classification</t>
  </si>
  <si>
    <t>Reviewed</t>
  </si>
  <si>
    <t>Checked with scheduled of rates / checked with rates as per agreement</t>
  </si>
  <si>
    <t>Auditor</t>
  </si>
  <si>
    <t>Gazetted Officer</t>
  </si>
  <si>
    <t>Superintendent</t>
  </si>
  <si>
    <t>C.P.W.A.-26(Revised)</t>
  </si>
  <si>
    <t>(Referred to in Paragraph 10-2-10 and 10-2-12)</t>
  </si>
  <si>
    <t xml:space="preserve">Final payments must invariably be made on formats Printed on Yellow paper which should not be used for intermediate payments (For contractors this form provides for (1) advance payments (2) Payment for measurement works. 
 The form of Account Secured advance which has been printed separately should be attached where necessary)
</t>
  </si>
  <si>
    <t>Division:-</t>
  </si>
  <si>
    <t xml:space="preserve">Mussoorie Project Division, </t>
  </si>
  <si>
    <t>Sub-division:-</t>
  </si>
  <si>
    <t>MCSD,CPWD</t>
  </si>
  <si>
    <t>Cash Book Voucher No. &amp; date</t>
  </si>
  <si>
    <t xml:space="preserve">Serial No of this Bill    </t>
  </si>
  <si>
    <t xml:space="preserve">No. &amp; date of the previous Bill of this work </t>
  </si>
  <si>
    <t>Reference to Agreement No</t>
  </si>
  <si>
    <t xml:space="preserve">Date of written order to commence work                </t>
  </si>
  <si>
    <t>Date of actual completion of work</t>
  </si>
  <si>
    <t>Account of Work Executed</t>
  </si>
  <si>
    <t>S.No.</t>
  </si>
  <si>
    <t xml:space="preserve">Item of works grouped under sub-head and sub work of  estimate
</t>
  </si>
  <si>
    <t xml:space="preserve">Unit
</t>
  </si>
  <si>
    <t xml:space="preserve">Rate
</t>
  </si>
  <si>
    <t xml:space="preserve">Quantity
executed
up-to-date as per
Measurment book
</t>
  </si>
  <si>
    <t>Payment on the basis of actual measurments of  estimate</t>
  </si>
  <si>
    <t xml:space="preserve">Remark
</t>
  </si>
  <si>
    <t xml:space="preserve">Upto Date
</t>
  </si>
  <si>
    <t xml:space="preserve">Since Previous Bill
</t>
  </si>
  <si>
    <t>AS    PER     SHEET     ENCLOSED</t>
  </si>
  <si>
    <t xml:space="preserve">Total Value of work done to date (A)           </t>
  </si>
  <si>
    <t xml:space="preserve">      </t>
  </si>
  <si>
    <t>Deduct value of work shown on previous Bill</t>
  </si>
  <si>
    <t xml:space="preserve">Net value of work since previous Bill (F)   </t>
  </si>
  <si>
    <t xml:space="preserve">B- When there are two or more entries in column 6 relating to each sub-head of estimate they should in …of work the account of which are kept by sub-heads to be totaled </t>
  </si>
  <si>
    <t xml:space="preserve">II. Certificate &amp; Signature </t>
  </si>
  <si>
    <t xml:space="preserve">2. Certified that in addition and quantity part from the quantities of work actually executed as shown in column 4 of the account I some work has actually been done in connection with several items and the value of such work (after deducting there from proportionate amount of recurred advance if any ultimately recoverable on account of the quantities of the materials used therein) is in no case less than the advance payment as per item 2 of memorandum if payment made or proposed to be made for the convenience of the contractor in anticipation. </t>
  </si>
  <si>
    <t xml:space="preserve">Dated Signature of Officer (..................................................
</t>
  </si>
  <si>
    <t xml:space="preserve">preparing the Bill (Rank..........................................
</t>
  </si>
  <si>
    <t>Dated Signature of
Contractor</t>
  </si>
  <si>
    <t>**Dated Signature of Officer (..................................................</t>
  </si>
  <si>
    <t>Authorising payment (Rank..........................................</t>
  </si>
  <si>
    <t>Mussoorie Project Division</t>
  </si>
  <si>
    <t>Mussoorie Central Sub-Division</t>
  </si>
  <si>
    <t>CERTIFICATE</t>
  </si>
  <si>
    <t>REVIEW NOTES</t>
  </si>
  <si>
    <t>BY SUPERIOR OFFICER OF THE DEPARTMENT</t>
  </si>
  <si>
    <t>Date</t>
  </si>
  <si>
    <t>Pages Recording measurements subjected to test check</t>
  </si>
  <si>
    <t>Value of measurement checked</t>
  </si>
  <si>
    <t>Results of check excercised</t>
  </si>
  <si>
    <t>Dated initials and designation of the checking officers</t>
  </si>
  <si>
    <t>TEST CHECK STATEMENT</t>
  </si>
  <si>
    <t>DIVISION: MPD, CPWD</t>
  </si>
  <si>
    <t>SUB-DIV</t>
  </si>
  <si>
    <t>MPSD</t>
  </si>
  <si>
    <t>SN</t>
  </si>
  <si>
    <t>Description of Items</t>
  </si>
  <si>
    <t>Ref. of MB &amp; Pages</t>
  </si>
  <si>
    <t>Qty.</t>
  </si>
  <si>
    <t>Amount of AE Test Check</t>
  </si>
  <si>
    <t>Amount of EE test check</t>
  </si>
  <si>
    <t>Remarks</t>
  </si>
  <si>
    <t>GROSS VALUE OF WORK DONE</t>
  </si>
  <si>
    <t>TEST CHECK BY AE MORE THAN 50%</t>
  </si>
  <si>
    <t>Item no.</t>
  </si>
  <si>
    <t>BRIEF DESCRIPTION</t>
  </si>
  <si>
    <t>36/EE/MPD/2013-14</t>
  </si>
  <si>
    <t>Work is in Progress</t>
  </si>
  <si>
    <t>Sh. Anil Dutt Sharma</t>
  </si>
  <si>
    <t xml:space="preserve">6.07% Above </t>
  </si>
  <si>
    <t>Providing and fixing mild steel round holding down bolts with nuts and washer plates complete.</t>
  </si>
  <si>
    <t>Weather shade, Chajjas, corbels etc., including edges</t>
  </si>
  <si>
    <t>each</t>
  </si>
  <si>
    <t>B/W in super structure in CM 1:6</t>
  </si>
  <si>
    <t>Less already recovered in 5th R.A.bill CMB No.221 P-62</t>
  </si>
  <si>
    <t xml:space="preserve"> Amount of secured Advacce</t>
  </si>
  <si>
    <t xml:space="preserve">PART RATE STATEMENT </t>
  </si>
  <si>
    <t>Annexure -I/1</t>
  </si>
  <si>
    <t xml:space="preserve">Full rate </t>
  </si>
  <si>
    <t>Part rate in previous bill</t>
  </si>
  <si>
    <t>Part rate in this bill</t>
  </si>
  <si>
    <t>Reason</t>
  </si>
  <si>
    <t>Eath work over areas -all kind of soil</t>
  </si>
  <si>
    <t>Edges of slabs and breaks in floors and walls under 20 cm</t>
  </si>
  <si>
    <t>H/B mansonry in super structure in CM 1:4</t>
  </si>
  <si>
    <t>RR Masonry ...CC in 1:6</t>
  </si>
  <si>
    <t>Item not sanctioned</t>
  </si>
  <si>
    <t>P/F mild steel round holding down bolt</t>
  </si>
  <si>
    <t>Centering shuttering weather shade chajja-----</t>
  </si>
  <si>
    <t>EIS-1/4</t>
  </si>
  <si>
    <t>EIS NO 1 sanctioned vide No</t>
  </si>
  <si>
    <t>GRANITE STONE SLAB 18 mm Thick ( LAKHA RED )</t>
  </si>
  <si>
    <t>Withheld for Mile stone @ 3% on T.A(Civil) (For Three mile stone)</t>
  </si>
  <si>
    <t>Providing 40x5 mm flat iron hold fast 40 cm long including fixing to frame with 10 mm diameter bolts, nuts and wooden plugs and embeddings in cement concrete block 30x10x15cm 1:3:6 mix (1 cement : 3 coarse sand : 6 graded stone aggregate 20mm nominal size)</t>
  </si>
  <si>
    <t>Withheld for SE's inspection/Q.C. para</t>
  </si>
  <si>
    <t>Rs. 4,90,16,914/-(Civil) 
Rs. 19,15,845/-(Elect.)
Rs. 5,09,32,759/-</t>
  </si>
  <si>
    <t>Rs. 5,19,92,241/-(Civil) 
Rs. 23,18,172/-(Elect.)
Rs. 5,43,10,413/-</t>
  </si>
  <si>
    <t>ACCOUNTS OF SECURED ADVANCES (Referred to in Paragraphs 10.2.12)</t>
  </si>
  <si>
    <t>Division</t>
  </si>
  <si>
    <t>MPD</t>
  </si>
  <si>
    <t>SD-MPSD</t>
  </si>
  <si>
    <t>Cash Book Voucher No.</t>
  </si>
  <si>
    <t>Dated:</t>
  </si>
  <si>
    <t>Accounts of Secured Advances allowed on the security of material brought to site</t>
  </si>
  <si>
    <t>Qty. outstanding from the previous bill</t>
  </si>
  <si>
    <t>Deduct-- qty. utilised in works measured since previous bill</t>
  </si>
  <si>
    <t>Qty. outstanding I/c qty brought to site since previous bill</t>
  </si>
  <si>
    <t>Full rate as asseseed by the D.O.</t>
  </si>
  <si>
    <t>Descrip. Of material</t>
  </si>
  <si>
    <t>Reduced rate at which advance is paid</t>
  </si>
  <si>
    <t>Upto date Amt. Of advance</t>
  </si>
  <si>
    <t>Ref. To D.O. written orders authorising the advance</t>
  </si>
  <si>
    <t>Reasons for non clearance of advance when outstanding for more than three months</t>
  </si>
  <si>
    <t>TMT BARS (REINFORCEMENT)</t>
  </si>
  <si>
    <t>Total amount outstanding as per this account</t>
  </si>
  <si>
    <t>Deduct- amount outstanding as per entry (C) of Annexure to previous bill</t>
  </si>
  <si>
    <t>Net amount since previous bill</t>
  </si>
  <si>
    <r>
      <t>*</t>
    </r>
    <r>
      <rPr>
        <sz val="10"/>
        <rFont val="Arial"/>
        <family val="2"/>
      </rPr>
      <t>Entries relating to each description of materials should be posted this in column 3 first enter the difference between quantities in column 1 and 2 then show below this entry, the quantities if any brought to site against which a further advance has been</t>
    </r>
  </si>
  <si>
    <t>*Entries in coloumn 8 show the money values of the total quantities outstanding as per coloumn 3.</t>
  </si>
  <si>
    <t>*Certified (1) that the plus quantities of materials shown in the coloumn 3 of the account above have actually been brought by the Contractor to the site of the work and the contractor has not prviously received any advance on their security (2) that thos</t>
  </si>
  <si>
    <t>Dated Signature of the officer prepare bill</t>
  </si>
  <si>
    <t>Dated Signature of officer authorising payment</t>
  </si>
  <si>
    <t>*This certificate must be signed by the Sub-Divisional officer or Divisional Officer.</t>
  </si>
  <si>
    <t>*This signature is necessary only when officer prepares the bill is not the officer who authorises the payment. In such a case the two signatures are essential.</t>
  </si>
  <si>
    <t>Providing 40x5 mm flat iron hold fast 40 cm long 30x10x15cm 1:3:6 mix (1 cement : 3 coarse sand : 6 graded stone aggregate 20mm nominal size)</t>
  </si>
  <si>
    <t>Total Quantity=</t>
  </si>
  <si>
    <t xml:space="preserve"> MEASUREMENT SHEETS </t>
  </si>
  <si>
    <t>-</t>
  </si>
  <si>
    <t>Page-2</t>
  </si>
  <si>
    <t>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t>
  </si>
  <si>
    <t>6 mm</t>
  </si>
  <si>
    <t>12 mm</t>
  </si>
  <si>
    <t>15 mm</t>
  </si>
  <si>
    <t>(c )</t>
  </si>
  <si>
    <t>Providing and applying two component cementitious acrylic flexible water proofing coating with Brush bond RFX of FOSROC / PIDIFIN 2K of pidilite / Master seal 550EL of BASF includingembeding polypropylene fibre matt having weight 50gms per sqm in between first and second coating of treatment including cleaning the surface all lifts and lead etc complete. Application of two component system shall be done as per manufacture's specification, recommendation and as per direction of Engineer-In-Charge.</t>
  </si>
  <si>
    <t>12 mm cement plaster finished with a floating coat of neat cement of mix :</t>
  </si>
  <si>
    <t>Providing and fixing G.I. pipes complete with G.I. fittings and clamps including making good the walls etc. concealed pipe including painting with anti corrosive bitumastic paint, cutting chases and making good the wall.</t>
  </si>
  <si>
    <t>15 mm dia nominal bore</t>
  </si>
  <si>
    <t>Providing and fixing G.I. Union in existing G.I. pipe line, cutting and threading the pipe and making long screws including excavation, refilling the earth or cutting of wall and making good the same complete wherever required :</t>
  </si>
  <si>
    <t>15 mm nominal bore.</t>
  </si>
  <si>
    <t xml:space="preserve">Providing and fixing soil, waste and vent pipes : </t>
  </si>
  <si>
    <t>100 mm dia.</t>
  </si>
  <si>
    <t>Centrifugally cast (spun) iron socket &amp; spigot (S&amp;S) pipe as per IS: 3989.</t>
  </si>
  <si>
    <t>47.1.1</t>
  </si>
  <si>
    <t>Providing and fixing trap of self cleansing design with screwed down or hinged grating with or without vent arm complete, including cost of cutting and making good the walls and floors :</t>
  </si>
  <si>
    <t>100 mm inlet and 100 mm outlet</t>
  </si>
  <si>
    <t>Sand  cast iron S&amp;S as per IS: 3989.</t>
  </si>
  <si>
    <t>57.1.1</t>
  </si>
  <si>
    <t>Providing and fixing single equal plain junction of required  degree :</t>
  </si>
  <si>
    <t>100x100x100 mm</t>
  </si>
  <si>
    <t>Sand cast iron S&amp;S as per IS - 3989</t>
  </si>
  <si>
    <t>53.1.1</t>
  </si>
  <si>
    <t xml:space="preserve">Providing and fixing single equal plain junction of required degree with access door, insertion rubber washer 3 mm thick, bolts and nuts complete.       </t>
  </si>
  <si>
    <t>52.1.1</t>
  </si>
  <si>
    <t xml:space="preserve">Providing lead caulked joints to sand cast iron/ centrifugally cast (spun) iron pipes and fittings of diameter: </t>
  </si>
  <si>
    <t>100 mm</t>
  </si>
  <si>
    <t>Providing and fixing plain bend of required degree.</t>
  </si>
  <si>
    <t>Sand cast iron S&amp;S as per IS : 3989</t>
  </si>
  <si>
    <t>50.1.1</t>
  </si>
  <si>
    <t>Providing and fixing precoated galvanised iron profile sheets (size, shape and pitch of corrugation as approved by Engineer-in-charge) 0.50 mm + 0.05 %, total coated thickness with zinc coating 120 gsm as per IS: 277 in 240 mpa steel grade, 5-7 microns epoxy primer on both side of the sheet and polyester top coat 15-18 microns. Sheet should have protective guard film of 25 microns minimum to avoid scratches while transportation and should be supplied in single length upto 12 metre or as desired by Engineer-in-charge. The sheet shall be fixed using self drilling /self tapping screws of size (5.5x 55mm) with EPDM seal, complete upto any pitch in horizontal/ vertical or curved surfaces excluding the cost of purlins, rafters and trusses and including cutting to size and shape wherever required.</t>
  </si>
  <si>
    <t>Providing and fixing precoated galvanised steel sheet roofing accessories 0.50 mm + 0.05 % total coated thickness, Zinc coating 120gsm as per IS: 277 in 240 mpa steel grade, 5-7 microns epoxy primer on both side of the sheet and polyester top coat 15-18 microns using self drilling/ self tapping screws complete :</t>
  </si>
  <si>
    <t xml:space="preserve">Ridges plain (500 - 600mm).
</t>
  </si>
  <si>
    <t xml:space="preserve">Gutter .(600 mm over all girth).
</t>
  </si>
  <si>
    <t>Providing and fixing CP Brass high flow single lever consealed divertor for bath and shower system Jaquar make (VGN-CHR-27079 &amp; ALD-CHR-79 ) or equivalent of approved quality complete as per direction of  Engineer-In-Charge.</t>
  </si>
  <si>
    <t>Situation : Mussoorie</t>
  </si>
  <si>
    <t xml:space="preserve">C </t>
  </si>
  <si>
    <t>Providing wood work in frames of doors, windows, clerestory windows and other frames, wrought framed and fixed in position with hold fast lugs or with dash fasteners of required dia &amp; length ( hold fast lugs or dash fastener shall be paid for separately).</t>
  </si>
  <si>
    <t xml:space="preserve">Second class teak wood
</t>
  </si>
  <si>
    <t>Brick work with common burnt clay F.P.S. (non modular) bricks of class designation 7.5 in foundation and plinth in:</t>
  </si>
  <si>
    <t>Steel work in built up tubular ( round, square or rectangular hollow tubes etc.) trusses etc. including cutting, hoisting, fixing in position and applying a priming coat of approved steel primer, including welding and bolted with special shaped washers etc. complete.</t>
  </si>
  <si>
    <t>Hot finished welded type tubes</t>
  </si>
  <si>
    <t>Steel work welded in built up sections/ framed work including cutting, hoisting, fixing in position and applying a priming coat of approved steel primer using structural steel etc. as required.</t>
  </si>
  <si>
    <t>In gratings, frames, guard bar, ladder, railings, brackets, gates and similar works.</t>
  </si>
  <si>
    <t>EIS-1/5</t>
  </si>
  <si>
    <t>Date of start            :  03-10-2013</t>
  </si>
  <si>
    <t>Date of Completion  : Work is in Progress</t>
  </si>
  <si>
    <t>12mm</t>
  </si>
  <si>
    <t>10mm</t>
  </si>
  <si>
    <t>50 x 50 x6</t>
  </si>
  <si>
    <t>40x40x5</t>
  </si>
  <si>
    <t>8mm</t>
  </si>
  <si>
    <t>EIS-1/6</t>
  </si>
  <si>
    <t>Providing and fixing bolts including nuts and washers complete.</t>
  </si>
  <si>
    <t>Name of work:</t>
  </si>
  <si>
    <t xml:space="preserve">Name of Contractor: </t>
  </si>
  <si>
    <t>Agmt. No. :    /EE/MPD/2013-14</t>
  </si>
  <si>
    <t xml:space="preserve">Sl no. of this bill : </t>
  </si>
  <si>
    <t>Angle 50 x 50 x 6</t>
  </si>
  <si>
    <t>40x40x6</t>
  </si>
  <si>
    <t>1:4 (1 cement: 4 Coarse sand)</t>
  </si>
  <si>
    <t>Date of Abstract      : 11-03-2015</t>
  </si>
  <si>
    <t>Sl no. of this bill : 8th R.A. bill</t>
  </si>
  <si>
    <t>EIS No. -I appvd by EE</t>
  </si>
  <si>
    <t>Annexure -III</t>
  </si>
  <si>
    <t>STEEL CONSUMPTION STATEMENT</t>
  </si>
  <si>
    <t>Sub Div : MPSD Mussoorie</t>
  </si>
  <si>
    <t>S.N.</t>
  </si>
  <si>
    <t>Reference</t>
  </si>
  <si>
    <t>TOTAL</t>
  </si>
  <si>
    <t>upto previous bill</t>
  </si>
  <si>
    <t>Add 3% for wastage</t>
  </si>
  <si>
    <t>Add 2% for variations</t>
  </si>
  <si>
    <t>Qty. Consumed in work i/c wastages and variations</t>
  </si>
  <si>
    <t>MT</t>
  </si>
  <si>
    <t>Qty. received upto date</t>
  </si>
  <si>
    <t xml:space="preserve"> STATEMENT OF THEORETICAL CALCULATIONS OF CEMENT CONSUMPTION</t>
  </si>
  <si>
    <t>QTY.</t>
  </si>
  <si>
    <t>COFFICIENT</t>
  </si>
  <si>
    <t>CEMENT REQUIRED</t>
  </si>
  <si>
    <t>P/L C.C.1:2:4 in foundation</t>
  </si>
  <si>
    <t>P/L C.C.1:5:10 in foundation</t>
  </si>
  <si>
    <t>P/L Design mix M25</t>
  </si>
  <si>
    <t>Half brick in super structure in CM 1:4</t>
  </si>
  <si>
    <t>RR Masonry......CM 1:6</t>
  </si>
  <si>
    <t>Extra cement 3.80-3.30=0.50</t>
  </si>
  <si>
    <t>CC 1:3:6 for Bond stone</t>
  </si>
  <si>
    <t>EIS 1/4</t>
  </si>
  <si>
    <t>P/F Hold Fast</t>
  </si>
  <si>
    <t>Says</t>
  </si>
  <si>
    <t>Bags</t>
  </si>
  <si>
    <t>Brick work 1:6</t>
  </si>
  <si>
    <t>EIS 1/5</t>
  </si>
  <si>
    <t>12mm Plaster 1:4</t>
  </si>
  <si>
    <t>STATEMENT OF MANDATORY TESTS</t>
  </si>
  <si>
    <t>Sl No.</t>
  </si>
  <si>
    <t>Item</t>
  </si>
  <si>
    <t>Frequency as per specification</t>
  </si>
  <si>
    <t>Upto date 
work done qty</t>
  </si>
  <si>
    <t>No. of test 
required</t>
  </si>
  <si>
    <t>No. of tests
actually done</t>
  </si>
  <si>
    <t>Test for Cube strength of C.C</t>
  </si>
  <si>
    <t>Slump Test</t>
  </si>
  <si>
    <t>each/day</t>
  </si>
  <si>
    <t>Test for Particle Size Distribution of stone aggregate 40mm N.S</t>
  </si>
  <si>
    <t>Test for Particle Size Distribution of stone aggregate 20mm N.S</t>
  </si>
  <si>
    <t>Test for Particle Size Distribution of Coarse Sand</t>
  </si>
  <si>
    <t xml:space="preserve">Test for silt content Coarse sand </t>
  </si>
  <si>
    <t>Test for Deleterious Material</t>
  </si>
  <si>
    <t>Test for Water</t>
  </si>
  <si>
    <t>3 Months</t>
  </si>
  <si>
    <t>Test for Cement</t>
  </si>
  <si>
    <t>Test for reiforcement</t>
  </si>
  <si>
    <t>Bricks</t>
  </si>
  <si>
    <t>50000 Nos.</t>
  </si>
  <si>
    <t xml:space="preserve"> precoated galvanised iron profile sheets </t>
  </si>
  <si>
    <t>Plaster 6 mm</t>
  </si>
  <si>
    <t>Plaster 12 mm</t>
  </si>
  <si>
    <t>Plaster 15 mm</t>
  </si>
  <si>
    <t>Providing and fixing soil, waste and vent pipes : 100 mm dia.</t>
  </si>
  <si>
    <t>Providing and fixing plain bend of required degree. 100 mm</t>
  </si>
  <si>
    <t>Providing and fixing single equal plain junction of required degree with access door, 100x100x100 mm</t>
  </si>
  <si>
    <t>Providing and fixing single equal plain junction of required  degree :
100x100x100 mm</t>
  </si>
  <si>
    <t>Providing lead caulked joints to sand cast iron/ centrifugally cast (spun) iron pipes and fittings of diameter: 
100 mm</t>
  </si>
  <si>
    <t>Providing and fixing trap of self cleansing design 
100 mm inlet and 100 mm outlet</t>
  </si>
  <si>
    <t>G.I. Pipe 15 mm nominal bore</t>
  </si>
  <si>
    <t xml:space="preserve">Providing and fixing CP Brass high flow single lever consealed divertor for bath and shower system Jaquar make (VGN-CHR-27079 &amp; ALD-CHR-79 ) </t>
  </si>
  <si>
    <t xml:space="preserve">Providing and applying two component cementitious acrylic flexible water proofing coating with Brush bond RFX of FOSROC / PIDIFIN 2K of pidilite / Master seal 550EL of BASF </t>
  </si>
  <si>
    <t>12 mm Plaster 1:4</t>
  </si>
  <si>
    <t>deposited earth to be levelled</t>
  </si>
  <si>
    <t>RCC All works above plinth level upto floor V level</t>
  </si>
  <si>
    <t>Repair of edges yet to be done</t>
  </si>
  <si>
    <t>Deviation yet to be approved</t>
  </si>
  <si>
    <t>curing in progress</t>
  </si>
  <si>
    <t>Adjustment of line and level</t>
  </si>
  <si>
    <t>grinding of joint at some places</t>
  </si>
  <si>
    <t>more Screws required</t>
  </si>
  <si>
    <t>Filling of joints</t>
  </si>
  <si>
    <t>edge repair</t>
  </si>
  <si>
    <t>Testing yet to be done</t>
  </si>
  <si>
    <t>SUBSTITUTE ITEM STATEMENT No-I</t>
  </si>
  <si>
    <t xml:space="preserve">Amount of this statement </t>
  </si>
  <si>
    <t>As per Agreement</t>
  </si>
  <si>
    <t>As per Substituted</t>
  </si>
  <si>
    <t>Sl.No</t>
  </si>
  <si>
    <t xml:space="preserve">Agmt No.       </t>
  </si>
  <si>
    <t>Description of Item</t>
  </si>
  <si>
    <t>Rate</t>
  </si>
  <si>
    <t xml:space="preserve">Qty. </t>
  </si>
  <si>
    <t>Certified that :-</t>
  </si>
  <si>
    <t>1-</t>
  </si>
  <si>
    <t>2-</t>
  </si>
  <si>
    <t>The rates are net and not subjected to any abatement/anhancement.</t>
  </si>
  <si>
    <t>3-</t>
  </si>
  <si>
    <t xml:space="preserve">The payment shall be made as per the sanctioned rate for sanctioned quantity executed at site of  work within the permissible limits of variation.
</t>
  </si>
  <si>
    <t>4-</t>
  </si>
  <si>
    <t xml:space="preserve"> The rates adopted are lowest prevailing market rates</t>
  </si>
  <si>
    <t>Estimated Cost:- 49016914 + 1915845/-</t>
  </si>
  <si>
    <t>Tendered Cost :- 519241 + 2318172/-</t>
  </si>
  <si>
    <t>Percentage under Clause 12 :  6.07% above (Civil Work DSR 2012 + 18.79%)</t>
  </si>
  <si>
    <t>6 mm Cement Plaster 1:3 (1 Cement : 3 Fine Sand)</t>
  </si>
  <si>
    <t>Agmt. 40.1</t>
  </si>
  <si>
    <t>Balance Qty</t>
  </si>
  <si>
    <t>12 mm Cement Plaster 1:6 (1 Cement : 6 Fine Sand)</t>
  </si>
  <si>
    <t>15 mm cement plaster on the rough side of single or half brick wall with cement mortar 1:6 (1 Cement : 6 Fine Sand)</t>
  </si>
  <si>
    <t>Item Subsititure as per direction of CE NZ-IV during inspection on 28-02-2015.</t>
  </si>
  <si>
    <t>Rate as per susitution clause 12.</t>
  </si>
  <si>
    <t>As per market rate.</t>
  </si>
  <si>
    <t>Rate as per agmt. No. 40.1 upto permissable limited.</t>
  </si>
  <si>
    <t>As per subsitution clasue12</t>
  </si>
  <si>
    <t xml:space="preserve">Subsititute Item Statement No. I is </t>
  </si>
  <si>
    <t>Agmt. 38.1</t>
  </si>
  <si>
    <t>Rate as per agmt. No. 38.1 upto permissable limited.</t>
  </si>
  <si>
    <t>This statement contain item 03 items only.</t>
  </si>
  <si>
    <t>9th Running Account Bill</t>
  </si>
  <si>
    <t>Abstract of Quantity (9th RA Bill)</t>
  </si>
  <si>
    <t>C/o on P-   / TCMB-</t>
  </si>
  <si>
    <t>Sub frame 3 mm thick</t>
  </si>
  <si>
    <t>(0.61 +0.66)/2 = 0.635</t>
  </si>
  <si>
    <t>40 x 40 Pipe hollow tube</t>
  </si>
  <si>
    <t>60 x 60 Pipe hollow tube</t>
  </si>
  <si>
    <t>RCC wall base</t>
  </si>
  <si>
    <t>Top</t>
  </si>
  <si>
    <t>Bottom</t>
  </si>
  <si>
    <t>Overlap</t>
  </si>
  <si>
    <t>Chair</t>
  </si>
  <si>
    <t>Binder in key</t>
  </si>
  <si>
    <t>Wall steel</t>
  </si>
  <si>
    <t>Walll binder</t>
  </si>
  <si>
    <t>Ring</t>
  </si>
  <si>
    <t>Shorter beam T/B</t>
  </si>
  <si>
    <t>Beam for glazed window T/B</t>
  </si>
  <si>
    <t>All works upto plinth level.</t>
  </si>
  <si>
    <t>For Glazed window</t>
  </si>
  <si>
    <t>Above tie beam</t>
  </si>
  <si>
    <t>Column</t>
  </si>
  <si>
    <t>40 x 40</t>
  </si>
  <si>
    <t>60x60</t>
  </si>
  <si>
    <t>Pipe for ceiling bedroom</t>
  </si>
  <si>
    <t>Pipe for balcony</t>
  </si>
  <si>
    <t>Toilet</t>
  </si>
  <si>
    <t>Toilet and kitchen floor</t>
  </si>
  <si>
    <t>Bathroom</t>
  </si>
  <si>
    <t>Kitchen</t>
  </si>
  <si>
    <t>Lounge</t>
  </si>
  <si>
    <t>Pipe for canopy Top pipe</t>
  </si>
  <si>
    <t>(V)</t>
  </si>
  <si>
    <t>Horizontal truss</t>
  </si>
  <si>
    <t>Pipe for partition above tie beam</t>
  </si>
  <si>
    <t>(H)</t>
  </si>
  <si>
    <t>U</t>
  </si>
  <si>
    <t>Purline</t>
  </si>
  <si>
    <t>8 mm Plate</t>
  </si>
  <si>
    <t>Water proofing in top most type-II Qtr.</t>
  </si>
  <si>
    <t>In bathroom</t>
  </si>
  <si>
    <t>Page-1</t>
  </si>
  <si>
    <t>Page-3</t>
  </si>
  <si>
    <t>Page-4</t>
  </si>
  <si>
    <t>Providing lead caulked joints to sand cast iron/ centrifugally cast (spun) iron pipes and fittings of diameter:</t>
  </si>
  <si>
    <t>(0.35 + 0.07) = 0.42</t>
  </si>
  <si>
    <t>(0.38+0.10) = 0.48</t>
  </si>
  <si>
    <t>(0.45 + 0.10) = 0.55</t>
  </si>
  <si>
    <t>Pipe connected to 20 mm pipe</t>
  </si>
  <si>
    <t>Providing and fixing G.I. pipes complete with G.I. fittings and clamps, including cutting and making good the walls etc.
Internal work - Exposed on wall</t>
  </si>
  <si>
    <t>20 mm dia. nominal bore</t>
  </si>
  <si>
    <t>Right stacks</t>
  </si>
  <si>
    <t>Lt Stack</t>
  </si>
  <si>
    <t>EIS-1/7</t>
  </si>
  <si>
    <t>Sub frame for Type-II</t>
  </si>
  <si>
    <t>Drawing room</t>
  </si>
  <si>
    <t>Bedroom</t>
  </si>
  <si>
    <t>Window to open area</t>
  </si>
  <si>
    <t>Type-III lounge</t>
  </si>
  <si>
    <t>Study room</t>
  </si>
  <si>
    <t>Weight @ P-1 /TCMB</t>
  </si>
  <si>
    <t>Less already measured vide CMB-256 P-32</t>
  </si>
  <si>
    <t xml:space="preserve">1:5:10 (1 cement : 5 coarse sand : 10 graded stone aggregate 40 mm nominal size)      </t>
  </si>
  <si>
    <t>Less already measured vide CMB-256 P-33</t>
  </si>
  <si>
    <t>Brought from CMB-256 P-19</t>
  </si>
  <si>
    <t>Brought from CMB-256 P-20</t>
  </si>
  <si>
    <t xml:space="preserve">Brought from TCMB- P- </t>
  </si>
  <si>
    <t>Measuremen for Secured Advance</t>
  </si>
  <si>
    <t>Vetrified tile 600 x 600</t>
  </si>
  <si>
    <t>Wall tile 300 x 600</t>
  </si>
  <si>
    <t>Date of Measurement :  12.03-2015</t>
  </si>
  <si>
    <t>Date of Measurements :- 12.-03-2015</t>
  </si>
  <si>
    <t>Date of Measurements :-  12-05-2015</t>
  </si>
  <si>
    <t>Date of Measurements :- 12-05-2015</t>
  </si>
  <si>
    <t>Page-5</t>
  </si>
  <si>
    <t>Date of Measurements :- 12-03-2015</t>
  </si>
  <si>
    <t>Page-6</t>
  </si>
  <si>
    <t>Date of Measurement : 16-03-2015</t>
  </si>
  <si>
    <t>Page-7</t>
  </si>
  <si>
    <t>Date of Measurements :- 25-03-2015</t>
  </si>
  <si>
    <t>Date of Measurement :  25-03-2015</t>
  </si>
  <si>
    <t>Page-8</t>
  </si>
  <si>
    <t>Page-9</t>
  </si>
  <si>
    <t>Page-10</t>
  </si>
  <si>
    <t>Page-11</t>
  </si>
  <si>
    <t>Page-12</t>
  </si>
  <si>
    <t>Page-13</t>
  </si>
  <si>
    <t>Page-14</t>
  </si>
  <si>
    <t>Page-15</t>
  </si>
  <si>
    <t>Page-16</t>
  </si>
  <si>
    <t>Page-17</t>
  </si>
  <si>
    <t>Page-18</t>
  </si>
  <si>
    <t>Page-19</t>
  </si>
  <si>
    <t>B/F P-   47  /CMB- 256</t>
  </si>
  <si>
    <t>B/F P-  47   /CMB- 256</t>
  </si>
  <si>
    <t>B/F P-  48   /CMB- 256</t>
  </si>
  <si>
    <t>B/F P-  49   /CMB- 256</t>
  </si>
  <si>
    <t>B/F P-  50   /CMB- 256</t>
  </si>
  <si>
    <t>B/F P-  51   /CMB- 256</t>
  </si>
  <si>
    <t>B/F P-  52   /CMB- 256</t>
  </si>
  <si>
    <t>B/F P-  53   /CMB- 256</t>
  </si>
  <si>
    <t>B/F P-  54   /CMB- 256</t>
  </si>
  <si>
    <t>B/F P-  55   /CMB- 256</t>
  </si>
  <si>
    <t>B/F P-  56   /CMB- 256</t>
  </si>
  <si>
    <t>B/F P-  57   /CMB- 256</t>
  </si>
  <si>
    <t>B/F P-  58   /CMB- 256</t>
  </si>
  <si>
    <t>B/F P-  59   /CMB- 256</t>
  </si>
  <si>
    <t>B/F P-  60   /CMB- 256</t>
  </si>
  <si>
    <t>Vritified tile 600 x 600</t>
  </si>
  <si>
    <t>Wall tile 300x 600</t>
  </si>
  <si>
    <t>Vertified Tile</t>
  </si>
  <si>
    <t>Wall Tile</t>
  </si>
  <si>
    <t>Lakha  red granite</t>
  </si>
  <si>
    <t xml:space="preserve">Less EMD Already Deposited </t>
  </si>
  <si>
    <t>C/o on P-  20   / TCMB-267</t>
  </si>
  <si>
    <t>C/o on P-  22   / TCMB-267</t>
  </si>
  <si>
    <t>C/o on P-  21   / TCMB-267</t>
  </si>
  <si>
    <t>C/O on  P-  20    /TCMB-267</t>
  </si>
  <si>
    <t>C/O on  P-  21    /TCMB-267</t>
  </si>
  <si>
    <t xml:space="preserve">B/F P-   20  /TCMB- </t>
  </si>
  <si>
    <t xml:space="preserve">B/F P-   21  /TCMB- </t>
  </si>
  <si>
    <t xml:space="preserve">B/F P-   22  /TCMB- </t>
  </si>
  <si>
    <t xml:space="preserve">Unit Weight kg/m  As per P-12 /CMB-238 </t>
  </si>
  <si>
    <t>Weight P-1  /TCMB</t>
  </si>
  <si>
    <t>Unit Weight kg/m  As per P-12 /CMB-238 and CMB-256 P-2</t>
  </si>
  <si>
    <t xml:space="preserve">B/F Page-    2     /TCMB </t>
  </si>
  <si>
    <t xml:space="preserve">B/F Page-    3     /TCMB </t>
  </si>
  <si>
    <t xml:space="preserve">B/F Page-    7     /TCMB </t>
  </si>
  <si>
    <t xml:space="preserve">B/F Page-   8      /TCMB </t>
  </si>
  <si>
    <t xml:space="preserve">B/F Page-    6    /TCMB </t>
  </si>
  <si>
    <t xml:space="preserve">B/F Page-    12     /TCMB </t>
  </si>
  <si>
    <t xml:space="preserve">B/F Page-      10   /TCMB </t>
  </si>
  <si>
    <t xml:space="preserve">B/F Page-   11      /TCMB </t>
  </si>
  <si>
    <t xml:space="preserve">B/F Page-     13    /TCMB </t>
  </si>
  <si>
    <t xml:space="preserve">B/F Page-    13     /TCMB </t>
  </si>
  <si>
    <t xml:space="preserve">B/F Page-   15      /TCMB </t>
  </si>
  <si>
    <t xml:space="preserve">B/F Page- 14        /TCMB </t>
  </si>
  <si>
    <t xml:space="preserve">B/F Page-   16      /TCMB </t>
  </si>
  <si>
    <t xml:space="preserve">B/F Page-   4      /TCMB </t>
  </si>
  <si>
    <t xml:space="preserve">B/F Page-     18    /TCMB </t>
  </si>
  <si>
    <t xml:space="preserve">B/F Page-     5    /TCMB </t>
  </si>
  <si>
    <t xml:space="preserve">B/F Page-     17    /TCMB </t>
  </si>
  <si>
    <t>C/O Page-    23     /TCMB</t>
  </si>
  <si>
    <t>C/O Page-     24    /TCMB</t>
  </si>
  <si>
    <t>C/O Page-     25    /TCMB</t>
  </si>
  <si>
    <t>C/O Page-  26       /TCMB</t>
  </si>
  <si>
    <t>C/O Page-    27     /TCMB</t>
  </si>
  <si>
    <t>C/O Page-     27    /TCMB</t>
  </si>
  <si>
    <t>C/O Page-    29     /TCMB</t>
  </si>
  <si>
    <t>C/O Page-    30     /TCMB</t>
  </si>
  <si>
    <t>C/O Page-    32     /TCMB</t>
  </si>
  <si>
    <t>C/O Page-      32   /TCMB</t>
  </si>
  <si>
    <t>C/O Page-     33    /TCMB</t>
  </si>
  <si>
    <t>C/O Page-    33     /TCMB</t>
  </si>
  <si>
    <t>C/O Page-     34    /TCMB</t>
  </si>
  <si>
    <t>C/O Page-     35    /TCMB</t>
  </si>
  <si>
    <t>C/O Page-    36     /TCMB</t>
  </si>
  <si>
    <t>COMPUTERISED MEASUREMENT BOOK    MEASURMENT &amp; ABSTRACT OF COST 9th R.A. Bill</t>
  </si>
  <si>
    <t>C.M.B NO:    267/EE/MPD</t>
  </si>
  <si>
    <t>izekf.kr fd;k tkrk gS fd bl dEI;wVj eki cgh esa 1 ls 38 rd 38 dqy i`"B gS A leLr iq"B Øekuqlkj gSA</t>
  </si>
  <si>
    <t>Cement consumed as per cement resister 6700  Bags some work yet to be measured.</t>
  </si>
  <si>
    <t>Sl no. of this bill : 9th R.A. bill</t>
  </si>
  <si>
    <t xml:space="preserve">in this bill item 12.2.P- 6 TCMB-267 </t>
  </si>
  <si>
    <t>9th RA</t>
  </si>
  <si>
    <t xml:space="preserve">Upto 8th RA </t>
  </si>
  <si>
    <t>9th RA Bill</t>
  </si>
  <si>
    <t>Sl no. of this bill : 9TH R.A. bill</t>
  </si>
  <si>
    <t xml:space="preserve">Less Amount of 8th RA Bill Vide CV  No. 39   Dated:17-03-2015 </t>
  </si>
  <si>
    <t>serial no. of this bill : 9th R.A Bill</t>
  </si>
  <si>
    <t>Figure (F) in words Rupees FORTEEN LAKH EIGHTY THOUSANDS THREE HUNDRED &amp; FORTY NINE Only.</t>
  </si>
  <si>
    <r>
      <t xml:space="preserve">1. The measurement on which are based the entries in column 1 to 6 of account were made by </t>
    </r>
    <r>
      <rPr>
        <b/>
        <sz val="9.5"/>
        <color indexed="8"/>
        <rFont val="Arial"/>
        <family val="2"/>
      </rPr>
      <t xml:space="preserve">SH.Manoj Kumar, JE(C) on 26-03-2014 </t>
    </r>
    <r>
      <rPr>
        <sz val="9.5"/>
        <color indexed="8"/>
        <rFont val="Arial"/>
        <family val="2"/>
      </rPr>
      <t xml:space="preserve"> and are recorded on </t>
    </r>
    <r>
      <rPr>
        <b/>
        <sz val="9.5"/>
        <color indexed="8"/>
        <rFont val="Arial"/>
        <family val="2"/>
      </rPr>
      <t>page 1-38</t>
    </r>
    <r>
      <rPr>
        <sz val="9.5"/>
        <color indexed="8"/>
        <rFont val="Arial"/>
        <family val="2"/>
      </rPr>
      <t xml:space="preserve"> of </t>
    </r>
    <r>
      <rPr>
        <b/>
        <sz val="9.5"/>
        <color indexed="8"/>
        <rFont val="Arial"/>
        <family val="2"/>
      </rPr>
      <t xml:space="preserve">measurement book No  CMB- 267 /MPD </t>
    </r>
    <r>
      <rPr>
        <sz val="9.5"/>
        <color indexed="8"/>
        <rFont val="Arial"/>
        <family val="2"/>
      </rPr>
      <t xml:space="preserve">                     </t>
    </r>
  </si>
  <si>
    <t xml:space="preserve">8th RA BiII Vide CV no. 39   dated : 17-03-2015
</t>
  </si>
  <si>
    <t>9th R.A. Bill</t>
  </si>
  <si>
    <r>
      <rPr>
        <b/>
        <sz val="22"/>
        <color indexed="8"/>
        <rFont val="Kruti Dev 010"/>
      </rPr>
      <t>ukSoka py ys[kk fcy</t>
    </r>
    <r>
      <rPr>
        <b/>
        <sz val="16"/>
        <color indexed="8"/>
        <rFont val="Kruti Dev 010"/>
      </rPr>
      <t xml:space="preserve"> &amp;&amp; </t>
    </r>
    <r>
      <rPr>
        <b/>
        <sz val="14"/>
        <color indexed="8"/>
        <rFont val="Arial Narrow"/>
        <family val="2"/>
      </rPr>
      <t>4059 (PLAN)- PPG</t>
    </r>
  </si>
  <si>
    <t>Providing and fixing aluminium sub frame work for windows and ventilators with extruded built up standard tubular sections of approved make conforming to IS: 733 and IS: 1285, fixed with dash fastener of required dia and size (Dash fastener to be paid for separately).</t>
  </si>
  <si>
    <t>P-4/CMB-267</t>
  </si>
  <si>
    <t>P-6/CMB-267</t>
  </si>
  <si>
    <t>P-7/CMB-267</t>
  </si>
  <si>
    <t>P-9-10/CMB-267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</si>
</sst>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_(* #,##0.00_);_(* \(#,##0.00\);_(* &quot;-&quot;??_);_(@_)"/>
    <numFmt numFmtId="166" formatCode="0.000"/>
    <numFmt numFmtId="167" formatCode="0.00_);\(0.00\)"/>
    <numFmt numFmtId="168" formatCode="0.0"/>
  </numFmts>
  <fonts count="128">
    <font>
      <sz val="11"/>
      <color theme="1"/>
      <name val="Calibri"/>
      <family val="2"/>
      <scheme val="minor"/>
    </font>
    <font>
      <b/>
      <sz val="12"/>
      <name val="Arial"/>
      <family val="2"/>
    </font>
    <font>
      <sz val="9"/>
      <name val="Andalus"/>
      <family val="1"/>
    </font>
    <font>
      <sz val="10"/>
      <name val="Arial"/>
      <family val="2"/>
    </font>
    <font>
      <b/>
      <sz val="10"/>
      <name val="Arial"/>
      <family val="2"/>
    </font>
    <font>
      <sz val="11"/>
      <name val="Arial"/>
      <family val="2"/>
    </font>
    <font>
      <sz val="9"/>
      <name val="Arial"/>
      <family val="2"/>
    </font>
    <font>
      <sz val="9"/>
      <name val="Arial Narrow"/>
      <family val="2"/>
    </font>
    <font>
      <sz val="11"/>
      <color theme="1"/>
      <name val="Calibri"/>
      <family val="2"/>
      <scheme val="minor"/>
    </font>
    <font>
      <sz val="10"/>
      <name val="Estrangelo Edessa"/>
      <family val="4"/>
    </font>
    <font>
      <sz val="10"/>
      <name val="Estrangelo Edessa"/>
      <family val="4"/>
      <charset val="1"/>
    </font>
    <font>
      <sz val="10"/>
      <name val="Helv"/>
      <charset val="204"/>
    </font>
    <font>
      <b/>
      <sz val="9"/>
      <name val="Arial"/>
      <family val="2"/>
    </font>
    <font>
      <sz val="10"/>
      <color theme="1"/>
      <name val="Arial"/>
      <family val="2"/>
    </font>
    <font>
      <b/>
      <sz val="11"/>
      <color theme="1"/>
      <name val="Calibri"/>
      <family val="2"/>
      <scheme val="minor"/>
    </font>
    <font>
      <b/>
      <sz val="10"/>
      <color theme="1"/>
      <name val="Arial"/>
      <family val="2"/>
    </font>
    <font>
      <sz val="9"/>
      <color theme="1"/>
      <name val="Arial"/>
      <family val="2"/>
    </font>
    <font>
      <sz val="9"/>
      <color theme="1"/>
      <name val="Calibri"/>
      <family val="2"/>
      <scheme val="minor"/>
    </font>
    <font>
      <b/>
      <sz val="9"/>
      <color theme="1"/>
      <name val="Arial"/>
      <family val="2"/>
    </font>
    <font>
      <sz val="10"/>
      <color theme="1"/>
      <name val="Times New Roman"/>
      <family val="1"/>
    </font>
    <font>
      <sz val="10"/>
      <color theme="1"/>
      <name val="Calibri"/>
      <family val="2"/>
      <scheme val="minor"/>
    </font>
    <font>
      <b/>
      <sz val="10"/>
      <color theme="1"/>
      <name val="Times New Roman"/>
      <family val="1"/>
    </font>
    <font>
      <b/>
      <sz val="11"/>
      <color indexed="8"/>
      <name val="Calibri"/>
      <family val="2"/>
    </font>
    <font>
      <sz val="10"/>
      <name val="Arial"/>
      <family val="2"/>
    </font>
    <font>
      <sz val="11"/>
      <color theme="1"/>
      <name val="Arial"/>
      <family val="2"/>
    </font>
    <font>
      <b/>
      <sz val="11"/>
      <color indexed="8"/>
      <name val="Arial"/>
      <family val="2"/>
    </font>
    <font>
      <b/>
      <sz val="10"/>
      <color indexed="8"/>
      <name val="Arial"/>
      <family val="2"/>
    </font>
    <font>
      <b/>
      <sz val="14"/>
      <name val="Arial"/>
      <family val="2"/>
    </font>
    <font>
      <sz val="12"/>
      <color indexed="8"/>
      <name val="Times New Roman"/>
      <family val="2"/>
    </font>
    <font>
      <u/>
      <sz val="10"/>
      <color indexed="12"/>
      <name val="Arial"/>
      <family val="2"/>
    </font>
    <font>
      <sz val="11"/>
      <color indexed="8"/>
      <name val="Calibri"/>
      <family val="2"/>
    </font>
    <font>
      <b/>
      <sz val="11"/>
      <color theme="1"/>
      <name val="Arial"/>
      <family val="2"/>
    </font>
    <font>
      <b/>
      <sz val="11"/>
      <name val="Arial"/>
      <family val="2"/>
    </font>
    <font>
      <sz val="18"/>
      <name val="Algerian"/>
      <family val="5"/>
    </font>
    <font>
      <u/>
      <sz val="16"/>
      <name val="Arial"/>
      <family val="2"/>
    </font>
    <font>
      <b/>
      <i/>
      <sz val="10"/>
      <name val="Arial"/>
      <family val="2"/>
    </font>
    <font>
      <b/>
      <sz val="7"/>
      <name val="Arial"/>
      <family val="2"/>
    </font>
    <font>
      <b/>
      <sz val="8"/>
      <color theme="1"/>
      <name val="Times New Roman"/>
      <family val="1"/>
    </font>
    <font>
      <b/>
      <sz val="18"/>
      <name val="Times New Roman"/>
      <family val="1"/>
    </font>
    <font>
      <b/>
      <sz val="11"/>
      <name val="Times New Roman"/>
      <family val="1"/>
    </font>
    <font>
      <sz val="11"/>
      <name val="Times New Roman"/>
      <family val="1"/>
    </font>
    <font>
      <b/>
      <sz val="11"/>
      <name val="Rupee Foradian"/>
      <family val="2"/>
    </font>
    <font>
      <b/>
      <i/>
      <sz val="11"/>
      <name val="Times New Roman"/>
      <family val="1"/>
    </font>
    <font>
      <i/>
      <sz val="11"/>
      <name val="Times New Roman"/>
      <family val="1"/>
    </font>
    <font>
      <b/>
      <sz val="11"/>
      <color indexed="8"/>
      <name val="Times New Roman"/>
      <family val="1"/>
    </font>
    <font>
      <b/>
      <sz val="12"/>
      <name val="Times New Roman"/>
      <family val="1"/>
    </font>
    <font>
      <b/>
      <sz val="14"/>
      <name val="Courier New"/>
      <family val="3"/>
    </font>
    <font>
      <sz val="10"/>
      <color indexed="8"/>
      <name val="Verdana"/>
      <family val="2"/>
    </font>
    <font>
      <sz val="7"/>
      <color indexed="8"/>
      <name val="Times New Roman"/>
      <family val="1"/>
    </font>
    <font>
      <sz val="8"/>
      <color indexed="8"/>
      <name val="Verdana"/>
      <family val="2"/>
    </font>
    <font>
      <b/>
      <sz val="9"/>
      <color indexed="8"/>
      <name val="Verdana"/>
      <family val="2"/>
    </font>
    <font>
      <b/>
      <sz val="10"/>
      <color indexed="8"/>
      <name val="Verdana"/>
      <family val="2"/>
    </font>
    <font>
      <b/>
      <sz val="8"/>
      <color indexed="8"/>
      <name val="Verdana"/>
      <family val="2"/>
    </font>
    <font>
      <b/>
      <i/>
      <sz val="8"/>
      <color indexed="8"/>
      <name val="Georgia"/>
      <family val="1"/>
    </font>
    <font>
      <b/>
      <i/>
      <sz val="7"/>
      <color indexed="8"/>
      <name val="Georgia"/>
      <family val="1"/>
    </font>
    <font>
      <b/>
      <u/>
      <sz val="8"/>
      <name val="Times New Roman"/>
      <family val="1"/>
    </font>
    <font>
      <b/>
      <sz val="11"/>
      <color rgb="FF000000"/>
      <name val="Arial"/>
      <family val="2"/>
    </font>
    <font>
      <b/>
      <sz val="10"/>
      <color rgb="FF000000"/>
      <name val="Arial"/>
      <family val="2"/>
    </font>
    <font>
      <sz val="8.5"/>
      <color rgb="FF000000"/>
      <name val="Arial"/>
      <family val="2"/>
    </font>
    <font>
      <sz val="8"/>
      <color theme="1"/>
      <name val="Calibri"/>
      <family val="2"/>
      <scheme val="minor"/>
    </font>
    <font>
      <sz val="8"/>
      <color rgb="FF000000"/>
      <name val="Arial"/>
      <family val="2"/>
    </font>
    <font>
      <sz val="8"/>
      <color indexed="8"/>
      <name val="Arial"/>
      <family val="2"/>
    </font>
    <font>
      <sz val="10.5"/>
      <color rgb="FF000000"/>
      <name val="Arial"/>
      <family val="2"/>
    </font>
    <font>
      <sz val="9.5"/>
      <color rgb="FF000000"/>
      <name val="Arial"/>
      <family val="2"/>
    </font>
    <font>
      <sz val="8.5"/>
      <color indexed="8"/>
      <name val="Arial"/>
      <family val="2"/>
    </font>
    <font>
      <sz val="9"/>
      <color rgb="FF000000"/>
      <name val="Arial"/>
      <family val="2"/>
    </font>
    <font>
      <sz val="7"/>
      <color rgb="FF000000"/>
      <name val="Arial"/>
      <family val="2"/>
    </font>
    <font>
      <sz val="9.5"/>
      <color rgb="FF000000"/>
      <name val="Times New Roman"/>
      <family val="1"/>
    </font>
    <font>
      <b/>
      <sz val="9.5"/>
      <color rgb="FF000000"/>
      <name val="Arial"/>
      <family val="2"/>
    </font>
    <font>
      <b/>
      <sz val="9"/>
      <color rgb="FF000000"/>
      <name val="Arial"/>
      <family val="2"/>
    </font>
    <font>
      <b/>
      <sz val="16"/>
      <color indexed="8"/>
      <name val="Kruti Dev 010"/>
    </font>
    <font>
      <b/>
      <sz val="22"/>
      <color indexed="8"/>
      <name val="Kruti Dev 010"/>
    </font>
    <font>
      <b/>
      <sz val="14"/>
      <color indexed="8"/>
      <name val="Arial Narrow"/>
      <family val="2"/>
    </font>
    <font>
      <b/>
      <sz val="12"/>
      <color rgb="FF000000"/>
      <name val="Arial"/>
      <family val="2"/>
    </font>
    <font>
      <sz val="14.5"/>
      <color theme="1"/>
      <name val="Arial"/>
      <family val="2"/>
    </font>
    <font>
      <b/>
      <i/>
      <sz val="9"/>
      <color theme="1"/>
      <name val="Rupee Foradian"/>
      <family val="2"/>
    </font>
    <font>
      <b/>
      <i/>
      <sz val="10"/>
      <color theme="1"/>
      <name val="Rupee Foradian"/>
      <family val="2"/>
    </font>
    <font>
      <b/>
      <i/>
      <sz val="12"/>
      <color theme="1"/>
      <name val="Rupee Foradian"/>
      <family val="2"/>
    </font>
    <font>
      <i/>
      <sz val="11"/>
      <color theme="1"/>
      <name val="Calibri"/>
      <family val="2"/>
      <scheme val="minor"/>
    </font>
    <font>
      <b/>
      <u/>
      <sz val="12"/>
      <color rgb="FF000000"/>
      <name val="Arial"/>
      <family val="2"/>
    </font>
    <font>
      <b/>
      <sz val="9.5"/>
      <color indexed="8"/>
      <name val="Arial"/>
      <family val="2"/>
    </font>
    <font>
      <sz val="9.5"/>
      <color indexed="8"/>
      <name val="Arial"/>
      <family val="2"/>
    </font>
    <font>
      <b/>
      <i/>
      <sz val="18"/>
      <name val="Arial"/>
      <family val="2"/>
    </font>
    <font>
      <b/>
      <i/>
      <sz val="14"/>
      <name val="Arial"/>
      <family val="2"/>
    </font>
    <font>
      <b/>
      <i/>
      <sz val="16"/>
      <name val="Arial"/>
      <family val="2"/>
    </font>
    <font>
      <b/>
      <u/>
      <sz val="14"/>
      <name val="Arial"/>
      <family val="2"/>
    </font>
    <font>
      <b/>
      <sz val="12"/>
      <name val="Book Antiqua"/>
      <family val="1"/>
    </font>
    <font>
      <sz val="10"/>
      <name val="Book Antiqua"/>
      <family val="1"/>
    </font>
    <font>
      <b/>
      <sz val="10"/>
      <name val="Book Antiqua"/>
      <family val="1"/>
    </font>
    <font>
      <b/>
      <sz val="11"/>
      <name val="Book Antiqua"/>
      <family val="1"/>
    </font>
    <font>
      <sz val="8"/>
      <name val="Book Antiqua"/>
      <family val="1"/>
    </font>
    <font>
      <b/>
      <i/>
      <sz val="10"/>
      <name val="Book Antiqua"/>
      <family val="1"/>
    </font>
    <font>
      <sz val="10"/>
      <color indexed="8"/>
      <name val="Arial"/>
      <family val="2"/>
    </font>
    <font>
      <sz val="12"/>
      <name val="Arial"/>
      <family val="2"/>
    </font>
    <font>
      <sz val="10"/>
      <color indexed="8"/>
      <name val="Calibri"/>
      <family val="2"/>
    </font>
    <font>
      <b/>
      <i/>
      <sz val="20"/>
      <name val="BankGothic Lt BT"/>
      <family val="2"/>
    </font>
    <font>
      <b/>
      <u/>
      <sz val="24"/>
      <name val="Arial"/>
      <family val="2"/>
    </font>
    <font>
      <b/>
      <sz val="18"/>
      <name val="Arial"/>
      <family val="2"/>
    </font>
    <font>
      <b/>
      <i/>
      <sz val="18"/>
      <name val="Kruti Dev 010"/>
    </font>
    <font>
      <b/>
      <i/>
      <sz val="18"/>
      <name val="Calibri"/>
      <family val="2"/>
      <scheme val="minor"/>
    </font>
    <font>
      <b/>
      <i/>
      <sz val="9"/>
      <name val="Arial"/>
      <family val="2"/>
    </font>
    <font>
      <b/>
      <sz val="6"/>
      <name val="Arial"/>
      <family val="2"/>
    </font>
    <font>
      <b/>
      <sz val="8"/>
      <name val="Arial"/>
      <family val="2"/>
    </font>
    <font>
      <sz val="14"/>
      <name val="Arial"/>
      <family val="2"/>
    </font>
    <font>
      <b/>
      <sz val="10"/>
      <color theme="1"/>
      <name val="Calibri"/>
      <family val="2"/>
      <scheme val="minor"/>
    </font>
    <font>
      <b/>
      <sz val="9"/>
      <color indexed="8"/>
      <name val="Arial"/>
      <family val="2"/>
    </font>
    <font>
      <sz val="10.5"/>
      <name val="Arial"/>
      <family val="2"/>
    </font>
    <font>
      <sz val="11"/>
      <color indexed="8"/>
      <name val="Arial"/>
      <family val="2"/>
    </font>
    <font>
      <b/>
      <i/>
      <sz val="12"/>
      <name val="Arial"/>
      <family val="2"/>
    </font>
    <font>
      <sz val="10"/>
      <color rgb="FF000000"/>
      <name val="Times New Roman"/>
      <family val="1"/>
    </font>
    <font>
      <sz val="8"/>
      <color theme="1"/>
      <name val="Arial"/>
      <family val="2"/>
    </font>
    <font>
      <b/>
      <u/>
      <sz val="12"/>
      <name val="Arial"/>
      <family val="2"/>
    </font>
    <font>
      <sz val="10"/>
      <name val="Arial"/>
      <family val="2"/>
    </font>
    <font>
      <sz val="11"/>
      <color theme="1"/>
      <name val="Times New Roman"/>
      <family val="1"/>
    </font>
    <font>
      <b/>
      <sz val="14"/>
      <name val="Times New Roman"/>
      <family val="1"/>
    </font>
    <font>
      <b/>
      <sz val="11"/>
      <color theme="1"/>
      <name val="Times New Roman"/>
      <family val="1"/>
    </font>
    <font>
      <b/>
      <u/>
      <sz val="11"/>
      <color theme="1"/>
      <name val="Times New Roman"/>
      <family val="1"/>
    </font>
    <font>
      <b/>
      <u/>
      <sz val="11"/>
      <name val="Times New Roman"/>
      <family val="1"/>
    </font>
    <font>
      <b/>
      <sz val="10"/>
      <name val="Times New Roman"/>
      <family val="1"/>
    </font>
    <font>
      <sz val="10"/>
      <name val="Times New Roman"/>
      <family val="1"/>
    </font>
    <font>
      <sz val="10"/>
      <color indexed="8"/>
      <name val="Times New Roman"/>
      <family val="1"/>
    </font>
    <font>
      <sz val="12"/>
      <color theme="1"/>
      <name val="Rupee Foradian"/>
      <family val="2"/>
    </font>
    <font>
      <b/>
      <sz val="12"/>
      <color theme="1"/>
      <name val="Rupee Foradian"/>
      <family val="2"/>
    </font>
    <font>
      <sz val="8"/>
      <color theme="1"/>
      <name val="Times New Roman"/>
      <family val="1"/>
    </font>
    <font>
      <sz val="9"/>
      <color theme="1"/>
      <name val="Times New Roman"/>
      <family val="1"/>
    </font>
    <font>
      <b/>
      <u/>
      <sz val="10"/>
      <name val="Times New Roman"/>
      <family val="1"/>
    </font>
    <font>
      <b/>
      <sz val="9"/>
      <name val="Times New Roman"/>
      <family val="1"/>
    </font>
    <font>
      <sz val="8"/>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s>
  <cellStyleXfs count="106">
    <xf numFmtId="0" fontId="0" fillId="0" borderId="0"/>
    <xf numFmtId="0" fontId="3" fillId="0" borderId="0"/>
    <xf numFmtId="0" fontId="3" fillId="0" borderId="0"/>
    <xf numFmtId="0" fontId="3" fillId="0" borderId="0"/>
    <xf numFmtId="0" fontId="3" fillId="0" borderId="0" applyFont="0" applyFill="0" applyBorder="0" applyAlignment="0" applyProtection="0"/>
    <xf numFmtId="0" fontId="3" fillId="0" borderId="0"/>
    <xf numFmtId="0" fontId="8" fillId="0" borderId="0"/>
    <xf numFmtId="0" fontId="3" fillId="0" borderId="0"/>
    <xf numFmtId="0" fontId="8" fillId="0" borderId="0"/>
    <xf numFmtId="0" fontId="9" fillId="0" borderId="0"/>
    <xf numFmtId="0" fontId="3" fillId="0" borderId="0"/>
    <xf numFmtId="0" fontId="8" fillId="0" borderId="0"/>
    <xf numFmtId="0" fontId="3" fillId="0" borderId="0"/>
    <xf numFmtId="0" fontId="10" fillId="0" borderId="0"/>
    <xf numFmtId="0" fontId="9" fillId="0" borderId="0"/>
    <xf numFmtId="0" fontId="8" fillId="0" borderId="0"/>
    <xf numFmtId="0" fontId="3" fillId="0" borderId="0"/>
    <xf numFmtId="0" fontId="3" fillId="0" borderId="0"/>
    <xf numFmtId="0" fontId="3" fillId="0" borderId="0"/>
    <xf numFmtId="0" fontId="11" fillId="0" borderId="0"/>
    <xf numFmtId="0" fontId="23" fillId="0" borderId="0"/>
    <xf numFmtId="0" fontId="3" fillId="0" borderId="0"/>
    <xf numFmtId="165" fontId="3" fillId="0" borderId="0" applyFont="0" applyFill="0" applyBorder="0" applyAlignment="0" applyProtection="0"/>
    <xf numFmtId="165" fontId="3" fillId="0" borderId="0" applyFont="0" applyFill="0" applyBorder="0" applyAlignment="0" applyProtection="0"/>
    <xf numFmtId="164" fontId="28" fillId="0" borderId="0" applyFont="0" applyFill="0" applyBorder="0" applyAlignment="0" applyProtection="0"/>
    <xf numFmtId="0" fontId="29" fillId="0" borderId="0" applyNumberFormat="0" applyFill="0" applyBorder="0" applyAlignment="0" applyProtection="0">
      <alignment vertical="top"/>
      <protection locked="0"/>
    </xf>
    <xf numFmtId="0" fontId="8" fillId="0" borderId="0"/>
    <xf numFmtId="0" fontId="8" fillId="0" borderId="0"/>
    <xf numFmtId="0" fontId="3"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0" fillId="0" borderId="0"/>
    <xf numFmtId="0" fontId="3" fillId="0" borderId="0"/>
    <xf numFmtId="0" fontId="3" fillId="0" borderId="0"/>
    <xf numFmtId="0" fontId="8" fillId="0" borderId="0"/>
    <xf numFmtId="0" fontId="8" fillId="0" borderId="0"/>
    <xf numFmtId="0" fontId="3" fillId="0" borderId="0"/>
    <xf numFmtId="0" fontId="9"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8" fillId="0" borderId="0"/>
    <xf numFmtId="0" fontId="10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112" fillId="0" borderId="0"/>
    <xf numFmtId="0" fontId="8" fillId="0" borderId="0"/>
    <xf numFmtId="0" fontId="3" fillId="0" borderId="0"/>
    <xf numFmtId="0" fontId="8" fillId="0" borderId="0"/>
  </cellStyleXfs>
  <cellXfs count="1134">
    <xf numFmtId="0" fontId="0" fillId="0" borderId="0" xfId="0"/>
    <xf numFmtId="0" fontId="3" fillId="0" borderId="0" xfId="0" applyFont="1" applyFill="1"/>
    <xf numFmtId="0" fontId="3" fillId="0" borderId="12" xfId="0" applyNumberFormat="1" applyFont="1" applyFill="1" applyBorder="1" applyAlignment="1">
      <alignment horizontal="center" vertical="center"/>
    </xf>
    <xf numFmtId="0" fontId="2" fillId="0" borderId="12" xfId="0" applyFont="1" applyFill="1" applyBorder="1"/>
    <xf numFmtId="2" fontId="3" fillId="0" borderId="12" xfId="0" applyNumberFormat="1" applyFont="1" applyFill="1" applyBorder="1" applyAlignment="1">
      <alignment horizontal="center"/>
    </xf>
    <xf numFmtId="0" fontId="6" fillId="0" borderId="7" xfId="0" applyFont="1" applyFill="1" applyBorder="1" applyAlignment="1">
      <alignment horizontal="center" vertical="center" wrapText="1"/>
    </xf>
    <xf numFmtId="166" fontId="6" fillId="0" borderId="12" xfId="0" applyNumberFormat="1" applyFont="1" applyFill="1" applyBorder="1" applyAlignment="1">
      <alignment horizontal="center" vertical="center"/>
    </xf>
    <xf numFmtId="2" fontId="6" fillId="0" borderId="12" xfId="0" applyNumberFormat="1" applyFont="1" applyFill="1" applyBorder="1" applyAlignment="1">
      <alignment horizontal="center" vertical="center"/>
    </xf>
    <xf numFmtId="2" fontId="6" fillId="0" borderId="12" xfId="0" applyNumberFormat="1" applyFont="1" applyFill="1" applyBorder="1" applyAlignment="1">
      <alignment horizontal="center"/>
    </xf>
    <xf numFmtId="0" fontId="6" fillId="0" borderId="12" xfId="0" applyFont="1" applyFill="1" applyBorder="1" applyAlignment="1">
      <alignment horizontal="center" vertical="center"/>
    </xf>
    <xf numFmtId="0" fontId="3" fillId="0" borderId="0" xfId="3"/>
    <xf numFmtId="0" fontId="16" fillId="0" borderId="12" xfId="0" applyFont="1" applyBorder="1"/>
    <xf numFmtId="0" fontId="16" fillId="0" borderId="12" xfId="0" applyFont="1" applyBorder="1" applyAlignment="1">
      <alignment horizontal="center" wrapText="1"/>
    </xf>
    <xf numFmtId="2" fontId="16" fillId="0" borderId="12" xfId="0" applyNumberFormat="1" applyFont="1" applyBorder="1" applyAlignment="1">
      <alignment horizontal="right"/>
    </xf>
    <xf numFmtId="0" fontId="16" fillId="0" borderId="12" xfId="0" applyFont="1" applyBorder="1" applyAlignment="1">
      <alignment horizontal="right" wrapText="1"/>
    </xf>
    <xf numFmtId="2" fontId="16" fillId="0" borderId="12" xfId="0" applyNumberFormat="1" applyFont="1" applyBorder="1" applyAlignment="1">
      <alignment horizontal="right" wrapText="1"/>
    </xf>
    <xf numFmtId="2" fontId="16" fillId="0" borderId="12" xfId="0" applyNumberFormat="1" applyFont="1" applyBorder="1"/>
    <xf numFmtId="0" fontId="14" fillId="0" borderId="12" xfId="0" applyFont="1" applyBorder="1" applyAlignment="1">
      <alignment horizontal="left" vertical="top"/>
    </xf>
    <xf numFmtId="0" fontId="0" fillId="0" borderId="12" xfId="0" applyBorder="1"/>
    <xf numFmtId="0" fontId="19" fillId="0" borderId="12" xfId="0" applyFont="1" applyBorder="1"/>
    <xf numFmtId="0" fontId="20" fillId="0" borderId="12" xfId="0" applyFont="1" applyBorder="1"/>
    <xf numFmtId="0" fontId="0" fillId="0" borderId="12" xfId="0" applyBorder="1" applyAlignment="1">
      <alignment horizontal="right" vertical="top"/>
    </xf>
    <xf numFmtId="0" fontId="0" fillId="0" borderId="12" xfId="0" applyBorder="1" applyAlignment="1">
      <alignment horizontal="right"/>
    </xf>
    <xf numFmtId="0" fontId="19" fillId="0" borderId="12" xfId="0" applyFont="1" applyBorder="1" applyAlignment="1">
      <alignment horizontal="right"/>
    </xf>
    <xf numFmtId="2" fontId="19" fillId="0" borderId="12" xfId="0" applyNumberFormat="1" applyFont="1" applyBorder="1"/>
    <xf numFmtId="2" fontId="20" fillId="0" borderId="12" xfId="0" applyNumberFormat="1" applyFont="1" applyBorder="1"/>
    <xf numFmtId="0" fontId="0" fillId="0" borderId="12" xfId="0" applyBorder="1" applyAlignment="1">
      <alignment vertical="top"/>
    </xf>
    <xf numFmtId="2" fontId="21" fillId="0" borderId="12" xfId="0" applyNumberFormat="1" applyFont="1" applyBorder="1"/>
    <xf numFmtId="2" fontId="3" fillId="0" borderId="12" xfId="3" applyNumberFormat="1" applyFont="1" applyBorder="1" applyAlignment="1">
      <alignment horizontal="left" vertical="top"/>
    </xf>
    <xf numFmtId="0" fontId="24" fillId="0" borderId="12" xfId="0" applyFont="1" applyBorder="1"/>
    <xf numFmtId="0" fontId="24" fillId="0" borderId="12" xfId="0" applyFont="1" applyBorder="1" applyAlignment="1">
      <alignment horizontal="center"/>
    </xf>
    <xf numFmtId="166" fontId="24" fillId="0" borderId="12" xfId="0" applyNumberFormat="1" applyFont="1" applyBorder="1" applyAlignment="1">
      <alignment horizontal="center"/>
    </xf>
    <xf numFmtId="0" fontId="3" fillId="0" borderId="0" xfId="21"/>
    <xf numFmtId="0" fontId="3" fillId="0" borderId="0" xfId="28"/>
    <xf numFmtId="0" fontId="3" fillId="0" borderId="0" xfId="28" applyBorder="1"/>
    <xf numFmtId="0" fontId="3" fillId="0" borderId="17" xfId="28" applyBorder="1"/>
    <xf numFmtId="0" fontId="4" fillId="0" borderId="20" xfId="28" applyFont="1" applyBorder="1" applyAlignment="1">
      <alignment horizontal="center" vertical="center"/>
    </xf>
    <xf numFmtId="0" fontId="4" fillId="0" borderId="12" xfId="28" applyFont="1" applyBorder="1" applyAlignment="1">
      <alignment horizontal="center" vertical="center" wrapText="1"/>
    </xf>
    <xf numFmtId="0" fontId="12" fillId="0" borderId="12" xfId="28" applyFont="1" applyBorder="1" applyAlignment="1">
      <alignment horizontal="center" vertical="center" wrapText="1"/>
    </xf>
    <xf numFmtId="0" fontId="4" fillId="0" borderId="12" xfId="21" applyFont="1" applyFill="1" applyBorder="1" applyAlignment="1">
      <alignment horizontal="center" vertical="center" wrapText="1"/>
    </xf>
    <xf numFmtId="0" fontId="4" fillId="0" borderId="24" xfId="28" applyFont="1" applyBorder="1" applyAlignment="1">
      <alignment horizontal="center" vertical="center" wrapText="1"/>
    </xf>
    <xf numFmtId="0" fontId="4" fillId="0" borderId="25" xfId="28" applyFont="1" applyBorder="1" applyAlignment="1">
      <alignment horizontal="center" vertical="top"/>
    </xf>
    <xf numFmtId="0" fontId="4" fillId="0" borderId="25" xfId="28" applyFont="1" applyBorder="1" applyAlignment="1">
      <alignment horizontal="center" vertical="center" wrapText="1"/>
    </xf>
    <xf numFmtId="0" fontId="4" fillId="0" borderId="25" xfId="21" applyFont="1" applyFill="1" applyBorder="1" applyAlignment="1">
      <alignment horizontal="center" vertical="center" wrapText="1"/>
    </xf>
    <xf numFmtId="0" fontId="19" fillId="0" borderId="8" xfId="28" applyFont="1" applyBorder="1" applyAlignment="1">
      <alignment horizontal="left" vertical="top" wrapText="1"/>
    </xf>
    <xf numFmtId="0" fontId="19" fillId="0" borderId="8" xfId="28" applyFont="1" applyBorder="1" applyAlignment="1">
      <alignment horizontal="justify" vertical="top" wrapText="1"/>
    </xf>
    <xf numFmtId="0" fontId="4" fillId="0" borderId="8" xfId="28" applyFont="1" applyBorder="1" applyAlignment="1">
      <alignment horizontal="center" vertical="center" wrapText="1"/>
    </xf>
    <xf numFmtId="0" fontId="4" fillId="0" borderId="8" xfId="21" applyFont="1" applyFill="1" applyBorder="1" applyAlignment="1">
      <alignment horizontal="center" vertical="center" wrapText="1"/>
    </xf>
    <xf numFmtId="0" fontId="13" fillId="0" borderId="12" xfId="32" applyFont="1" applyFill="1" applyBorder="1" applyAlignment="1">
      <alignment horizontal="left" vertical="top" wrapText="1"/>
    </xf>
    <xf numFmtId="0" fontId="13" fillId="0" borderId="12" xfId="32" applyFont="1" applyFill="1" applyBorder="1" applyAlignment="1">
      <alignment horizontal="justify" vertical="top"/>
    </xf>
    <xf numFmtId="2" fontId="13" fillId="0" borderId="12" xfId="32" applyNumberFormat="1" applyFont="1" applyFill="1" applyBorder="1" applyAlignment="1">
      <alignment horizontal="right" wrapText="1"/>
    </xf>
    <xf numFmtId="0" fontId="13" fillId="0" borderId="12" xfId="32" applyFont="1" applyFill="1" applyBorder="1" applyAlignment="1">
      <alignment horizontal="center" vertical="center" wrapText="1"/>
    </xf>
    <xf numFmtId="0" fontId="3" fillId="0" borderId="12" xfId="28" applyBorder="1"/>
    <xf numFmtId="0" fontId="13" fillId="0" borderId="12" xfId="28" applyFont="1" applyBorder="1"/>
    <xf numFmtId="0" fontId="18" fillId="0" borderId="12" xfId="28" applyFont="1" applyFill="1" applyBorder="1" applyAlignment="1">
      <alignment horizontal="justify" vertical="top"/>
    </xf>
    <xf numFmtId="1" fontId="13" fillId="0" borderId="12" xfId="32" applyNumberFormat="1" applyFont="1" applyFill="1" applyBorder="1" applyAlignment="1">
      <alignment horizontal="right" wrapText="1"/>
    </xf>
    <xf numFmtId="2" fontId="3" fillId="0" borderId="12" xfId="28" applyNumberFormat="1" applyFont="1" applyBorder="1"/>
    <xf numFmtId="2" fontId="13" fillId="0" borderId="12" xfId="28" applyNumberFormat="1" applyFont="1" applyBorder="1" applyAlignment="1">
      <alignment wrapText="1"/>
    </xf>
    <xf numFmtId="0" fontId="3" fillId="0" borderId="12" xfId="28" applyFont="1" applyBorder="1"/>
    <xf numFmtId="1" fontId="15" fillId="0" borderId="12" xfId="32" applyNumberFormat="1" applyFont="1" applyFill="1" applyBorder="1" applyAlignment="1">
      <alignment horizontal="right" wrapText="1"/>
    </xf>
    <xf numFmtId="2" fontId="4" fillId="0" borderId="12" xfId="28" applyNumberFormat="1" applyFont="1" applyBorder="1"/>
    <xf numFmtId="2" fontId="15" fillId="0" borderId="12" xfId="28" applyNumberFormat="1" applyFont="1" applyBorder="1" applyAlignment="1">
      <alignment horizontal="center" wrapText="1"/>
    </xf>
    <xf numFmtId="2" fontId="15" fillId="0" borderId="12" xfId="28" applyNumberFormat="1" applyFont="1" applyBorder="1" applyAlignment="1">
      <alignment wrapText="1"/>
    </xf>
    <xf numFmtId="2" fontId="3" fillId="0" borderId="0" xfId="28" applyNumberFormat="1"/>
    <xf numFmtId="2" fontId="15" fillId="0" borderId="12" xfId="28" applyNumberFormat="1" applyFont="1" applyBorder="1"/>
    <xf numFmtId="2" fontId="16" fillId="0" borderId="12" xfId="28" applyNumberFormat="1" applyFont="1" applyBorder="1" applyAlignment="1">
      <alignment horizontal="right"/>
    </xf>
    <xf numFmtId="0" fontId="3" fillId="3" borderId="12" xfId="28" applyFont="1" applyFill="1" applyBorder="1"/>
    <xf numFmtId="2" fontId="16" fillId="0" borderId="12" xfId="28" applyNumberFormat="1" applyFont="1" applyFill="1" applyBorder="1" applyAlignment="1">
      <alignment horizontal="right" wrapText="1"/>
    </xf>
    <xf numFmtId="0" fontId="16" fillId="0" borderId="12" xfId="28" applyFont="1" applyFill="1" applyBorder="1" applyAlignment="1">
      <alignment horizontal="center" wrapText="1"/>
    </xf>
    <xf numFmtId="2" fontId="16" fillId="0" borderId="12" xfId="28" applyNumberFormat="1" applyFont="1" applyFill="1" applyBorder="1" applyAlignment="1">
      <alignment horizontal="right"/>
    </xf>
    <xf numFmtId="0" fontId="16" fillId="0" borderId="12" xfId="28" applyFont="1" applyBorder="1" applyAlignment="1">
      <alignment horizontal="right"/>
    </xf>
    <xf numFmtId="2" fontId="3" fillId="0" borderId="12" xfId="28" applyNumberFormat="1" applyBorder="1"/>
    <xf numFmtId="0" fontId="16" fillId="0" borderId="12" xfId="28" applyFont="1" applyFill="1" applyBorder="1" applyAlignment="1">
      <alignment horizontal="right" wrapText="1"/>
    </xf>
    <xf numFmtId="2" fontId="13" fillId="0" borderId="12" xfId="28" applyNumberFormat="1" applyFont="1" applyBorder="1"/>
    <xf numFmtId="2" fontId="18" fillId="0" borderId="12" xfId="28" applyNumberFormat="1" applyFont="1" applyBorder="1" applyAlignment="1">
      <alignment horizontal="right"/>
    </xf>
    <xf numFmtId="2" fontId="16" fillId="0" borderId="12" xfId="33" applyNumberFormat="1" applyFont="1" applyFill="1" applyBorder="1" applyAlignment="1">
      <alignment horizontal="right" wrapText="1"/>
    </xf>
    <xf numFmtId="0" fontId="16" fillId="0" borderId="12" xfId="33" applyFont="1" applyFill="1" applyBorder="1" applyAlignment="1">
      <alignment horizontal="right" wrapText="1"/>
    </xf>
    <xf numFmtId="2" fontId="16" fillId="0" borderId="12" xfId="33" applyNumberFormat="1" applyFont="1" applyFill="1" applyBorder="1" applyAlignment="1">
      <alignment horizontal="right"/>
    </xf>
    <xf numFmtId="2" fontId="16" fillId="0" borderId="12" xfId="33" applyNumberFormat="1" applyFont="1" applyBorder="1" applyAlignment="1">
      <alignment horizontal="right"/>
    </xf>
    <xf numFmtId="0" fontId="16" fillId="0" borderId="12" xfId="33" applyFont="1" applyBorder="1" applyAlignment="1">
      <alignment horizontal="right"/>
    </xf>
    <xf numFmtId="2" fontId="18" fillId="0" borderId="12" xfId="33" applyNumberFormat="1" applyFont="1" applyFill="1" applyBorder="1" applyAlignment="1">
      <alignment horizontal="center"/>
    </xf>
    <xf numFmtId="2" fontId="18" fillId="0" borderId="12" xfId="33" applyNumberFormat="1" applyFont="1" applyBorder="1" applyAlignment="1">
      <alignment horizontal="right"/>
    </xf>
    <xf numFmtId="0" fontId="4" fillId="0" borderId="12" xfId="28" applyFont="1" applyBorder="1"/>
    <xf numFmtId="1" fontId="13" fillId="0" borderId="12" xfId="32" applyNumberFormat="1" applyFont="1" applyFill="1" applyBorder="1" applyAlignment="1">
      <alignment vertical="top" wrapText="1"/>
    </xf>
    <xf numFmtId="0" fontId="13" fillId="0" borderId="12" xfId="32" applyFont="1" applyFill="1" applyBorder="1" applyAlignment="1">
      <alignment horizontal="justify" vertical="top" wrapText="1"/>
    </xf>
    <xf numFmtId="2" fontId="3" fillId="0" borderId="12" xfId="28" applyNumberFormat="1" applyFont="1" applyBorder="1" applyAlignment="1">
      <alignment horizontal="right" wrapText="1"/>
    </xf>
    <xf numFmtId="2" fontId="4" fillId="0" borderId="12" xfId="28" applyNumberFormat="1" applyFont="1" applyBorder="1" applyAlignment="1">
      <alignment horizontal="right" wrapText="1"/>
    </xf>
    <xf numFmtId="2" fontId="12" fillId="0" borderId="12" xfId="28" applyNumberFormat="1" applyFont="1" applyBorder="1" applyAlignment="1">
      <alignment horizontal="left" vertical="center"/>
    </xf>
    <xf numFmtId="2" fontId="12" fillId="0" borderId="12" xfId="28" applyNumberFormat="1" applyFont="1" applyBorder="1" applyAlignment="1">
      <alignment horizontal="right" vertical="center"/>
    </xf>
    <xf numFmtId="2" fontId="4" fillId="0" borderId="12" xfId="28" applyNumberFormat="1" applyFont="1" applyBorder="1" applyAlignment="1">
      <alignment horizontal="right" vertical="center"/>
    </xf>
    <xf numFmtId="2" fontId="3" fillId="0" borderId="0" xfId="28" applyNumberFormat="1" applyFont="1"/>
    <xf numFmtId="0" fontId="4" fillId="0" borderId="12" xfId="28" applyFont="1" applyBorder="1" applyAlignment="1">
      <alignment horizontal="left" vertical="center"/>
    </xf>
    <xf numFmtId="0" fontId="3" fillId="3" borderId="0" xfId="28" applyFill="1"/>
    <xf numFmtId="2" fontId="3" fillId="3" borderId="0" xfId="28" applyNumberFormat="1" applyFill="1"/>
    <xf numFmtId="0" fontId="4" fillId="0" borderId="12" xfId="28" applyFont="1" applyBorder="1" applyAlignment="1">
      <alignment horizontal="center"/>
    </xf>
    <xf numFmtId="0" fontId="4" fillId="0" borderId="12" xfId="28" applyFont="1" applyBorder="1" applyAlignment="1">
      <alignment horizontal="center" vertical="top"/>
    </xf>
    <xf numFmtId="2" fontId="4" fillId="0" borderId="12" xfId="28" applyNumberFormat="1" applyFont="1" applyBorder="1" applyAlignment="1"/>
    <xf numFmtId="167" fontId="4" fillId="0" borderId="12" xfId="28" applyNumberFormat="1" applyFont="1" applyBorder="1"/>
    <xf numFmtId="0" fontId="37" fillId="0" borderId="12" xfId="28" applyFont="1" applyBorder="1" applyAlignment="1">
      <alignment horizontal="left" vertical="top" wrapText="1"/>
    </xf>
    <xf numFmtId="0" fontId="19" fillId="0" borderId="12" xfId="28" applyFont="1" applyBorder="1" applyAlignment="1">
      <alignment horizontal="justify" vertical="top" wrapText="1"/>
    </xf>
    <xf numFmtId="0" fontId="18" fillId="0" borderId="12" xfId="33" applyFont="1" applyFill="1" applyBorder="1" applyAlignment="1">
      <alignment horizontal="justify" vertical="top"/>
    </xf>
    <xf numFmtId="0" fontId="3" fillId="0" borderId="12" xfId="28" applyBorder="1" applyAlignment="1">
      <alignment vertical="top" wrapText="1"/>
    </xf>
    <xf numFmtId="0" fontId="4" fillId="0" borderId="12" xfId="28" applyFont="1" applyBorder="1" applyAlignment="1"/>
    <xf numFmtId="165" fontId="0" fillId="0" borderId="12" xfId="22" applyFont="1" applyBorder="1" applyAlignment="1">
      <alignment vertical="top" wrapText="1"/>
    </xf>
    <xf numFmtId="0" fontId="3" fillId="0" borderId="12" xfId="28" applyBorder="1" applyAlignment="1">
      <alignment vertical="top"/>
    </xf>
    <xf numFmtId="0" fontId="3" fillId="0" borderId="0" xfId="28" applyAlignment="1">
      <alignment vertical="top"/>
    </xf>
    <xf numFmtId="0" fontId="16" fillId="0" borderId="12" xfId="28" applyFont="1" applyFill="1" applyBorder="1" applyAlignment="1">
      <alignment horizontal="justify" vertical="top"/>
    </xf>
    <xf numFmtId="2" fontId="18" fillId="0" borderId="12" xfId="28" applyNumberFormat="1" applyFont="1" applyFill="1" applyBorder="1" applyAlignment="1">
      <alignment horizontal="right" wrapText="1"/>
    </xf>
    <xf numFmtId="2" fontId="18" fillId="0" borderId="12" xfId="33" applyNumberFormat="1" applyFont="1" applyFill="1" applyBorder="1" applyAlignment="1">
      <alignment horizontal="right" wrapText="1"/>
    </xf>
    <xf numFmtId="2" fontId="3" fillId="0" borderId="12" xfId="28" applyNumberFormat="1" applyFont="1" applyBorder="1" applyAlignment="1">
      <alignment vertical="center"/>
    </xf>
    <xf numFmtId="2" fontId="4" fillId="0" borderId="12" xfId="28" applyNumberFormat="1" applyFont="1" applyBorder="1" applyAlignment="1">
      <alignment vertical="center"/>
    </xf>
    <xf numFmtId="0" fontId="5" fillId="0" borderId="0" xfId="21" applyFont="1"/>
    <xf numFmtId="0" fontId="5" fillId="0" borderId="18" xfId="21" applyFont="1" applyBorder="1"/>
    <xf numFmtId="0" fontId="5" fillId="0" borderId="12" xfId="21" applyFont="1" applyBorder="1"/>
    <xf numFmtId="0" fontId="5" fillId="0" borderId="30" xfId="21" applyFont="1" applyBorder="1"/>
    <xf numFmtId="0" fontId="5" fillId="0" borderId="20" xfId="21" applyFont="1" applyBorder="1"/>
    <xf numFmtId="0" fontId="40" fillId="0" borderId="22" xfId="80" applyFont="1" applyBorder="1" applyAlignment="1">
      <alignment vertical="top"/>
    </xf>
    <xf numFmtId="2" fontId="31" fillId="0" borderId="12" xfId="28" applyNumberFormat="1" applyFont="1" applyBorder="1" applyAlignment="1">
      <alignment vertical="center"/>
    </xf>
    <xf numFmtId="0" fontId="39" fillId="0" borderId="12" xfId="80" applyFont="1" applyBorder="1" applyAlignment="1">
      <alignment horizontal="center" vertical="top" wrapText="1"/>
    </xf>
    <xf numFmtId="2" fontId="40" fillId="0" borderId="12" xfId="80" applyNumberFormat="1" applyFont="1" applyBorder="1" applyAlignment="1">
      <alignment horizontal="center"/>
    </xf>
    <xf numFmtId="2" fontId="40" fillId="0" borderId="23" xfId="80" applyNumberFormat="1" applyFont="1" applyBorder="1"/>
    <xf numFmtId="2" fontId="39" fillId="0" borderId="23" xfId="80" applyNumberFormat="1" applyFont="1" applyBorder="1"/>
    <xf numFmtId="0" fontId="39" fillId="0" borderId="22" xfId="80" applyFont="1" applyBorder="1" applyAlignment="1">
      <alignment horizontal="center" vertical="center"/>
    </xf>
    <xf numFmtId="0" fontId="40" fillId="0" borderId="12" xfId="80" applyFont="1" applyBorder="1" applyAlignment="1">
      <alignment vertical="top" wrapText="1"/>
    </xf>
    <xf numFmtId="0" fontId="41" fillId="0" borderId="12" xfId="80" applyFont="1" applyBorder="1" applyAlignment="1">
      <alignment horizontal="center" vertical="center"/>
    </xf>
    <xf numFmtId="2" fontId="40" fillId="0" borderId="12" xfId="80" applyNumberFormat="1" applyFont="1" applyBorder="1" applyAlignment="1">
      <alignment horizontal="right" vertical="center"/>
    </xf>
    <xf numFmtId="0" fontId="40" fillId="0" borderId="12" xfId="80" applyFont="1" applyBorder="1"/>
    <xf numFmtId="2" fontId="40" fillId="0" borderId="12" xfId="80" applyNumberFormat="1" applyFont="1" applyBorder="1"/>
    <xf numFmtId="2" fontId="39" fillId="0" borderId="12" xfId="80" applyNumberFormat="1" applyFont="1" applyBorder="1" applyAlignment="1">
      <alignment horizontal="left" vertical="top" wrapText="1"/>
    </xf>
    <xf numFmtId="0" fontId="40" fillId="0" borderId="12" xfId="80" applyFont="1" applyBorder="1" applyAlignment="1">
      <alignment horizontal="justify" vertical="top" wrapText="1"/>
    </xf>
    <xf numFmtId="0" fontId="39" fillId="0" borderId="12" xfId="80" applyFont="1" applyBorder="1" applyAlignment="1">
      <alignment horizontal="justify" vertical="top" wrapText="1"/>
    </xf>
    <xf numFmtId="2" fontId="39" fillId="0" borderId="12" xfId="80" quotePrefix="1" applyNumberFormat="1" applyFont="1" applyBorder="1" applyAlignment="1">
      <alignment horizontal="right" vertical="center"/>
    </xf>
    <xf numFmtId="2" fontId="39" fillId="0" borderId="12" xfId="80" applyNumberFormat="1" applyFont="1" applyBorder="1"/>
    <xf numFmtId="0" fontId="40" fillId="0" borderId="23" xfId="80" applyFont="1" applyBorder="1"/>
    <xf numFmtId="2" fontId="39" fillId="0" borderId="12" xfId="80" applyNumberFormat="1" applyFont="1" applyBorder="1" applyAlignment="1">
      <alignment horizontal="right" vertical="center"/>
    </xf>
    <xf numFmtId="0" fontId="42" fillId="0" borderId="12" xfId="80" applyFont="1" applyBorder="1" applyAlignment="1">
      <alignment horizontal="center" vertical="center" wrapText="1"/>
    </xf>
    <xf numFmtId="0" fontId="43" fillId="0" borderId="12" xfId="80" applyFont="1" applyBorder="1" applyAlignment="1">
      <alignment horizontal="right" vertical="top" wrapText="1"/>
    </xf>
    <xf numFmtId="0" fontId="40" fillId="0" borderId="12" xfId="80" applyFont="1" applyBorder="1" applyAlignment="1">
      <alignment horizontal="right"/>
    </xf>
    <xf numFmtId="0" fontId="40" fillId="0" borderId="24" xfId="80" applyFont="1" applyBorder="1" applyAlignment="1">
      <alignment vertical="top"/>
    </xf>
    <xf numFmtId="2" fontId="39" fillId="0" borderId="12" xfId="80" applyNumberFormat="1" applyFont="1" applyBorder="1" applyAlignment="1">
      <alignment horizontal="center"/>
    </xf>
    <xf numFmtId="0" fontId="40" fillId="0" borderId="0" xfId="80" applyFont="1" applyBorder="1" applyAlignment="1">
      <alignment vertical="top"/>
    </xf>
    <xf numFmtId="0" fontId="40" fillId="0" borderId="0" xfId="80" applyFont="1" applyBorder="1"/>
    <xf numFmtId="2" fontId="39" fillId="0" borderId="0" xfId="80" applyNumberFormat="1" applyFont="1" applyBorder="1" applyAlignment="1">
      <alignment horizontal="center"/>
    </xf>
    <xf numFmtId="0" fontId="39" fillId="0" borderId="0" xfId="80" applyFont="1" applyBorder="1" applyAlignment="1">
      <alignment horizontal="right"/>
    </xf>
    <xf numFmtId="2" fontId="42" fillId="0" borderId="0" xfId="80" applyNumberFormat="1" applyFont="1" applyBorder="1"/>
    <xf numFmtId="0" fontId="40" fillId="0" borderId="0" xfId="21" applyFont="1" applyBorder="1" applyAlignment="1">
      <alignment horizontal="right" vertical="top"/>
    </xf>
    <xf numFmtId="0" fontId="39" fillId="0" borderId="0" xfId="21" applyFont="1" applyBorder="1" applyAlignment="1">
      <alignment horizontal="justify" vertical="top"/>
    </xf>
    <xf numFmtId="0" fontId="40" fillId="0" borderId="0" xfId="21" applyFont="1" applyBorder="1" applyAlignment="1">
      <alignment horizontal="justify"/>
    </xf>
    <xf numFmtId="0" fontId="40" fillId="0" borderId="0" xfId="21" applyFont="1" applyBorder="1" applyAlignment="1">
      <alignment horizontal="center"/>
    </xf>
    <xf numFmtId="0" fontId="40" fillId="0" borderId="0" xfId="21" applyFont="1" applyBorder="1"/>
    <xf numFmtId="0" fontId="40" fillId="0" borderId="0" xfId="21" applyFont="1" applyBorder="1" applyAlignment="1">
      <alignment horizontal="left" vertical="top"/>
    </xf>
    <xf numFmtId="0" fontId="40" fillId="0" borderId="0" xfId="21" applyFont="1" applyFill="1" applyBorder="1" applyAlignment="1">
      <alignment horizontal="right" vertical="top"/>
    </xf>
    <xf numFmtId="0" fontId="39" fillId="0" borderId="0" xfId="21" applyFont="1" applyBorder="1" applyAlignment="1">
      <alignment horizontal="left" vertical="top"/>
    </xf>
    <xf numFmtId="0" fontId="39" fillId="0" borderId="0" xfId="21" applyFont="1" applyBorder="1"/>
    <xf numFmtId="0" fontId="44" fillId="0" borderId="0" xfId="77" applyFont="1"/>
    <xf numFmtId="0" fontId="44" fillId="0" borderId="0" xfId="77" applyFont="1" applyBorder="1" applyAlignment="1">
      <alignment horizontal="left" vertical="top"/>
    </xf>
    <xf numFmtId="0" fontId="44" fillId="0" borderId="0" xfId="77" applyFont="1" applyBorder="1" applyAlignment="1">
      <alignment horizontal="left"/>
    </xf>
    <xf numFmtId="0" fontId="44" fillId="0" borderId="0" xfId="77" applyFont="1" applyBorder="1" applyAlignment="1"/>
    <xf numFmtId="0" fontId="22" fillId="0" borderId="0" xfId="77" applyFont="1"/>
    <xf numFmtId="0" fontId="40" fillId="0" borderId="0" xfId="21" applyFont="1"/>
    <xf numFmtId="2" fontId="3" fillId="0" borderId="12" xfId="3" applyNumberFormat="1" applyFont="1" applyBorder="1" applyAlignment="1">
      <alignment horizontal="left" vertical="top" wrapText="1"/>
    </xf>
    <xf numFmtId="0" fontId="3" fillId="0" borderId="0" xfId="81"/>
    <xf numFmtId="0" fontId="47" fillId="0" borderId="6" xfId="81" applyFont="1" applyBorder="1" applyAlignment="1">
      <alignment horizontal="left" vertical="top" wrapText="1" indent="2"/>
    </xf>
    <xf numFmtId="0" fontId="49" fillId="0" borderId="1" xfId="81" applyFont="1" applyBorder="1" applyAlignment="1">
      <alignment horizontal="justify" vertical="top" wrapText="1"/>
    </xf>
    <xf numFmtId="0" fontId="32" fillId="0" borderId="7" xfId="81" applyFont="1" applyBorder="1"/>
    <xf numFmtId="0" fontId="47" fillId="0" borderId="0" xfId="81" applyFont="1" applyBorder="1" applyAlignment="1">
      <alignment horizontal="left" vertical="top" wrapText="1" indent="2"/>
    </xf>
    <xf numFmtId="0" fontId="49" fillId="0" borderId="0" xfId="81" applyFont="1" applyBorder="1" applyAlignment="1">
      <alignment horizontal="justify" vertical="top" wrapText="1"/>
    </xf>
    <xf numFmtId="0" fontId="51" fillId="0" borderId="0" xfId="81" applyFont="1" applyBorder="1" applyAlignment="1">
      <alignment vertical="top" wrapText="1"/>
    </xf>
    <xf numFmtId="2" fontId="51" fillId="0" borderId="0" xfId="81" applyNumberFormat="1" applyFont="1" applyBorder="1" applyAlignment="1">
      <alignment horizontal="left" vertical="top" wrapText="1"/>
    </xf>
    <xf numFmtId="14" fontId="32" fillId="0" borderId="0" xfId="81" applyNumberFormat="1" applyFont="1" applyAlignment="1">
      <alignment horizontal="left"/>
    </xf>
    <xf numFmtId="14" fontId="51" fillId="0" borderId="0" xfId="81" applyNumberFormat="1" applyFont="1" applyBorder="1" applyAlignment="1">
      <alignment horizontal="left" vertical="top" wrapText="1"/>
    </xf>
    <xf numFmtId="0" fontId="51" fillId="0" borderId="0" xfId="81" applyFont="1" applyBorder="1" applyAlignment="1">
      <alignment horizontal="left" vertical="top" wrapText="1"/>
    </xf>
    <xf numFmtId="0" fontId="47" fillId="0" borderId="0" xfId="81" applyFont="1" applyBorder="1" applyAlignment="1">
      <alignment horizontal="right" vertical="top" wrapText="1"/>
    </xf>
    <xf numFmtId="0" fontId="47" fillId="0" borderId="0" xfId="81" applyFont="1" applyBorder="1" applyAlignment="1">
      <alignment vertical="top" wrapText="1"/>
    </xf>
    <xf numFmtId="0" fontId="47" fillId="0" borderId="0" xfId="81" applyFont="1" applyBorder="1" applyAlignment="1">
      <alignment horizontal="left" vertical="top" indent="2"/>
    </xf>
    <xf numFmtId="0" fontId="52" fillId="0" borderId="0" xfId="81" applyFont="1" applyBorder="1" applyAlignment="1">
      <alignment vertical="top" wrapText="1"/>
    </xf>
    <xf numFmtId="0" fontId="53" fillId="0" borderId="0" xfId="81" applyFont="1" applyBorder="1" applyAlignment="1">
      <alignment vertical="top" wrapText="1"/>
    </xf>
    <xf numFmtId="0" fontId="49" fillId="0" borderId="0" xfId="81" applyFont="1" applyBorder="1" applyAlignment="1">
      <alignment vertical="top" wrapText="1"/>
    </xf>
    <xf numFmtId="0" fontId="54" fillId="0" borderId="0" xfId="81" applyFont="1" applyBorder="1" applyAlignment="1">
      <alignment vertical="top" wrapText="1"/>
    </xf>
    <xf numFmtId="0" fontId="8" fillId="0" borderId="0" xfId="44"/>
    <xf numFmtId="0" fontId="57" fillId="0" borderId="0" xfId="44" applyFont="1" applyAlignment="1">
      <alignment horizontal="left" vertical="top" wrapText="1"/>
    </xf>
    <xf numFmtId="0" fontId="58" fillId="0" borderId="0" xfId="44" applyFont="1" applyAlignment="1">
      <alignment vertical="top" wrapText="1"/>
    </xf>
    <xf numFmtId="0" fontId="58" fillId="0" borderId="3" xfId="44" applyFont="1" applyBorder="1" applyAlignment="1">
      <alignment vertical="top" wrapText="1"/>
    </xf>
    <xf numFmtId="0" fontId="58" fillId="0" borderId="4" xfId="44" applyFont="1" applyBorder="1" applyAlignment="1">
      <alignment vertical="top" wrapText="1"/>
    </xf>
    <xf numFmtId="0" fontId="8" fillId="0" borderId="4" xfId="44" applyBorder="1"/>
    <xf numFmtId="0" fontId="58" fillId="0" borderId="32" xfId="44" applyFont="1" applyBorder="1" applyAlignment="1">
      <alignment vertical="top" wrapText="1"/>
    </xf>
    <xf numFmtId="0" fontId="58" fillId="0" borderId="33" xfId="44" applyFont="1" applyBorder="1" applyAlignment="1">
      <alignment vertical="top" wrapText="1"/>
    </xf>
    <xf numFmtId="0" fontId="8" fillId="0" borderId="33" xfId="44" applyBorder="1"/>
    <xf numFmtId="0" fontId="58" fillId="0" borderId="0" xfId="44" applyFont="1" applyAlignment="1">
      <alignment horizontal="left" vertical="top" wrapText="1" indent="15"/>
    </xf>
    <xf numFmtId="0" fontId="8" fillId="0" borderId="0" xfId="44" applyAlignment="1">
      <alignment horizontal="center"/>
    </xf>
    <xf numFmtId="0" fontId="8" fillId="0" borderId="32" xfId="44" applyBorder="1"/>
    <xf numFmtId="0" fontId="58" fillId="0" borderId="0" xfId="44" applyFont="1" applyAlignment="1">
      <alignment horizontal="left" vertical="top" wrapText="1"/>
    </xf>
    <xf numFmtId="0" fontId="8" fillId="0" borderId="9" xfId="44" applyBorder="1"/>
    <xf numFmtId="0" fontId="8" fillId="0" borderId="10" xfId="44" applyBorder="1"/>
    <xf numFmtId="0" fontId="62" fillId="0" borderId="0" xfId="44" applyFont="1" applyAlignment="1">
      <alignment horizontal="left" vertical="top" wrapText="1"/>
    </xf>
    <xf numFmtId="0" fontId="8" fillId="0" borderId="0" xfId="44" applyBorder="1" applyAlignment="1">
      <alignment horizontal="center"/>
    </xf>
    <xf numFmtId="0" fontId="8" fillId="0" borderId="6" xfId="44" applyBorder="1"/>
    <xf numFmtId="0" fontId="8" fillId="0" borderId="7" xfId="44" applyBorder="1"/>
    <xf numFmtId="0" fontId="8" fillId="0" borderId="12" xfId="44" applyBorder="1"/>
    <xf numFmtId="0" fontId="8" fillId="0" borderId="2" xfId="44" applyBorder="1" applyAlignment="1">
      <alignment horizontal="left" vertical="center"/>
    </xf>
    <xf numFmtId="0" fontId="8" fillId="0" borderId="4" xfId="44" applyBorder="1" applyAlignment="1">
      <alignment horizontal="left" vertical="center"/>
    </xf>
    <xf numFmtId="0" fontId="8" fillId="0" borderId="31" xfId="44" applyBorder="1"/>
    <xf numFmtId="0" fontId="63" fillId="0" borderId="0" xfId="44" applyFont="1" applyAlignment="1">
      <alignment horizontal="left" vertical="top" wrapText="1"/>
    </xf>
    <xf numFmtId="0" fontId="60" fillId="0" borderId="0" xfId="44" applyFont="1" applyAlignment="1">
      <alignment horizontal="left" vertical="top"/>
    </xf>
    <xf numFmtId="0" fontId="8" fillId="0" borderId="12" xfId="44" applyBorder="1" applyAlignment="1">
      <alignment horizontal="left"/>
    </xf>
    <xf numFmtId="0" fontId="8" fillId="0" borderId="0" xfId="44" applyBorder="1"/>
    <xf numFmtId="0" fontId="63" fillId="0" borderId="0" xfId="44" applyFont="1" applyBorder="1" applyAlignment="1">
      <alignment horizontal="center" vertical="top" wrapText="1"/>
    </xf>
    <xf numFmtId="0" fontId="8" fillId="0" borderId="2" xfId="44" applyBorder="1"/>
    <xf numFmtId="0" fontId="60" fillId="0" borderId="0" xfId="44" applyFont="1" applyBorder="1" applyAlignment="1">
      <alignment horizontal="center" vertical="top" wrapText="1"/>
    </xf>
    <xf numFmtId="0" fontId="63" fillId="0" borderId="0" xfId="44" applyFont="1" applyBorder="1" applyAlignment="1">
      <alignment horizontal="left" vertical="top" wrapText="1"/>
    </xf>
    <xf numFmtId="0" fontId="8" fillId="0" borderId="31" xfId="44" applyBorder="1" applyAlignment="1">
      <alignment horizontal="center"/>
    </xf>
    <xf numFmtId="0" fontId="60" fillId="0" borderId="6" xfId="44" applyFont="1" applyBorder="1"/>
    <xf numFmtId="0" fontId="59" fillId="0" borderId="1" xfId="44" applyFont="1" applyBorder="1"/>
    <xf numFmtId="0" fontId="59" fillId="0" borderId="7" xfId="44" applyFont="1" applyBorder="1"/>
    <xf numFmtId="0" fontId="8" fillId="0" borderId="8" xfId="44" applyBorder="1"/>
    <xf numFmtId="0" fontId="63" fillId="0" borderId="0" xfId="44" applyFont="1" applyAlignment="1">
      <alignment vertical="top" wrapText="1"/>
    </xf>
    <xf numFmtId="0" fontId="60" fillId="0" borderId="0" xfId="44" applyFont="1" applyAlignment="1">
      <alignment vertical="top" wrapText="1"/>
    </xf>
    <xf numFmtId="0" fontId="66" fillId="0" borderId="0" xfId="44" applyFont="1" applyAlignment="1">
      <alignment horizontal="center" wrapText="1"/>
    </xf>
    <xf numFmtId="0" fontId="66" fillId="0" borderId="0" xfId="44" applyFont="1" applyAlignment="1">
      <alignment vertical="top" wrapText="1"/>
    </xf>
    <xf numFmtId="0" fontId="63" fillId="0" borderId="0" xfId="44" applyFont="1" applyBorder="1" applyAlignment="1">
      <alignment vertical="top" wrapText="1"/>
    </xf>
    <xf numFmtId="0" fontId="60" fillId="0" borderId="0" xfId="44" applyFont="1" applyAlignment="1">
      <alignment horizontal="left"/>
    </xf>
    <xf numFmtId="0" fontId="67" fillId="0" borderId="0" xfId="44" applyFont="1" applyAlignment="1">
      <alignment vertical="top"/>
    </xf>
    <xf numFmtId="0" fontId="67" fillId="0" borderId="0" xfId="44" applyFont="1" applyAlignment="1">
      <alignment horizontal="left" vertical="top"/>
    </xf>
    <xf numFmtId="0" fontId="68" fillId="0" borderId="0" xfId="44" applyFont="1" applyAlignment="1">
      <alignment horizontal="center" vertical="top" wrapText="1"/>
    </xf>
    <xf numFmtId="0" fontId="17" fillId="0" borderId="0" xfId="44" applyFont="1"/>
    <xf numFmtId="0" fontId="17" fillId="0" borderId="11" xfId="44" applyFont="1" applyBorder="1"/>
    <xf numFmtId="0" fontId="17" fillId="0" borderId="5" xfId="44" applyFont="1" applyBorder="1"/>
    <xf numFmtId="0" fontId="17" fillId="0" borderId="0" xfId="44" applyFont="1" applyBorder="1"/>
    <xf numFmtId="0" fontId="65" fillId="0" borderId="0" xfId="44" applyFont="1" applyAlignment="1">
      <alignment horizontal="center" vertical="top" wrapText="1"/>
    </xf>
    <xf numFmtId="0" fontId="65" fillId="0" borderId="0" xfId="44" applyFont="1" applyAlignment="1">
      <alignment horizontal="left" vertical="top" wrapText="1"/>
    </xf>
    <xf numFmtId="0" fontId="69" fillId="0" borderId="0" xfId="44" applyFont="1" applyAlignment="1">
      <alignment horizontal="center" vertical="top" wrapText="1"/>
    </xf>
    <xf numFmtId="0" fontId="65" fillId="0" borderId="0" xfId="44" applyFont="1" applyAlignment="1">
      <alignment vertical="top"/>
    </xf>
    <xf numFmtId="0" fontId="65" fillId="0" borderId="0" xfId="44" applyFont="1"/>
    <xf numFmtId="0" fontId="63" fillId="0" borderId="5" xfId="44" applyFont="1" applyBorder="1" applyAlignment="1">
      <alignment horizontal="left" vertical="top" wrapText="1"/>
    </xf>
    <xf numFmtId="0" fontId="8" fillId="0" borderId="5" xfId="44" applyBorder="1"/>
    <xf numFmtId="0" fontId="63" fillId="0" borderId="5" xfId="44" applyFont="1" applyBorder="1" applyAlignment="1">
      <alignment horizontal="center" vertical="top" wrapText="1"/>
    </xf>
    <xf numFmtId="0" fontId="56" fillId="0" borderId="0" xfId="44" applyFont="1" applyAlignment="1">
      <alignment horizontal="left" vertical="top"/>
    </xf>
    <xf numFmtId="0" fontId="16" fillId="0" borderId="0" xfId="44" applyFont="1"/>
    <xf numFmtId="0" fontId="1" fillId="0" borderId="0" xfId="44" applyFont="1" applyBorder="1" applyAlignment="1"/>
    <xf numFmtId="0" fontId="4" fillId="0" borderId="0" xfId="81" applyFont="1" applyAlignment="1">
      <alignment vertical="top"/>
    </xf>
    <xf numFmtId="0" fontId="14" fillId="0" borderId="0" xfId="44" applyFont="1"/>
    <xf numFmtId="0" fontId="73" fillId="0" borderId="0" xfId="44" applyFont="1" applyAlignment="1"/>
    <xf numFmtId="0" fontId="8" fillId="0" borderId="0" xfId="44" applyAlignment="1">
      <alignment vertical="top"/>
    </xf>
    <xf numFmtId="0" fontId="3" fillId="0" borderId="0" xfId="21" applyFont="1" applyAlignment="1">
      <alignment vertical="top" wrapText="1"/>
    </xf>
    <xf numFmtId="0" fontId="65" fillId="0" borderId="0" xfId="44" applyFont="1" applyAlignment="1"/>
    <xf numFmtId="0" fontId="65" fillId="0" borderId="12" xfId="44" applyFont="1" applyBorder="1" applyAlignment="1">
      <alignment horizontal="center" vertical="center" wrapText="1"/>
    </xf>
    <xf numFmtId="0" fontId="17" fillId="0" borderId="12" xfId="44" applyFont="1" applyBorder="1" applyAlignment="1">
      <alignment vertical="center" wrapText="1"/>
    </xf>
    <xf numFmtId="0" fontId="65" fillId="0" borderId="12" xfId="44" applyFont="1" applyBorder="1" applyAlignment="1">
      <alignment horizontal="center" vertical="center"/>
    </xf>
    <xf numFmtId="0" fontId="65" fillId="0" borderId="6" xfId="44" applyFont="1" applyBorder="1" applyAlignment="1">
      <alignment horizontal="center" vertical="center" wrapText="1"/>
    </xf>
    <xf numFmtId="0" fontId="65" fillId="0" borderId="7" xfId="44" applyFont="1" applyBorder="1" applyAlignment="1">
      <alignment horizontal="center" vertical="center" wrapText="1"/>
    </xf>
    <xf numFmtId="0" fontId="60" fillId="0" borderId="6" xfId="44" applyFont="1" applyBorder="1" applyAlignment="1">
      <alignment horizontal="center" vertical="center" wrapText="1"/>
    </xf>
    <xf numFmtId="0" fontId="60" fillId="0" borderId="7" xfId="44" applyFont="1" applyBorder="1" applyAlignment="1">
      <alignment horizontal="center" vertical="center" wrapText="1"/>
    </xf>
    <xf numFmtId="0" fontId="8" fillId="0" borderId="12" xfId="44" applyBorder="1" applyAlignment="1">
      <alignment vertical="center" wrapText="1"/>
    </xf>
    <xf numFmtId="0" fontId="65" fillId="0" borderId="0" xfId="44" applyFont="1" applyBorder="1" applyAlignment="1">
      <alignment horizontal="center" vertical="center"/>
    </xf>
    <xf numFmtId="0" fontId="65" fillId="0" borderId="0" xfId="44" applyFont="1" applyBorder="1" applyAlignment="1">
      <alignment horizontal="center" vertical="center" wrapText="1"/>
    </xf>
    <xf numFmtId="0" fontId="60" fillId="0" borderId="0" xfId="44" applyFont="1" applyBorder="1" applyAlignment="1">
      <alignment horizontal="center" vertical="center" wrapText="1"/>
    </xf>
    <xf numFmtId="0" fontId="8" fillId="0" borderId="0" xfId="44" applyBorder="1" applyAlignment="1">
      <alignment vertical="center" wrapText="1"/>
    </xf>
    <xf numFmtId="0" fontId="8" fillId="0" borderId="0" xfId="44" applyBorder="1" applyAlignment="1">
      <alignment horizontal="center" vertical="center"/>
    </xf>
    <xf numFmtId="0" fontId="8" fillId="0" borderId="11" xfId="44" applyBorder="1"/>
    <xf numFmtId="0" fontId="60" fillId="0" borderId="12" xfId="44" applyFont="1" applyBorder="1" applyAlignment="1">
      <alignment horizontal="center" vertical="center" wrapText="1"/>
    </xf>
    <xf numFmtId="0" fontId="8" fillId="0" borderId="3" xfId="44" applyBorder="1"/>
    <xf numFmtId="0" fontId="8" fillId="0" borderId="5" xfId="44" applyBorder="1" applyAlignment="1"/>
    <xf numFmtId="0" fontId="8" fillId="0" borderId="4" xfId="44" applyBorder="1" applyAlignment="1"/>
    <xf numFmtId="0" fontId="8" fillId="0" borderId="0" xfId="44" applyBorder="1" applyAlignment="1"/>
    <xf numFmtId="0" fontId="8" fillId="0" borderId="33" xfId="44" applyBorder="1" applyAlignment="1"/>
    <xf numFmtId="0" fontId="63" fillId="0" borderId="11" xfId="44" applyFont="1" applyBorder="1" applyAlignment="1">
      <alignment horizontal="center" vertical="top" wrapText="1"/>
    </xf>
    <xf numFmtId="0" fontId="8" fillId="0" borderId="11" xfId="44" applyBorder="1" applyAlignment="1"/>
    <xf numFmtId="0" fontId="8" fillId="0" borderId="10" xfId="44" applyBorder="1" applyAlignment="1"/>
    <xf numFmtId="0" fontId="63" fillId="0" borderId="12" xfId="44" applyFont="1" applyBorder="1"/>
    <xf numFmtId="0" fontId="63" fillId="0" borderId="6" xfId="44" applyFont="1" applyBorder="1"/>
    <xf numFmtId="0" fontId="8" fillId="0" borderId="7" xfId="44" applyBorder="1" applyAlignment="1"/>
    <xf numFmtId="0" fontId="65" fillId="0" borderId="12" xfId="44" applyFont="1" applyBorder="1" applyAlignment="1">
      <alignment horizontal="left" vertical="center"/>
    </xf>
    <xf numFmtId="0" fontId="8" fillId="0" borderId="12" xfId="44" applyBorder="1" applyAlignment="1">
      <alignment horizontal="left" vertical="center"/>
    </xf>
    <xf numFmtId="0" fontId="77" fillId="0" borderId="12" xfId="44" applyFont="1" applyBorder="1" applyAlignment="1">
      <alignment horizontal="center"/>
    </xf>
    <xf numFmtId="0" fontId="8" fillId="0" borderId="6" xfId="44" applyBorder="1" applyAlignment="1"/>
    <xf numFmtId="0" fontId="78" fillId="0" borderId="12" xfId="44" applyFont="1" applyBorder="1" applyAlignment="1">
      <alignment horizontal="center"/>
    </xf>
    <xf numFmtId="0" fontId="63" fillId="0" borderId="0" xfId="44" applyFont="1"/>
    <xf numFmtId="0" fontId="63" fillId="0" borderId="0" xfId="44" applyFont="1" applyAlignment="1">
      <alignment vertical="top"/>
    </xf>
    <xf numFmtId="0" fontId="68" fillId="0" borderId="0" xfId="44" applyFont="1" applyAlignment="1">
      <alignment vertical="top" wrapText="1"/>
    </xf>
    <xf numFmtId="0" fontId="63" fillId="0" borderId="0" xfId="44" applyFont="1" applyAlignment="1">
      <alignment horizontal="center" vertical="top" wrapText="1"/>
    </xf>
    <xf numFmtId="0" fontId="3" fillId="0" borderId="13" xfId="28" applyBorder="1"/>
    <xf numFmtId="0" fontId="3" fillId="0" borderId="14" xfId="28" applyBorder="1"/>
    <xf numFmtId="0" fontId="3" fillId="0" borderId="15" xfId="28" applyBorder="1"/>
    <xf numFmtId="0" fontId="3" fillId="0" borderId="16" xfId="28" applyBorder="1"/>
    <xf numFmtId="0" fontId="3" fillId="0" borderId="0" xfId="28" applyBorder="1" applyAlignment="1">
      <alignment horizontal="center"/>
    </xf>
    <xf numFmtId="0" fontId="35" fillId="0" borderId="0" xfId="28" applyFont="1" applyBorder="1"/>
    <xf numFmtId="0" fontId="3" fillId="0" borderId="34" xfId="28" applyBorder="1"/>
    <xf numFmtId="0" fontId="3" fillId="0" borderId="35" xfId="28" applyBorder="1"/>
    <xf numFmtId="0" fontId="3" fillId="0" borderId="36" xfId="28" applyBorder="1"/>
    <xf numFmtId="0" fontId="87" fillId="0" borderId="0" xfId="76" applyFont="1"/>
    <xf numFmtId="0" fontId="87" fillId="0" borderId="22" xfId="76" applyFont="1" applyBorder="1" applyAlignment="1">
      <alignment wrapText="1"/>
    </xf>
    <xf numFmtId="0" fontId="87" fillId="0" borderId="23" xfId="76" applyFont="1" applyBorder="1" applyAlignment="1">
      <alignment wrapText="1"/>
    </xf>
    <xf numFmtId="0" fontId="88" fillId="0" borderId="12" xfId="76" applyFont="1" applyBorder="1" applyAlignment="1">
      <alignment horizontal="center" vertical="center" wrapText="1"/>
    </xf>
    <xf numFmtId="0" fontId="88" fillId="0" borderId="23" xfId="76" applyFont="1" applyBorder="1" applyAlignment="1">
      <alignment horizontal="center" vertical="center" wrapText="1"/>
    </xf>
    <xf numFmtId="0" fontId="87" fillId="0" borderId="12" xfId="76" applyFont="1" applyBorder="1" applyAlignment="1">
      <alignment wrapText="1"/>
    </xf>
    <xf numFmtId="0" fontId="87" fillId="0" borderId="37" xfId="76" applyFont="1" applyBorder="1" applyAlignment="1">
      <alignment wrapText="1"/>
    </xf>
    <xf numFmtId="0" fontId="87" fillId="0" borderId="2" xfId="76" applyFont="1" applyBorder="1" applyAlignment="1">
      <alignment wrapText="1"/>
    </xf>
    <xf numFmtId="0" fontId="87" fillId="0" borderId="38" xfId="76" applyFont="1" applyBorder="1" applyAlignment="1">
      <alignment wrapText="1"/>
    </xf>
    <xf numFmtId="0" fontId="88" fillId="0" borderId="27" xfId="76" applyFont="1" applyBorder="1" applyAlignment="1">
      <alignment horizontal="center" vertical="center" wrapText="1"/>
    </xf>
    <xf numFmtId="0" fontId="88" fillId="0" borderId="28" xfId="76" applyFont="1" applyBorder="1" applyAlignment="1">
      <alignment horizontal="center" vertical="center" wrapText="1"/>
    </xf>
    <xf numFmtId="0" fontId="87" fillId="0" borderId="8" xfId="76" applyFont="1" applyBorder="1" applyAlignment="1">
      <alignment wrapText="1"/>
    </xf>
    <xf numFmtId="0" fontId="87" fillId="0" borderId="39" xfId="76" applyFont="1" applyBorder="1" applyAlignment="1">
      <alignment wrapText="1"/>
    </xf>
    <xf numFmtId="2" fontId="87" fillId="0" borderId="0" xfId="76" applyNumberFormat="1" applyFont="1"/>
    <xf numFmtId="0" fontId="90" fillId="0" borderId="12" xfId="76" applyFont="1" applyBorder="1" applyAlignment="1">
      <alignment vertical="center" wrapText="1"/>
    </xf>
    <xf numFmtId="0" fontId="87" fillId="0" borderId="0" xfId="76" applyFont="1" applyAlignment="1">
      <alignment wrapText="1"/>
    </xf>
    <xf numFmtId="0" fontId="87" fillId="0" borderId="0" xfId="76" applyFont="1" applyBorder="1" applyAlignment="1">
      <alignment wrapText="1"/>
    </xf>
    <xf numFmtId="0" fontId="3" fillId="0" borderId="0" xfId="81" applyFont="1"/>
    <xf numFmtId="0" fontId="4" fillId="0" borderId="0" xfId="81" applyFont="1"/>
    <xf numFmtId="0" fontId="84" fillId="0" borderId="16" xfId="28" applyFont="1" applyBorder="1" applyAlignment="1">
      <alignment horizontal="center" wrapText="1"/>
    </xf>
    <xf numFmtId="0" fontId="84" fillId="0" borderId="0" xfId="28" applyFont="1" applyBorder="1" applyAlignment="1">
      <alignment horizontal="center" wrapText="1"/>
    </xf>
    <xf numFmtId="0" fontId="84" fillId="0" borderId="17" xfId="28" applyFont="1" applyBorder="1" applyAlignment="1">
      <alignment horizontal="center" wrapText="1"/>
    </xf>
    <xf numFmtId="1" fontId="82" fillId="0" borderId="16" xfId="28" applyNumberFormat="1" applyFont="1" applyBorder="1" applyAlignment="1">
      <alignment horizontal="justify" vertical="center" wrapText="1"/>
    </xf>
    <xf numFmtId="0" fontId="97" fillId="0" borderId="0" xfId="28" applyFont="1" applyBorder="1" applyAlignment="1">
      <alignment horizontal="justify" vertical="center" wrapText="1"/>
    </xf>
    <xf numFmtId="0" fontId="97" fillId="0" borderId="17" xfId="28" applyFont="1" applyBorder="1" applyAlignment="1">
      <alignment horizontal="justify" vertical="center" wrapText="1"/>
    </xf>
    <xf numFmtId="1" fontId="4" fillId="0" borderId="0" xfId="81" applyNumberFormat="1" applyFont="1" applyAlignment="1">
      <alignment vertical="top"/>
    </xf>
    <xf numFmtId="0" fontId="0" fillId="0" borderId="0" xfId="44" applyFont="1" applyAlignment="1">
      <alignment vertical="top"/>
    </xf>
    <xf numFmtId="0" fontId="4" fillId="0" borderId="16" xfId="28" applyFont="1" applyBorder="1" applyAlignment="1">
      <alignment horizontal="center"/>
    </xf>
    <xf numFmtId="0" fontId="4" fillId="0" borderId="0" xfId="28" applyFont="1" applyBorder="1" applyAlignment="1">
      <alignment horizontal="center"/>
    </xf>
    <xf numFmtId="0" fontId="4" fillId="0" borderId="17" xfId="28" applyFont="1" applyBorder="1" applyAlignment="1">
      <alignment horizontal="center"/>
    </xf>
    <xf numFmtId="0" fontId="4" fillId="0" borderId="34" xfId="28" applyFont="1" applyBorder="1" applyAlignment="1">
      <alignment horizontal="center"/>
    </xf>
    <xf numFmtId="0" fontId="4" fillId="0" borderId="35" xfId="28" applyFont="1" applyBorder="1" applyAlignment="1">
      <alignment horizontal="center"/>
    </xf>
    <xf numFmtId="0" fontId="4" fillId="0" borderId="36" xfId="28" applyFont="1" applyBorder="1" applyAlignment="1">
      <alignment horizontal="center"/>
    </xf>
    <xf numFmtId="2" fontId="3" fillId="0" borderId="12" xfId="28" applyNumberFormat="1" applyFont="1" applyFill="1" applyBorder="1" applyAlignment="1">
      <alignment horizontal="right" wrapText="1"/>
    </xf>
    <xf numFmtId="0" fontId="4" fillId="3" borderId="12" xfId="28" applyFont="1" applyFill="1" applyBorder="1"/>
    <xf numFmtId="0" fontId="4" fillId="0" borderId="12" xfId="0" applyFont="1" applyFill="1" applyBorder="1" applyAlignment="1">
      <alignment horizontal="right" vertical="top" wrapText="1"/>
    </xf>
    <xf numFmtId="0" fontId="8" fillId="0" borderId="0" xfId="6"/>
    <xf numFmtId="0" fontId="3" fillId="0" borderId="0" xfId="81" applyFont="1" applyAlignment="1">
      <alignment wrapText="1"/>
    </xf>
    <xf numFmtId="0" fontId="15" fillId="0" borderId="0" xfId="0" applyFont="1" applyBorder="1" applyAlignment="1">
      <alignment vertical="top" wrapText="1"/>
    </xf>
    <xf numFmtId="0" fontId="4" fillId="0" borderId="0" xfId="81" applyFont="1" applyAlignment="1">
      <alignment vertical="top" wrapText="1"/>
    </xf>
    <xf numFmtId="0" fontId="3" fillId="0" borderId="12" xfId="6" applyFont="1" applyBorder="1" applyAlignment="1">
      <alignment horizontal="left" vertical="top" wrapText="1"/>
    </xf>
    <xf numFmtId="0" fontId="3" fillId="0" borderId="0" xfId="6" applyFont="1"/>
    <xf numFmtId="0" fontId="22" fillId="0" borderId="0" xfId="3" applyFont="1" applyBorder="1"/>
    <xf numFmtId="0" fontId="3" fillId="0" borderId="12" xfId="6" applyFont="1" applyBorder="1" applyAlignment="1">
      <alignment horizontal="right" vertical="top"/>
    </xf>
    <xf numFmtId="2" fontId="3" fillId="0" borderId="12" xfId="6" applyNumberFormat="1" applyFont="1" applyBorder="1" applyAlignment="1">
      <alignment horizontal="right" vertical="top"/>
    </xf>
    <xf numFmtId="0" fontId="92" fillId="0" borderId="12" xfId="6" applyFont="1" applyBorder="1" applyAlignment="1">
      <alignment horizontal="left" vertical="top" wrapText="1"/>
    </xf>
    <xf numFmtId="2" fontId="3" fillId="0" borderId="12" xfId="6" applyNumberFormat="1" applyFont="1" applyBorder="1" applyAlignment="1">
      <alignment horizontal="right" vertical="top" wrapText="1"/>
    </xf>
    <xf numFmtId="0" fontId="3" fillId="0" borderId="0" xfId="6" applyFont="1" applyBorder="1" applyAlignment="1">
      <alignment horizontal="right" vertical="top"/>
    </xf>
    <xf numFmtId="0" fontId="3" fillId="0" borderId="0" xfId="6" applyFont="1" applyBorder="1" applyAlignment="1">
      <alignment horizontal="left" vertical="top" wrapText="1"/>
    </xf>
    <xf numFmtId="2" fontId="3" fillId="0" borderId="0" xfId="6" applyNumberFormat="1" applyFont="1" applyBorder="1" applyAlignment="1">
      <alignment horizontal="right" vertical="top"/>
    </xf>
    <xf numFmtId="0" fontId="94" fillId="0" borderId="0" xfId="6" applyFont="1" applyBorder="1" applyAlignment="1">
      <alignment vertical="top" wrapText="1"/>
    </xf>
    <xf numFmtId="0" fontId="4" fillId="0" borderId="12" xfId="6" applyFont="1" applyBorder="1" applyAlignment="1">
      <alignment horizontal="center" vertical="center" wrapText="1"/>
    </xf>
    <xf numFmtId="0" fontId="26" fillId="0" borderId="12" xfId="6" applyFont="1" applyBorder="1" applyAlignment="1">
      <alignment horizontal="center" vertical="center" wrapText="1"/>
    </xf>
    <xf numFmtId="0" fontId="3" fillId="0" borderId="12" xfId="81" applyFont="1" applyBorder="1" applyAlignment="1">
      <alignment wrapText="1"/>
    </xf>
    <xf numFmtId="2" fontId="3" fillId="0" borderId="12" xfId="81" applyNumberFormat="1" applyFont="1" applyBorder="1" applyAlignment="1">
      <alignment wrapText="1"/>
    </xf>
    <xf numFmtId="2" fontId="4" fillId="0" borderId="12" xfId="81" applyNumberFormat="1" applyFont="1" applyBorder="1" applyAlignment="1">
      <alignment wrapText="1"/>
    </xf>
    <xf numFmtId="0" fontId="4" fillId="0" borderId="12" xfId="81" applyFont="1" applyBorder="1" applyAlignment="1">
      <alignment horizontal="left" vertical="top"/>
    </xf>
    <xf numFmtId="0" fontId="4" fillId="0" borderId="12" xfId="81" applyFont="1" applyBorder="1" applyAlignment="1">
      <alignment wrapText="1"/>
    </xf>
    <xf numFmtId="0" fontId="6" fillId="2" borderId="12" xfId="0" applyFont="1" applyFill="1" applyBorder="1" applyAlignment="1">
      <alignment vertical="top" wrapText="1"/>
    </xf>
    <xf numFmtId="2" fontId="3" fillId="0" borderId="12" xfId="0" applyNumberFormat="1" applyFont="1" applyFill="1" applyBorder="1" applyAlignment="1">
      <alignment horizontal="right" vertical="center"/>
    </xf>
    <xf numFmtId="0" fontId="4" fillId="0" borderId="0" xfId="81" applyFont="1" applyAlignment="1">
      <alignment wrapText="1"/>
    </xf>
    <xf numFmtId="0" fontId="4" fillId="0" borderId="0" xfId="81" applyFont="1" applyAlignment="1">
      <alignment horizontal="left" vertical="top"/>
    </xf>
    <xf numFmtId="0" fontId="4" fillId="0" borderId="0" xfId="6" applyFont="1"/>
    <xf numFmtId="0" fontId="15" fillId="0" borderId="0" xfId="6" applyFont="1"/>
    <xf numFmtId="0" fontId="3" fillId="0" borderId="0" xfId="82"/>
    <xf numFmtId="168" fontId="3" fillId="0" borderId="12" xfId="82" applyNumberFormat="1" applyFont="1" applyBorder="1" applyAlignment="1">
      <alignment horizontal="right"/>
    </xf>
    <xf numFmtId="2" fontId="3" fillId="0" borderId="12" xfId="82" applyNumberFormat="1" applyFont="1" applyBorder="1"/>
    <xf numFmtId="0" fontId="4" fillId="0" borderId="12" xfId="82" applyFont="1" applyBorder="1" applyAlignment="1">
      <alignment wrapText="1"/>
    </xf>
    <xf numFmtId="0" fontId="3" fillId="0" borderId="12" xfId="82" applyFont="1" applyBorder="1"/>
    <xf numFmtId="0" fontId="3" fillId="0" borderId="12" xfId="82" applyBorder="1"/>
    <xf numFmtId="2" fontId="5" fillId="0" borderId="12" xfId="82" applyNumberFormat="1" applyFont="1" applyBorder="1" applyAlignment="1">
      <alignment horizontal="center"/>
    </xf>
    <xf numFmtId="2" fontId="5" fillId="0" borderId="12" xfId="82" applyNumberFormat="1" applyFont="1" applyBorder="1"/>
    <xf numFmtId="0" fontId="102" fillId="0" borderId="12" xfId="82" applyFont="1" applyBorder="1" applyAlignment="1">
      <alignment horizontal="left" wrapText="1"/>
    </xf>
    <xf numFmtId="2" fontId="93" fillId="0" borderId="12" xfId="82" applyNumberFormat="1" applyFont="1" applyBorder="1"/>
    <xf numFmtId="2" fontId="3" fillId="0" borderId="12" xfId="82" applyNumberFormat="1" applyFont="1" applyBorder="1" applyAlignment="1">
      <alignment horizontal="right"/>
    </xf>
    <xf numFmtId="166" fontId="5" fillId="0" borderId="12" xfId="82" applyNumberFormat="1" applyFont="1" applyBorder="1"/>
    <xf numFmtId="2" fontId="93" fillId="0" borderId="12" xfId="82" applyNumberFormat="1" applyFont="1" applyBorder="1" applyAlignment="1">
      <alignment horizontal="center"/>
    </xf>
    <xf numFmtId="0" fontId="93" fillId="0" borderId="12" xfId="82" applyFont="1" applyBorder="1"/>
    <xf numFmtId="0" fontId="4" fillId="0" borderId="12" xfId="82" applyFont="1" applyBorder="1" applyAlignment="1">
      <alignment horizontal="left" wrapText="1"/>
    </xf>
    <xf numFmtId="2" fontId="93" fillId="0" borderId="12" xfId="82" applyNumberFormat="1" applyFont="1" applyBorder="1" applyAlignment="1">
      <alignment horizontal="right"/>
    </xf>
    <xf numFmtId="2" fontId="3" fillId="0" borderId="12" xfId="82" applyNumberFormat="1" applyBorder="1"/>
    <xf numFmtId="0" fontId="32" fillId="0" borderId="0" xfId="82" applyFont="1" applyAlignment="1"/>
    <xf numFmtId="0" fontId="5" fillId="0" borderId="0" xfId="82" applyFont="1" applyAlignment="1"/>
    <xf numFmtId="0" fontId="1" fillId="0" borderId="0" xfId="82" applyFont="1" applyAlignment="1"/>
    <xf numFmtId="0" fontId="3" fillId="0" borderId="12" xfId="28" applyBorder="1"/>
    <xf numFmtId="0" fontId="3" fillId="0" borderId="12" xfId="0" applyFont="1" applyFill="1" applyBorder="1" applyAlignment="1">
      <alignment horizontal="center" vertical="center"/>
    </xf>
    <xf numFmtId="0" fontId="4" fillId="0" borderId="12" xfId="0" applyFont="1" applyFill="1" applyBorder="1" applyAlignment="1">
      <alignment horizontal="center" vertical="center" wrapText="1"/>
    </xf>
    <xf numFmtId="0" fontId="3" fillId="0" borderId="12" xfId="0" applyFont="1" applyFill="1" applyBorder="1" applyAlignment="1">
      <alignment horizontal="center" vertical="top"/>
    </xf>
    <xf numFmtId="0" fontId="3" fillId="0" borderId="12" xfId="0" applyFont="1" applyFill="1" applyBorder="1" applyAlignment="1">
      <alignment vertical="center" wrapText="1"/>
    </xf>
    <xf numFmtId="2" fontId="4" fillId="0" borderId="12" xfId="0" applyNumberFormat="1" applyFont="1" applyFill="1" applyBorder="1" applyAlignment="1">
      <alignment horizontal="right" vertical="center"/>
    </xf>
    <xf numFmtId="0" fontId="4" fillId="0" borderId="12" xfId="0" applyFont="1" applyFill="1" applyBorder="1" applyAlignment="1">
      <alignment horizontal="center" vertical="top" wrapText="1"/>
    </xf>
    <xf numFmtId="0" fontId="3" fillId="0" borderId="0" xfId="0" applyFont="1" applyFill="1" applyBorder="1" applyAlignment="1">
      <alignment horizontal="center"/>
    </xf>
    <xf numFmtId="165" fontId="32" fillId="0" borderId="0" xfId="1" applyNumberFormat="1" applyFont="1" applyFill="1" applyBorder="1" applyAlignment="1">
      <alignment vertical="top"/>
    </xf>
    <xf numFmtId="2" fontId="32" fillId="0" borderId="0" xfId="1" applyNumberFormat="1" applyFont="1" applyFill="1" applyBorder="1" applyAlignment="1">
      <alignment horizontal="center" vertical="top"/>
    </xf>
    <xf numFmtId="2" fontId="32" fillId="0" borderId="0" xfId="1" applyNumberFormat="1" applyFont="1" applyFill="1" applyBorder="1" applyAlignment="1">
      <alignment vertical="top"/>
    </xf>
    <xf numFmtId="165" fontId="32" fillId="0" borderId="33" xfId="1" applyNumberFormat="1" applyFont="1" applyFill="1" applyBorder="1" applyAlignment="1">
      <alignment vertical="top"/>
    </xf>
    <xf numFmtId="165" fontId="3" fillId="0" borderId="0" xfId="1" applyNumberFormat="1" applyFill="1" applyAlignment="1">
      <alignment vertical="top"/>
    </xf>
    <xf numFmtId="1" fontId="4" fillId="0" borderId="0" xfId="1" applyNumberFormat="1" applyFont="1" applyFill="1" applyBorder="1" applyAlignment="1">
      <alignment horizontal="right" vertical="top"/>
    </xf>
    <xf numFmtId="1" fontId="4" fillId="0" borderId="0" xfId="1" applyNumberFormat="1" applyFont="1" applyFill="1" applyAlignment="1">
      <alignment horizontal="right" vertical="top"/>
    </xf>
    <xf numFmtId="165" fontId="4" fillId="0" borderId="0" xfId="1" applyNumberFormat="1" applyFont="1" applyFill="1" applyAlignment="1">
      <alignment vertical="top"/>
    </xf>
    <xf numFmtId="0" fontId="3" fillId="0" borderId="0" xfId="28" applyFill="1" applyAlignment="1">
      <alignment vertical="top"/>
    </xf>
    <xf numFmtId="0" fontId="3" fillId="0" borderId="0" xfId="28" applyFill="1"/>
    <xf numFmtId="1" fontId="4" fillId="0" borderId="16" xfId="79" applyNumberFormat="1" applyFont="1" applyFill="1" applyBorder="1" applyAlignment="1">
      <alignment vertical="top"/>
    </xf>
    <xf numFmtId="1" fontId="4" fillId="0" borderId="0" xfId="79" applyNumberFormat="1" applyFont="1" applyFill="1" applyBorder="1" applyAlignment="1">
      <alignment vertical="top"/>
    </xf>
    <xf numFmtId="165" fontId="4" fillId="0" borderId="0" xfId="79" applyNumberFormat="1" applyFont="1" applyFill="1" applyBorder="1" applyAlignment="1">
      <alignment horizontal="left" vertical="top"/>
    </xf>
    <xf numFmtId="165" fontId="4" fillId="0" borderId="0" xfId="79" applyNumberFormat="1" applyFont="1" applyFill="1" applyBorder="1" applyAlignment="1">
      <alignment horizontal="right" vertical="top"/>
    </xf>
    <xf numFmtId="0" fontId="3" fillId="0" borderId="0" xfId="28" applyFill="1" applyBorder="1" applyAlignment="1">
      <alignment vertical="top"/>
    </xf>
    <xf numFmtId="0" fontId="3" fillId="0" borderId="0" xfId="28" applyFill="1" applyBorder="1"/>
    <xf numFmtId="165" fontId="4" fillId="0" borderId="0" xfId="79" applyNumberFormat="1" applyFont="1" applyFill="1" applyBorder="1" applyAlignment="1">
      <alignment vertical="top"/>
    </xf>
    <xf numFmtId="0" fontId="24" fillId="0" borderId="0" xfId="28" applyFont="1" applyFill="1" applyBorder="1" applyAlignment="1">
      <alignment vertical="top"/>
    </xf>
    <xf numFmtId="0" fontId="31" fillId="0" borderId="34" xfId="28" applyFont="1" applyFill="1" applyBorder="1" applyAlignment="1">
      <alignment horizontal="left" vertical="top"/>
    </xf>
    <xf numFmtId="0" fontId="31" fillId="0" borderId="35" xfId="28" applyFont="1" applyFill="1" applyBorder="1" applyAlignment="1">
      <alignment horizontal="left" vertical="top"/>
    </xf>
    <xf numFmtId="0" fontId="24" fillId="0" borderId="35" xfId="28" applyFont="1" applyFill="1" applyBorder="1" applyAlignment="1">
      <alignment vertical="top"/>
    </xf>
    <xf numFmtId="2" fontId="12" fillId="0" borderId="41" xfId="28" applyNumberFormat="1" applyFont="1" applyFill="1" applyBorder="1" applyAlignment="1">
      <alignment horizontal="center" vertical="center"/>
    </xf>
    <xf numFmtId="0" fontId="18" fillId="0" borderId="8" xfId="28" applyFont="1" applyFill="1" applyBorder="1" applyAlignment="1">
      <alignment horizontal="center" vertical="top" wrapText="1"/>
    </xf>
    <xf numFmtId="0" fontId="106" fillId="0" borderId="8" xfId="28" applyFont="1" applyFill="1" applyBorder="1" applyAlignment="1">
      <alignment vertical="top" wrapText="1"/>
    </xf>
    <xf numFmtId="168" fontId="18" fillId="0" borderId="12" xfId="28" applyNumberFormat="1" applyFont="1" applyFill="1" applyBorder="1" applyAlignment="1">
      <alignment horizontal="center" vertical="top" wrapText="1"/>
    </xf>
    <xf numFmtId="2" fontId="24" fillId="0" borderId="12" xfId="28" applyNumberFormat="1" applyFont="1" applyFill="1" applyBorder="1" applyAlignment="1">
      <alignment horizontal="center" vertical="top"/>
    </xf>
    <xf numFmtId="0" fontId="16" fillId="0" borderId="12" xfId="28" applyFont="1" applyFill="1" applyBorder="1"/>
    <xf numFmtId="0" fontId="12" fillId="0" borderId="12" xfId="28" applyFont="1" applyFill="1" applyBorder="1" applyAlignment="1">
      <alignment horizontal="center" vertical="top"/>
    </xf>
    <xf numFmtId="0" fontId="105" fillId="0" borderId="12" xfId="28" applyNumberFormat="1" applyFont="1" applyFill="1" applyBorder="1" applyAlignment="1">
      <alignment horizontal="center" vertical="center"/>
    </xf>
    <xf numFmtId="2" fontId="3" fillId="0" borderId="12" xfId="28" applyNumberFormat="1" applyFont="1" applyFill="1" applyBorder="1" applyAlignment="1">
      <alignment horizontal="center" vertical="top"/>
    </xf>
    <xf numFmtId="0" fontId="16" fillId="0" borderId="12" xfId="28" applyFont="1" applyFill="1" applyBorder="1" applyAlignment="1">
      <alignment vertical="top"/>
    </xf>
    <xf numFmtId="0" fontId="3" fillId="0" borderId="12" xfId="28" applyFont="1" applyFill="1" applyBorder="1" applyAlignment="1">
      <alignment horizontal="justify" vertical="top" wrapText="1"/>
    </xf>
    <xf numFmtId="2" fontId="6" fillId="0" borderId="12" xfId="28" applyNumberFormat="1" applyFont="1" applyFill="1" applyBorder="1" applyAlignment="1">
      <alignment horizontal="center" vertical="top"/>
    </xf>
    <xf numFmtId="0" fontId="107" fillId="0" borderId="12" xfId="28" applyNumberFormat="1" applyFont="1" applyFill="1" applyBorder="1" applyAlignment="1">
      <alignment horizontal="justify" vertical="top"/>
    </xf>
    <xf numFmtId="0" fontId="3" fillId="0" borderId="12" xfId="28" applyFont="1" applyFill="1" applyBorder="1" applyAlignment="1">
      <alignment horizontal="center" vertical="top"/>
    </xf>
    <xf numFmtId="0" fontId="3" fillId="0" borderId="12" xfId="28" applyFont="1" applyFill="1" applyBorder="1" applyAlignment="1">
      <alignment horizontal="left" vertical="top"/>
    </xf>
    <xf numFmtId="2" fontId="4" fillId="0" borderId="12" xfId="28" applyNumberFormat="1" applyFont="1" applyFill="1" applyBorder="1" applyAlignment="1">
      <alignment horizontal="center" vertical="top"/>
    </xf>
    <xf numFmtId="2" fontId="12" fillId="0" borderId="12" xfId="28" applyNumberFormat="1" applyFont="1" applyFill="1" applyBorder="1" applyAlignment="1">
      <alignment horizontal="center" vertical="top"/>
    </xf>
    <xf numFmtId="0" fontId="6" fillId="0" borderId="12" xfId="28" applyFont="1" applyFill="1" applyBorder="1" applyAlignment="1">
      <alignment horizontal="left" vertical="top" wrapText="1"/>
    </xf>
    <xf numFmtId="166" fontId="6" fillId="0" borderId="12" xfId="28" applyNumberFormat="1" applyFont="1" applyFill="1" applyBorder="1" applyAlignment="1">
      <alignment horizontal="center" vertical="top"/>
    </xf>
    <xf numFmtId="0" fontId="108" fillId="0" borderId="12" xfId="28" applyFont="1" applyFill="1" applyBorder="1" applyAlignment="1">
      <alignment vertical="top"/>
    </xf>
    <xf numFmtId="0" fontId="32" fillId="2" borderId="16" xfId="0" applyFont="1" applyFill="1" applyBorder="1"/>
    <xf numFmtId="0" fontId="32" fillId="2" borderId="0" xfId="0" applyFont="1" applyFill="1" applyBorder="1"/>
    <xf numFmtId="0" fontId="2" fillId="0" borderId="8" xfId="0" applyFont="1" applyFill="1" applyBorder="1"/>
    <xf numFmtId="0" fontId="4" fillId="0" borderId="25" xfId="0" applyFont="1" applyFill="1" applyBorder="1" applyAlignment="1">
      <alignment horizontal="center" vertical="center"/>
    </xf>
    <xf numFmtId="0" fontId="7" fillId="0" borderId="12" xfId="0" applyFont="1" applyFill="1" applyBorder="1" applyAlignment="1">
      <alignment horizontal="left" vertical="top" wrapText="1"/>
    </xf>
    <xf numFmtId="2" fontId="12" fillId="0" borderId="47" xfId="28" applyNumberFormat="1" applyFont="1" applyFill="1" applyBorder="1" applyAlignment="1">
      <alignment horizontal="center" vertical="center"/>
    </xf>
    <xf numFmtId="0" fontId="105" fillId="0" borderId="27" xfId="28" applyNumberFormat="1" applyFont="1" applyFill="1" applyBorder="1" applyAlignment="1">
      <alignment horizontal="center" vertical="top"/>
    </xf>
    <xf numFmtId="0" fontId="105" fillId="0" borderId="28" xfId="28" applyNumberFormat="1" applyFont="1" applyFill="1" applyBorder="1" applyAlignment="1">
      <alignment horizontal="center" vertical="top"/>
    </xf>
    <xf numFmtId="0" fontId="105" fillId="0" borderId="29" xfId="28" applyNumberFormat="1" applyFont="1" applyFill="1" applyBorder="1" applyAlignment="1">
      <alignment horizontal="center" vertical="top"/>
    </xf>
    <xf numFmtId="0" fontId="12" fillId="0" borderId="12" xfId="0" applyFont="1" applyBorder="1" applyAlignment="1">
      <alignment horizontal="center" vertical="top" wrapText="1"/>
    </xf>
    <xf numFmtId="166" fontId="13" fillId="0" borderId="12" xfId="0" applyNumberFormat="1" applyFont="1" applyBorder="1" applyAlignment="1">
      <alignment horizontal="center"/>
    </xf>
    <xf numFmtId="0" fontId="13" fillId="0" borderId="12" xfId="0" applyFont="1" applyBorder="1" applyAlignment="1">
      <alignment horizontal="center"/>
    </xf>
    <xf numFmtId="166" fontId="16" fillId="0" borderId="12" xfId="0" applyNumberFormat="1" applyFont="1" applyBorder="1" applyAlignment="1">
      <alignment horizontal="center"/>
    </xf>
    <xf numFmtId="166" fontId="110" fillId="0" borderId="12" xfId="0" applyNumberFormat="1" applyFont="1" applyBorder="1" applyAlignment="1">
      <alignment horizontal="center"/>
    </xf>
    <xf numFmtId="0" fontId="110" fillId="0" borderId="12" xfId="0" applyFont="1" applyBorder="1" applyAlignment="1">
      <alignment horizontal="center"/>
    </xf>
    <xf numFmtId="0" fontId="32" fillId="2" borderId="0" xfId="0" applyFont="1" applyFill="1" applyBorder="1" applyAlignment="1">
      <alignment horizontal="center"/>
    </xf>
    <xf numFmtId="165" fontId="4" fillId="0" borderId="49" xfId="0" applyNumberFormat="1" applyFont="1" applyFill="1" applyBorder="1" applyAlignment="1">
      <alignment horizontal="center" vertical="center"/>
    </xf>
    <xf numFmtId="0" fontId="0" fillId="0" borderId="0" xfId="0" applyBorder="1" applyAlignment="1">
      <alignment horizontal="center"/>
    </xf>
    <xf numFmtId="0" fontId="4" fillId="0" borderId="12" xfId="0" applyFont="1" applyFill="1" applyBorder="1" applyAlignment="1">
      <alignment horizontal="justify" vertical="top" wrapText="1"/>
    </xf>
    <xf numFmtId="0" fontId="3" fillId="0" borderId="0" xfId="0" applyFont="1" applyFill="1" applyBorder="1" applyAlignment="1">
      <alignment vertical="top" wrapText="1"/>
    </xf>
    <xf numFmtId="2" fontId="3" fillId="0" borderId="0" xfId="0" applyNumberFormat="1" applyFont="1" applyFill="1" applyBorder="1" applyAlignment="1">
      <alignment horizontal="right"/>
    </xf>
    <xf numFmtId="0" fontId="12" fillId="0" borderId="8" xfId="0" applyFont="1" applyFill="1" applyBorder="1" applyAlignment="1">
      <alignment horizontal="center" vertical="top" wrapText="1"/>
    </xf>
    <xf numFmtId="2" fontId="32" fillId="0" borderId="50" xfId="1" applyNumberFormat="1" applyFont="1" applyFill="1" applyBorder="1" applyAlignment="1">
      <alignment horizontal="center" vertical="top"/>
    </xf>
    <xf numFmtId="0" fontId="102" fillId="0" borderId="12" xfId="0" applyFont="1" applyBorder="1" applyAlignment="1">
      <alignment horizontal="center" vertical="center" wrapText="1"/>
    </xf>
    <xf numFmtId="166" fontId="12" fillId="0" borderId="12" xfId="0" applyNumberFormat="1" applyFont="1" applyBorder="1" applyAlignment="1">
      <alignment horizontal="center"/>
    </xf>
    <xf numFmtId="0" fontId="31" fillId="0" borderId="12" xfId="0" applyFont="1" applyBorder="1" applyAlignment="1">
      <alignment horizontal="right" vertical="top"/>
    </xf>
    <xf numFmtId="0" fontId="3" fillId="0" borderId="17" xfId="28" applyFill="1" applyBorder="1" applyAlignment="1">
      <alignment vertical="top"/>
    </xf>
    <xf numFmtId="165" fontId="4" fillId="0" borderId="17" xfId="79" applyNumberFormat="1" applyFont="1" applyFill="1" applyBorder="1" applyAlignment="1">
      <alignment vertical="top"/>
    </xf>
    <xf numFmtId="0" fontId="24" fillId="0" borderId="17" xfId="28" applyFont="1" applyFill="1" applyBorder="1" applyAlignment="1">
      <alignment vertical="top"/>
    </xf>
    <xf numFmtId="0" fontId="24" fillId="0" borderId="36" xfId="28" applyFont="1" applyFill="1" applyBorder="1" applyAlignment="1">
      <alignment vertical="top"/>
    </xf>
    <xf numFmtId="2" fontId="3" fillId="0" borderId="12" xfId="0" applyNumberFormat="1" applyFont="1" applyFill="1" applyBorder="1" applyAlignment="1">
      <alignment horizontal="center" vertical="center"/>
    </xf>
    <xf numFmtId="0" fontId="4" fillId="0" borderId="12" xfId="28" applyFont="1" applyBorder="1" applyAlignment="1">
      <alignment horizontal="center" vertical="center" wrapText="1"/>
    </xf>
    <xf numFmtId="0" fontId="4" fillId="0" borderId="12" xfId="28" applyFont="1" applyBorder="1" applyAlignment="1">
      <alignment horizontal="center" vertical="center"/>
    </xf>
    <xf numFmtId="0" fontId="4" fillId="0" borderId="12" xfId="28" applyFont="1" applyBorder="1" applyAlignment="1">
      <alignment horizontal="left" vertical="center" wrapText="1"/>
    </xf>
    <xf numFmtId="0" fontId="3" fillId="0" borderId="12" xfId="28" applyBorder="1"/>
    <xf numFmtId="0" fontId="4" fillId="0" borderId="12" xfId="28" applyFont="1" applyFill="1" applyBorder="1" applyAlignment="1">
      <alignment horizontal="right" vertical="top" wrapText="1"/>
    </xf>
    <xf numFmtId="0" fontId="32" fillId="0" borderId="12" xfId="28" applyFont="1" applyFill="1" applyBorder="1" applyAlignment="1">
      <alignment horizontal="center" vertical="top" wrapText="1"/>
    </xf>
    <xf numFmtId="0" fontId="35" fillId="0" borderId="12" xfId="28" applyFont="1" applyFill="1" applyBorder="1" applyAlignment="1">
      <alignment horizontal="left" vertical="top" wrapText="1"/>
    </xf>
    <xf numFmtId="0" fontId="3" fillId="0" borderId="12" xfId="82" applyBorder="1" applyAlignment="1">
      <alignment horizontal="left"/>
    </xf>
    <xf numFmtId="0" fontId="3" fillId="0" borderId="12" xfId="28" applyBorder="1"/>
    <xf numFmtId="0" fontId="4" fillId="0" borderId="12" xfId="0" applyFont="1" applyFill="1" applyBorder="1" applyAlignment="1">
      <alignment vertical="center" wrapText="1"/>
    </xf>
    <xf numFmtId="0" fontId="4" fillId="0" borderId="12" xfId="0" applyFont="1" applyFill="1" applyBorder="1" applyAlignment="1">
      <alignment horizontal="center" vertical="center"/>
    </xf>
    <xf numFmtId="0" fontId="4" fillId="0" borderId="12" xfId="0" applyFont="1" applyFill="1" applyBorder="1" applyAlignment="1">
      <alignment horizontal="right" vertical="center" wrapText="1"/>
    </xf>
    <xf numFmtId="0" fontId="111" fillId="0" borderId="0" xfId="28" applyFont="1" applyAlignment="1"/>
    <xf numFmtId="0" fontId="3" fillId="0" borderId="0" xfId="28" applyBorder="1" applyAlignment="1">
      <alignment vertical="top"/>
    </xf>
    <xf numFmtId="0" fontId="3" fillId="0" borderId="35" xfId="28" applyBorder="1" applyAlignment="1">
      <alignment vertical="top"/>
    </xf>
    <xf numFmtId="0" fontId="4" fillId="0" borderId="25" xfId="28" applyFont="1" applyBorder="1" applyAlignment="1">
      <alignment horizontal="center" vertical="center"/>
    </xf>
    <xf numFmtId="0" fontId="4" fillId="0" borderId="26" xfId="28" applyFont="1" applyBorder="1" applyAlignment="1">
      <alignment horizontal="center" vertical="center" wrapText="1"/>
    </xf>
    <xf numFmtId="0" fontId="4" fillId="0" borderId="52" xfId="28" applyFont="1" applyBorder="1" applyAlignment="1">
      <alignment horizontal="center" vertical="top"/>
    </xf>
    <xf numFmtId="0" fontId="4" fillId="0" borderId="52" xfId="28" applyFont="1" applyBorder="1" applyAlignment="1">
      <alignment horizontal="justify" vertical="top" wrapText="1"/>
    </xf>
    <xf numFmtId="2" fontId="4" fillId="0" borderId="52" xfId="28" applyNumberFormat="1" applyFont="1" applyBorder="1" applyAlignment="1">
      <alignment horizontal="center"/>
    </xf>
    <xf numFmtId="2" fontId="4" fillId="0" borderId="53" xfId="28" applyNumberFormat="1" applyFont="1" applyBorder="1"/>
    <xf numFmtId="0" fontId="4" fillId="0" borderId="52" xfId="102" applyFont="1" applyFill="1" applyBorder="1" applyAlignment="1">
      <alignment horizontal="justify" vertical="top"/>
    </xf>
    <xf numFmtId="2" fontId="3" fillId="0" borderId="52" xfId="28" applyNumberFormat="1" applyFont="1" applyBorder="1" applyAlignment="1">
      <alignment horizontal="center"/>
    </xf>
    <xf numFmtId="2" fontId="3" fillId="0" borderId="54" xfId="28" applyNumberFormat="1" applyFont="1" applyBorder="1"/>
    <xf numFmtId="0" fontId="4" fillId="0" borderId="52" xfId="102" applyFont="1" applyFill="1" applyBorder="1" applyAlignment="1">
      <alignment horizontal="justify" vertical="top" wrapText="1"/>
    </xf>
    <xf numFmtId="2" fontId="4" fillId="0" borderId="55" xfId="28" applyNumberFormat="1" applyFont="1" applyBorder="1"/>
    <xf numFmtId="0" fontId="3" fillId="0" borderId="52" xfId="102" applyFont="1" applyFill="1" applyBorder="1" applyAlignment="1">
      <alignment horizontal="justify" vertical="top" wrapText="1"/>
    </xf>
    <xf numFmtId="2" fontId="3" fillId="0" borderId="12" xfId="28" applyNumberFormat="1" applyFont="1" applyFill="1" applyBorder="1"/>
    <xf numFmtId="0" fontId="3" fillId="0" borderId="12" xfId="28" applyFont="1" applyFill="1" applyBorder="1"/>
    <xf numFmtId="2" fontId="16" fillId="0" borderId="12" xfId="28" applyNumberFormat="1" applyFont="1" applyFill="1" applyBorder="1" applyAlignment="1">
      <alignment horizontal="right" vertical="top"/>
    </xf>
    <xf numFmtId="1" fontId="3" fillId="0" borderId="0" xfId="28" applyNumberFormat="1" applyFill="1" applyAlignment="1">
      <alignment vertical="top"/>
    </xf>
    <xf numFmtId="1" fontId="4" fillId="0" borderId="0" xfId="79" applyNumberFormat="1" applyFont="1" applyFill="1" applyBorder="1" applyAlignment="1">
      <alignment horizontal="right" vertical="top"/>
    </xf>
    <xf numFmtId="1" fontId="3" fillId="0" borderId="0" xfId="28" applyNumberFormat="1" applyFill="1" applyBorder="1"/>
    <xf numFmtId="1" fontId="31" fillId="0" borderId="35" xfId="28" applyNumberFormat="1" applyFont="1" applyFill="1" applyBorder="1" applyAlignment="1">
      <alignment horizontal="left" vertical="top"/>
    </xf>
    <xf numFmtId="1" fontId="3" fillId="0" borderId="12" xfId="0" applyNumberFormat="1" applyFont="1" applyFill="1" applyBorder="1" applyAlignment="1">
      <alignment horizontal="center" vertical="center"/>
    </xf>
    <xf numFmtId="1" fontId="3" fillId="0" borderId="12" xfId="28" applyNumberFormat="1" applyFont="1" applyFill="1" applyBorder="1" applyAlignment="1">
      <alignment horizontal="right" vertical="top"/>
    </xf>
    <xf numFmtId="2" fontId="18" fillId="0" borderId="12" xfId="0" applyNumberFormat="1" applyFont="1" applyBorder="1" applyAlignment="1">
      <alignment horizontal="right"/>
    </xf>
    <xf numFmtId="2" fontId="13" fillId="0" borderId="12" xfId="28" applyNumberFormat="1" applyFont="1" applyFill="1" applyBorder="1" applyAlignment="1">
      <alignment wrapText="1"/>
    </xf>
    <xf numFmtId="2" fontId="13" fillId="0" borderId="12" xfId="28" applyNumberFormat="1" applyFont="1" applyFill="1" applyBorder="1"/>
    <xf numFmtId="2" fontId="13" fillId="0" borderId="12" xfId="32" applyNumberFormat="1" applyFont="1" applyFill="1" applyBorder="1" applyAlignment="1">
      <alignment wrapText="1"/>
    </xf>
    <xf numFmtId="0" fontId="3" fillId="0" borderId="12" xfId="28" applyFont="1" applyFill="1" applyBorder="1" applyAlignment="1">
      <alignment horizontal="center"/>
    </xf>
    <xf numFmtId="0" fontId="3" fillId="0" borderId="12" xfId="28" applyFill="1" applyBorder="1"/>
    <xf numFmtId="2" fontId="15" fillId="0" borderId="12" xfId="32" applyNumberFormat="1" applyFont="1" applyFill="1" applyBorder="1" applyAlignment="1">
      <alignment horizontal="right" wrapText="1"/>
    </xf>
    <xf numFmtId="2" fontId="4" fillId="0" borderId="12" xfId="28" applyNumberFormat="1" applyFont="1" applyFill="1" applyBorder="1"/>
    <xf numFmtId="0" fontId="13" fillId="0" borderId="12" xfId="28" applyFont="1" applyFill="1" applyBorder="1"/>
    <xf numFmtId="2" fontId="3" fillId="3" borderId="12" xfId="28" applyNumberFormat="1" applyFont="1" applyFill="1" applyBorder="1" applyAlignment="1">
      <alignment horizontal="right" wrapText="1"/>
    </xf>
    <xf numFmtId="2" fontId="12" fillId="0" borderId="12" xfId="28" applyNumberFormat="1" applyFont="1" applyBorder="1" applyAlignment="1">
      <alignment horizontal="center" vertical="center"/>
    </xf>
    <xf numFmtId="0" fontId="6" fillId="2" borderId="12" xfId="0" applyFont="1" applyFill="1" applyBorder="1" applyAlignment="1">
      <alignment horizontal="justify" vertical="top" wrapText="1"/>
    </xf>
    <xf numFmtId="0" fontId="3" fillId="0" borderId="12" xfId="28" applyBorder="1" applyAlignment="1">
      <alignment horizontal="justify" vertical="top" wrapText="1"/>
    </xf>
    <xf numFmtId="2" fontId="15" fillId="0" borderId="12" xfId="28" applyNumberFormat="1" applyFont="1" applyFill="1" applyBorder="1" applyAlignment="1">
      <alignment horizontal="center" wrapText="1"/>
    </xf>
    <xf numFmtId="2" fontId="15" fillId="0" borderId="12" xfId="28" applyNumberFormat="1" applyFont="1" applyFill="1" applyBorder="1" applyAlignment="1">
      <alignment wrapText="1"/>
    </xf>
    <xf numFmtId="0" fontId="24" fillId="0" borderId="12" xfId="0" applyFont="1" applyFill="1" applyBorder="1" applyAlignment="1">
      <alignment horizontal="center" wrapText="1"/>
    </xf>
    <xf numFmtId="2" fontId="18" fillId="0" borderId="12" xfId="33" applyNumberFormat="1" applyFont="1" applyFill="1" applyBorder="1" applyAlignment="1">
      <alignment horizontal="right"/>
    </xf>
    <xf numFmtId="2" fontId="15" fillId="0" borderId="12" xfId="28" applyNumberFormat="1" applyFont="1" applyFill="1" applyBorder="1"/>
    <xf numFmtId="2" fontId="110" fillId="0" borderId="12" xfId="28" applyNumberFormat="1" applyFont="1" applyBorder="1" applyAlignment="1">
      <alignment wrapText="1"/>
    </xf>
    <xf numFmtId="0" fontId="12" fillId="0" borderId="12" xfId="28" applyFont="1" applyBorder="1" applyAlignment="1">
      <alignment horizontal="left" vertical="top"/>
    </xf>
    <xf numFmtId="0" fontId="32" fillId="0" borderId="12" xfId="28" applyFont="1" applyBorder="1" applyAlignment="1">
      <alignment horizontal="center" vertical="top"/>
    </xf>
    <xf numFmtId="0" fontId="105" fillId="0" borderId="28" xfId="28" applyNumberFormat="1" applyFont="1" applyFill="1" applyBorder="1" applyAlignment="1">
      <alignment horizontal="center" vertical="top" wrapText="1"/>
    </xf>
    <xf numFmtId="166" fontId="6" fillId="0" borderId="7" xfId="0" applyNumberFormat="1" applyFont="1" applyFill="1" applyBorder="1" applyAlignment="1">
      <alignment horizontal="center" vertical="center" wrapText="1"/>
    </xf>
    <xf numFmtId="4" fontId="42" fillId="0" borderId="12" xfId="80" applyNumberFormat="1" applyFont="1" applyBorder="1"/>
    <xf numFmtId="4" fontId="39" fillId="0" borderId="21" xfId="80" applyNumberFormat="1" applyFont="1" applyBorder="1"/>
    <xf numFmtId="4" fontId="40" fillId="0" borderId="23" xfId="80" applyNumberFormat="1" applyFont="1" applyBorder="1"/>
    <xf numFmtId="4" fontId="39" fillId="0" borderId="23" xfId="80" applyNumberFormat="1" applyFont="1" applyBorder="1"/>
    <xf numFmtId="4" fontId="39" fillId="0" borderId="12" xfId="80" applyNumberFormat="1" applyFont="1" applyBorder="1" applyAlignment="1">
      <alignment horizontal="center"/>
    </xf>
    <xf numFmtId="4" fontId="21" fillId="0" borderId="12" xfId="0" applyNumberFormat="1" applyFont="1" applyBorder="1"/>
    <xf numFmtId="4" fontId="19" fillId="0" borderId="12" xfId="0" applyNumberFormat="1" applyFont="1" applyBorder="1"/>
    <xf numFmtId="4" fontId="4" fillId="0" borderId="12" xfId="28" applyNumberFormat="1" applyFont="1" applyBorder="1"/>
    <xf numFmtId="2" fontId="3" fillId="0" borderId="25" xfId="0" applyNumberFormat="1" applyFont="1" applyFill="1" applyBorder="1" applyAlignment="1">
      <alignment horizontal="center"/>
    </xf>
    <xf numFmtId="0" fontId="3" fillId="0" borderId="25" xfId="0" applyFont="1" applyFill="1" applyBorder="1" applyAlignment="1">
      <alignment horizontal="center"/>
    </xf>
    <xf numFmtId="0" fontId="2" fillId="0" borderId="36" xfId="0" applyFont="1" applyFill="1" applyBorder="1"/>
    <xf numFmtId="0" fontId="102" fillId="0" borderId="27" xfId="82" applyFont="1" applyBorder="1" applyAlignment="1">
      <alignment horizontal="center" vertical="center" wrapText="1"/>
    </xf>
    <xf numFmtId="0" fontId="102" fillId="0" borderId="28" xfId="82" applyFont="1" applyBorder="1" applyAlignment="1">
      <alignment horizontal="center" vertical="center" wrapText="1"/>
    </xf>
    <xf numFmtId="0" fontId="102" fillId="0" borderId="28" xfId="82" applyFont="1" applyBorder="1" applyAlignment="1">
      <alignment vertical="center" wrapText="1"/>
    </xf>
    <xf numFmtId="0" fontId="102" fillId="0" borderId="29" xfId="82" applyFont="1" applyBorder="1" applyAlignment="1">
      <alignment horizontal="left" vertical="center" wrapText="1"/>
    </xf>
    <xf numFmtId="168" fontId="3" fillId="0" borderId="18" xfId="82" applyNumberFormat="1" applyFont="1" applyBorder="1" applyAlignment="1">
      <alignment horizontal="right"/>
    </xf>
    <xf numFmtId="2" fontId="3" fillId="0" borderId="20" xfId="82" applyNumberFormat="1" applyFont="1" applyBorder="1" applyAlignment="1">
      <alignment horizontal="center"/>
    </xf>
    <xf numFmtId="2" fontId="3" fillId="0" borderId="20" xfId="82" applyNumberFormat="1" applyFont="1" applyBorder="1"/>
    <xf numFmtId="0" fontId="4" fillId="0" borderId="20" xfId="82" applyFont="1" applyBorder="1" applyAlignment="1">
      <alignment wrapText="1"/>
    </xf>
    <xf numFmtId="0" fontId="3" fillId="0" borderId="20" xfId="82" applyFont="1" applyBorder="1"/>
    <xf numFmtId="0" fontId="3" fillId="0" borderId="20" xfId="82" applyBorder="1"/>
    <xf numFmtId="0" fontId="3" fillId="0" borderId="21" xfId="82" applyBorder="1"/>
    <xf numFmtId="2" fontId="5" fillId="0" borderId="22" xfId="82" applyNumberFormat="1" applyFont="1" applyBorder="1" applyAlignment="1">
      <alignment horizontal="left"/>
    </xf>
    <xf numFmtId="0" fontId="3" fillId="0" borderId="23" xfId="82" applyBorder="1"/>
    <xf numFmtId="2" fontId="3" fillId="0" borderId="22" xfId="82" applyNumberFormat="1" applyFont="1" applyBorder="1" applyAlignment="1">
      <alignment horizontal="right"/>
    </xf>
    <xf numFmtId="2" fontId="93" fillId="0" borderId="22" xfId="82" applyNumberFormat="1" applyFont="1" applyBorder="1" applyAlignment="1">
      <alignment horizontal="left"/>
    </xf>
    <xf numFmtId="2" fontId="93" fillId="0" borderId="22" xfId="82" applyNumberFormat="1" applyFont="1" applyBorder="1" applyAlignment="1">
      <alignment horizontal="right"/>
    </xf>
    <xf numFmtId="0" fontId="93" fillId="0" borderId="22" xfId="82" applyFont="1" applyBorder="1" applyAlignment="1">
      <alignment horizontal="left"/>
    </xf>
    <xf numFmtId="0" fontId="3" fillId="0" borderId="22" xfId="82" applyBorder="1" applyAlignment="1">
      <alignment horizontal="left"/>
    </xf>
    <xf numFmtId="2" fontId="3" fillId="0" borderId="23" xfId="82" applyNumberFormat="1" applyBorder="1"/>
    <xf numFmtId="0" fontId="3" fillId="0" borderId="24" xfId="82" applyBorder="1" applyAlignment="1"/>
    <xf numFmtId="0" fontId="3" fillId="0" borderId="25" xfId="82" applyBorder="1" applyAlignment="1"/>
    <xf numFmtId="0" fontId="3" fillId="0" borderId="25" xfId="82" applyBorder="1"/>
    <xf numFmtId="2" fontId="5" fillId="0" borderId="25" xfId="82" applyNumberFormat="1" applyFont="1" applyBorder="1"/>
    <xf numFmtId="0" fontId="4" fillId="0" borderId="16" xfId="82" applyFont="1" applyBorder="1"/>
    <xf numFmtId="0" fontId="4" fillId="0" borderId="0" xfId="82" applyFont="1" applyBorder="1"/>
    <xf numFmtId="0" fontId="100" fillId="0" borderId="0" xfId="82" applyFont="1" applyBorder="1" applyAlignment="1">
      <alignment horizontal="left"/>
    </xf>
    <xf numFmtId="0" fontId="4" fillId="0" borderId="0" xfId="82" applyFont="1" applyBorder="1" applyAlignment="1"/>
    <xf numFmtId="0" fontId="4" fillId="0" borderId="17" xfId="82" applyFont="1" applyBorder="1" applyAlignment="1"/>
    <xf numFmtId="0" fontId="31" fillId="0" borderId="16" xfId="0" applyFont="1" applyBorder="1"/>
    <xf numFmtId="0" fontId="4" fillId="0" borderId="0" xfId="82" applyFont="1" applyBorder="1" applyAlignment="1">
      <alignment horizontal="left"/>
    </xf>
    <xf numFmtId="0" fontId="4" fillId="0" borderId="17" xfId="82" applyFont="1" applyBorder="1" applyAlignment="1">
      <alignment horizontal="center"/>
    </xf>
    <xf numFmtId="0" fontId="21" fillId="0" borderId="12" xfId="28" applyFont="1" applyBorder="1" applyAlignment="1">
      <alignment horizontal="justify" vertical="top" wrapText="1"/>
    </xf>
    <xf numFmtId="0" fontId="5" fillId="0" borderId="0" xfId="3" applyFont="1"/>
    <xf numFmtId="0" fontId="3" fillId="0" borderId="12" xfId="6" applyFont="1" applyBorder="1" applyAlignment="1">
      <alignment horizontal="center" vertical="center"/>
    </xf>
    <xf numFmtId="2" fontId="3" fillId="0" borderId="12" xfId="6" applyNumberFormat="1" applyFont="1" applyBorder="1" applyAlignment="1">
      <alignment horizontal="right" vertical="center"/>
    </xf>
    <xf numFmtId="2" fontId="3" fillId="0" borderId="12" xfId="6" applyNumberFormat="1" applyFont="1" applyBorder="1" applyAlignment="1">
      <alignment horizontal="center" vertical="center"/>
    </xf>
    <xf numFmtId="2" fontId="4" fillId="0" borderId="12" xfId="6" applyNumberFormat="1" applyFont="1" applyBorder="1" applyAlignment="1">
      <alignment horizontal="center" vertical="center"/>
    </xf>
    <xf numFmtId="166" fontId="3" fillId="0" borderId="12" xfId="6" applyNumberFormat="1" applyFont="1" applyBorder="1" applyAlignment="1">
      <alignment horizontal="center" vertical="center"/>
    </xf>
    <xf numFmtId="0" fontId="3" fillId="0" borderId="12" xfId="6" applyFont="1" applyBorder="1" applyAlignment="1">
      <alignment horizontal="left" vertical="top"/>
    </xf>
    <xf numFmtId="0" fontId="3" fillId="0" borderId="12" xfId="6" applyFont="1" applyBorder="1"/>
    <xf numFmtId="0" fontId="113" fillId="0" borderId="0" xfId="6" applyFont="1"/>
    <xf numFmtId="0" fontId="113" fillId="0" borderId="12" xfId="6" applyFont="1" applyBorder="1" applyAlignment="1">
      <alignment wrapText="1"/>
    </xf>
    <xf numFmtId="2" fontId="113" fillId="0" borderId="12" xfId="0" applyNumberFormat="1" applyFont="1" applyBorder="1" applyAlignment="1">
      <alignment horizontal="right"/>
    </xf>
    <xf numFmtId="0" fontId="113" fillId="0" borderId="12" xfId="6" applyFont="1" applyBorder="1"/>
    <xf numFmtId="2" fontId="40" fillId="0" borderId="12" xfId="12" applyNumberFormat="1" applyFont="1" applyBorder="1"/>
    <xf numFmtId="2" fontId="40" fillId="0" borderId="12" xfId="6" applyNumberFormat="1" applyFont="1" applyBorder="1" applyAlignment="1">
      <alignment horizontal="center" vertical="center"/>
    </xf>
    <xf numFmtId="2" fontId="113" fillId="0" borderId="0" xfId="6" applyNumberFormat="1" applyFont="1"/>
    <xf numFmtId="0" fontId="40" fillId="0" borderId="0" xfId="81" applyFont="1"/>
    <xf numFmtId="0" fontId="115" fillId="0" borderId="0" xfId="0" applyFont="1" applyBorder="1" applyAlignment="1">
      <alignment horizontal="left" vertical="top" wrapText="1"/>
    </xf>
    <xf numFmtId="0" fontId="115" fillId="0" borderId="0" xfId="0" applyFont="1" applyBorder="1" applyAlignment="1">
      <alignment vertical="top" wrapText="1"/>
    </xf>
    <xf numFmtId="0" fontId="40" fillId="0" borderId="12" xfId="6" applyFont="1" applyBorder="1" applyAlignment="1">
      <alignment horizontal="center" vertical="center"/>
    </xf>
    <xf numFmtId="2" fontId="113" fillId="0" borderId="12" xfId="0" applyNumberFormat="1" applyFont="1" applyBorder="1"/>
    <xf numFmtId="0" fontId="113" fillId="0" borderId="12" xfId="12" applyFont="1" applyBorder="1"/>
    <xf numFmtId="0" fontId="40" fillId="0" borderId="12" xfId="6" applyFont="1" applyBorder="1" applyAlignment="1">
      <alignment horizontal="right"/>
    </xf>
    <xf numFmtId="2" fontId="44" fillId="0" borderId="12" xfId="6" applyNumberFormat="1" applyFont="1" applyBorder="1" applyAlignment="1">
      <alignment horizontal="center" vertical="center"/>
    </xf>
    <xf numFmtId="0" fontId="40" fillId="0" borderId="12" xfId="6" applyFont="1" applyBorder="1" applyAlignment="1">
      <alignment horizontal="left" vertical="center"/>
    </xf>
    <xf numFmtId="0" fontId="40" fillId="0" borderId="12" xfId="6" applyFont="1" applyBorder="1" applyAlignment="1">
      <alignment horizontal="left"/>
    </xf>
    <xf numFmtId="2" fontId="39" fillId="0" borderId="12" xfId="6" applyNumberFormat="1" applyFont="1" applyBorder="1" applyAlignment="1">
      <alignment horizontal="center" vertical="center"/>
    </xf>
    <xf numFmtId="0" fontId="40" fillId="0" borderId="12" xfId="6" applyFont="1" applyBorder="1" applyAlignment="1">
      <alignment horizontal="left" vertical="top" wrapText="1"/>
    </xf>
    <xf numFmtId="166" fontId="40" fillId="0" borderId="12" xfId="6" applyNumberFormat="1" applyFont="1" applyBorder="1" applyAlignment="1">
      <alignment horizontal="center" vertical="center"/>
    </xf>
    <xf numFmtId="0" fontId="40" fillId="0" borderId="12" xfId="6" applyFont="1" applyBorder="1" applyAlignment="1">
      <alignment horizontal="left" vertical="top"/>
    </xf>
    <xf numFmtId="0" fontId="40" fillId="0" borderId="0" xfId="6" applyFont="1"/>
    <xf numFmtId="166" fontId="40" fillId="0" borderId="0" xfId="6" applyNumberFormat="1" applyFont="1"/>
    <xf numFmtId="0" fontId="113" fillId="0" borderId="13" xfId="6" applyFont="1" applyBorder="1"/>
    <xf numFmtId="0" fontId="113" fillId="0" borderId="14" xfId="6" applyFont="1" applyBorder="1"/>
    <xf numFmtId="0" fontId="39" fillId="0" borderId="16" xfId="81" applyFont="1" applyBorder="1" applyAlignment="1">
      <alignment vertical="top"/>
    </xf>
    <xf numFmtId="0" fontId="39" fillId="0" borderId="0" xfId="3" applyFont="1" applyBorder="1"/>
    <xf numFmtId="0" fontId="39" fillId="0" borderId="17" xfId="81" applyFont="1" applyBorder="1"/>
    <xf numFmtId="0" fontId="39" fillId="0" borderId="16" xfId="81" applyFont="1" applyBorder="1" applyAlignment="1">
      <alignment horizontal="left" vertical="top"/>
    </xf>
    <xf numFmtId="0" fontId="39" fillId="0" borderId="0" xfId="81" applyFont="1" applyBorder="1"/>
    <xf numFmtId="0" fontId="39" fillId="0" borderId="0" xfId="81" applyFont="1" applyBorder="1" applyAlignment="1">
      <alignment wrapText="1"/>
    </xf>
    <xf numFmtId="0" fontId="39" fillId="0" borderId="34" xfId="81" applyFont="1" applyBorder="1" applyAlignment="1">
      <alignment wrapText="1"/>
    </xf>
    <xf numFmtId="0" fontId="39" fillId="0" borderId="35" xfId="81" applyFont="1" applyBorder="1"/>
    <xf numFmtId="0" fontId="39" fillId="0" borderId="35" xfId="81" applyFont="1" applyBorder="1" applyAlignment="1">
      <alignment vertical="top" wrapText="1"/>
    </xf>
    <xf numFmtId="0" fontId="39" fillId="0" borderId="35" xfId="81" applyFont="1" applyBorder="1" applyAlignment="1">
      <alignment horizontal="left" vertical="top"/>
    </xf>
    <xf numFmtId="0" fontId="39" fillId="0" borderId="36" xfId="81" applyFont="1" applyBorder="1"/>
    <xf numFmtId="0" fontId="39" fillId="0" borderId="27" xfId="6" applyFont="1" applyBorder="1" applyAlignment="1">
      <alignment horizontal="center" vertical="center"/>
    </xf>
    <xf numFmtId="0" fontId="39" fillId="0" borderId="28" xfId="6" applyFont="1" applyBorder="1" applyAlignment="1">
      <alignment horizontal="center" vertical="center"/>
    </xf>
    <xf numFmtId="0" fontId="44" fillId="0" borderId="28" xfId="0" applyNumberFormat="1" applyFont="1" applyBorder="1" applyAlignment="1">
      <alignment horizontal="center" vertical="center"/>
    </xf>
    <xf numFmtId="0" fontId="39" fillId="0" borderId="29" xfId="6" applyFont="1" applyBorder="1" applyAlignment="1">
      <alignment horizontal="center" vertical="center"/>
    </xf>
    <xf numFmtId="0" fontId="40" fillId="0" borderId="18" xfId="6" applyFont="1" applyBorder="1" applyAlignment="1">
      <alignment horizontal="center" vertical="center"/>
    </xf>
    <xf numFmtId="0" fontId="113" fillId="0" borderId="20" xfId="6" applyFont="1" applyBorder="1" applyAlignment="1">
      <alignment wrapText="1"/>
    </xf>
    <xf numFmtId="2" fontId="113" fillId="0" borderId="20" xfId="0" applyNumberFormat="1" applyFont="1" applyBorder="1" applyAlignment="1">
      <alignment horizontal="right"/>
    </xf>
    <xf numFmtId="0" fontId="40" fillId="0" borderId="22" xfId="6" applyFont="1" applyBorder="1" applyAlignment="1">
      <alignment horizontal="center" vertical="center"/>
    </xf>
    <xf numFmtId="0" fontId="40" fillId="0" borderId="23" xfId="6" applyFont="1" applyBorder="1" applyAlignment="1">
      <alignment horizontal="center" vertical="center"/>
    </xf>
    <xf numFmtId="0" fontId="113" fillId="0" borderId="22" xfId="6" applyFont="1" applyBorder="1"/>
    <xf numFmtId="2" fontId="40" fillId="0" borderId="23" xfId="6" applyNumberFormat="1" applyFont="1" applyBorder="1" applyAlignment="1">
      <alignment horizontal="center" vertical="center"/>
    </xf>
    <xf numFmtId="2" fontId="44" fillId="0" borderId="23" xfId="6" applyNumberFormat="1" applyFont="1" applyBorder="1" applyAlignment="1">
      <alignment horizontal="center" vertical="center"/>
    </xf>
    <xf numFmtId="2" fontId="39" fillId="0" borderId="23" xfId="6" applyNumberFormat="1" applyFont="1" applyBorder="1" applyAlignment="1">
      <alignment horizontal="center" vertical="center"/>
    </xf>
    <xf numFmtId="166" fontId="40" fillId="0" borderId="23" xfId="6" applyNumberFormat="1" applyFont="1" applyBorder="1" applyAlignment="1">
      <alignment horizontal="center" vertical="center"/>
    </xf>
    <xf numFmtId="0" fontId="40" fillId="0" borderId="24" xfId="6" applyFont="1" applyBorder="1" applyAlignment="1">
      <alignment horizontal="center" vertical="center"/>
    </xf>
    <xf numFmtId="0" fontId="40" fillId="0" borderId="25" xfId="6" applyFont="1" applyBorder="1" applyAlignment="1">
      <alignment horizontal="center" vertical="center"/>
    </xf>
    <xf numFmtId="0" fontId="40" fillId="0" borderId="25" xfId="6" applyFont="1" applyBorder="1"/>
    <xf numFmtId="0" fontId="40" fillId="0" borderId="26" xfId="6" applyFont="1" applyBorder="1"/>
    <xf numFmtId="0" fontId="39" fillId="0" borderId="12" xfId="6" applyFont="1" applyBorder="1" applyAlignment="1">
      <alignment horizontal="center"/>
    </xf>
    <xf numFmtId="2" fontId="115" fillId="0" borderId="21" xfId="0" applyNumberFormat="1" applyFont="1" applyBorder="1" applyAlignment="1">
      <alignment horizontal="right"/>
    </xf>
    <xf numFmtId="2" fontId="115" fillId="0" borderId="23" xfId="0" applyNumberFormat="1" applyFont="1" applyBorder="1" applyAlignment="1">
      <alignment horizontal="right"/>
    </xf>
    <xf numFmtId="0" fontId="57" fillId="0" borderId="0" xfId="0" applyFont="1" applyBorder="1" applyAlignment="1">
      <alignment vertical="top"/>
    </xf>
    <xf numFmtId="0" fontId="5" fillId="0" borderId="12" xfId="6" applyFont="1" applyBorder="1" applyAlignment="1">
      <alignment horizontal="right" vertical="top"/>
    </xf>
    <xf numFmtId="2" fontId="3" fillId="0" borderId="6" xfId="6" applyNumberFormat="1" applyFont="1" applyBorder="1" applyAlignment="1">
      <alignment horizontal="right" vertical="center"/>
    </xf>
    <xf numFmtId="2" fontId="3" fillId="0" borderId="1" xfId="6" applyNumberFormat="1" applyFont="1" applyBorder="1" applyAlignment="1">
      <alignment horizontal="right" vertical="center"/>
    </xf>
    <xf numFmtId="1" fontId="3" fillId="0" borderId="1" xfId="6" applyNumberFormat="1" applyFont="1" applyBorder="1" applyAlignment="1">
      <alignment horizontal="right" vertical="center"/>
    </xf>
    <xf numFmtId="166" fontId="3" fillId="0" borderId="12" xfId="6" applyNumberFormat="1" applyFont="1" applyBorder="1" applyAlignment="1">
      <alignment horizontal="right" vertical="center"/>
    </xf>
    <xf numFmtId="1" fontId="3" fillId="0" borderId="6" xfId="6" applyNumberFormat="1" applyFont="1" applyBorder="1" applyAlignment="1">
      <alignment horizontal="right" vertical="center"/>
    </xf>
    <xf numFmtId="0" fontId="3" fillId="0" borderId="6" xfId="6" applyFont="1" applyBorder="1" applyAlignment="1">
      <alignment horizontal="center" vertical="center"/>
    </xf>
    <xf numFmtId="0" fontId="3" fillId="0" borderId="1" xfId="6" applyFont="1" applyBorder="1" applyAlignment="1">
      <alignment horizontal="center" vertical="center"/>
    </xf>
    <xf numFmtId="0" fontId="3" fillId="0" borderId="7" xfId="6" applyFont="1" applyBorder="1" applyAlignment="1">
      <alignment horizontal="center" vertical="center"/>
    </xf>
    <xf numFmtId="0" fontId="5" fillId="0" borderId="12" xfId="6" applyFont="1" applyBorder="1"/>
    <xf numFmtId="0" fontId="3" fillId="0" borderId="6" xfId="6" applyFont="1" applyBorder="1"/>
    <xf numFmtId="0" fontId="3" fillId="0" borderId="1" xfId="6" applyFont="1" applyBorder="1"/>
    <xf numFmtId="0" fontId="3" fillId="0" borderId="7" xfId="6" applyFont="1" applyBorder="1"/>
    <xf numFmtId="2" fontId="4" fillId="0" borderId="12" xfId="6" applyNumberFormat="1" applyFont="1" applyBorder="1" applyAlignment="1">
      <alignment horizontal="center"/>
    </xf>
    <xf numFmtId="0" fontId="3" fillId="0" borderId="12" xfId="6" applyFont="1" applyBorder="1" applyAlignment="1">
      <alignment horizontal="center"/>
    </xf>
    <xf numFmtId="0" fontId="5" fillId="0" borderId="0" xfId="6" applyFont="1" applyBorder="1"/>
    <xf numFmtId="0" fontId="115" fillId="0" borderId="17" xfId="0" applyFont="1" applyBorder="1" applyAlignment="1">
      <alignment vertical="top" wrapText="1"/>
    </xf>
    <xf numFmtId="0" fontId="8" fillId="0" borderId="13" xfId="6" applyBorder="1"/>
    <xf numFmtId="0" fontId="8" fillId="0" borderId="14" xfId="6" applyBorder="1"/>
    <xf numFmtId="0" fontId="8" fillId="0" borderId="15" xfId="6" applyBorder="1" applyAlignment="1">
      <alignment horizontal="right"/>
    </xf>
    <xf numFmtId="0" fontId="3" fillId="0" borderId="0" xfId="81" applyFont="1" applyBorder="1"/>
    <xf numFmtId="0" fontId="3" fillId="0" borderId="35" xfId="81" applyFont="1" applyBorder="1"/>
    <xf numFmtId="0" fontId="5" fillId="0" borderId="8" xfId="6" applyFont="1" applyBorder="1" applyAlignment="1">
      <alignment horizontal="right" vertical="top"/>
    </xf>
    <xf numFmtId="0" fontId="3" fillId="0" borderId="8" xfId="6" applyFont="1" applyBorder="1" applyAlignment="1">
      <alignment horizontal="left" vertical="top"/>
    </xf>
    <xf numFmtId="2" fontId="3" fillId="0" borderId="9" xfId="6" applyNumberFormat="1" applyFont="1" applyBorder="1" applyAlignment="1">
      <alignment horizontal="right" vertical="center"/>
    </xf>
    <xf numFmtId="2" fontId="3" fillId="0" borderId="11" xfId="6" applyNumberFormat="1" applyFont="1" applyBorder="1" applyAlignment="1">
      <alignment horizontal="right" vertical="center"/>
    </xf>
    <xf numFmtId="2" fontId="3" fillId="0" borderId="8" xfId="6" applyNumberFormat="1" applyFont="1" applyBorder="1" applyAlignment="1">
      <alignment horizontal="right" vertical="center"/>
    </xf>
    <xf numFmtId="1" fontId="3" fillId="0" borderId="11" xfId="6" applyNumberFormat="1" applyFont="1" applyBorder="1" applyAlignment="1">
      <alignment horizontal="right" vertical="center"/>
    </xf>
    <xf numFmtId="2" fontId="3" fillId="0" borderId="8" xfId="6" applyNumberFormat="1" applyFont="1" applyBorder="1" applyAlignment="1">
      <alignment horizontal="center" vertical="center"/>
    </xf>
    <xf numFmtId="0" fontId="12" fillId="0" borderId="27" xfId="6" applyFont="1" applyBorder="1" applyAlignment="1">
      <alignment horizontal="center" vertical="center"/>
    </xf>
    <xf numFmtId="0" fontId="12" fillId="0" borderId="28" xfId="6" applyFont="1" applyBorder="1" applyAlignment="1">
      <alignment horizontal="center" vertical="center"/>
    </xf>
    <xf numFmtId="0" fontId="12" fillId="0" borderId="58" xfId="6" applyFont="1" applyBorder="1" applyAlignment="1">
      <alignment horizontal="center" vertical="center" wrapText="1"/>
    </xf>
    <xf numFmtId="0" fontId="12" fillId="0" borderId="29" xfId="6" applyFont="1" applyBorder="1" applyAlignment="1">
      <alignment horizontal="center" vertical="center" wrapText="1"/>
    </xf>
    <xf numFmtId="2" fontId="3" fillId="3" borderId="12" xfId="6" applyNumberFormat="1" applyFont="1" applyFill="1" applyBorder="1" applyAlignment="1">
      <alignment horizontal="right" vertical="center"/>
    </xf>
    <xf numFmtId="0" fontId="25" fillId="0" borderId="0" xfId="0" applyFont="1" applyBorder="1" applyAlignment="1">
      <alignment vertical="top" wrapText="1"/>
    </xf>
    <xf numFmtId="0" fontId="0" fillId="0" borderId="12" xfId="0" applyBorder="1" applyAlignment="1">
      <alignment horizontal="justify" vertical="top"/>
    </xf>
    <xf numFmtId="0" fontId="0" fillId="0" borderId="12" xfId="0" applyBorder="1" applyAlignment="1">
      <alignment horizontal="center" vertical="center" wrapText="1"/>
    </xf>
    <xf numFmtId="0" fontId="0" fillId="0" borderId="12" xfId="0" applyBorder="1" applyAlignment="1">
      <alignment horizontal="center" vertical="center"/>
    </xf>
    <xf numFmtId="0" fontId="3" fillId="0" borderId="12" xfId="3" applyBorder="1" applyAlignment="1">
      <alignment horizontal="justify" vertical="top"/>
    </xf>
    <xf numFmtId="0" fontId="3" fillId="0" borderId="12" xfId="3" applyBorder="1" applyAlignment="1">
      <alignment horizontal="center" vertical="center"/>
    </xf>
    <xf numFmtId="1" fontId="5" fillId="0" borderId="12" xfId="3" applyNumberFormat="1" applyFont="1" applyBorder="1" applyAlignment="1">
      <alignment horizontal="center" vertical="center"/>
    </xf>
    <xf numFmtId="0" fontId="5" fillId="0" borderId="12" xfId="3" applyFont="1" applyBorder="1" applyAlignment="1">
      <alignment vertical="top"/>
    </xf>
    <xf numFmtId="1" fontId="5" fillId="0" borderId="12" xfId="3" applyNumberFormat="1" applyFont="1" applyFill="1" applyBorder="1" applyAlignment="1">
      <alignment horizontal="center" vertical="center"/>
    </xf>
    <xf numFmtId="1" fontId="5" fillId="0" borderId="0" xfId="3" applyNumberFormat="1" applyFont="1" applyBorder="1" applyAlignment="1">
      <alignment horizontal="center"/>
    </xf>
    <xf numFmtId="0" fontId="5" fillId="0" borderId="0" xfId="3" applyFont="1" applyBorder="1" applyAlignment="1">
      <alignment horizontal="center"/>
    </xf>
    <xf numFmtId="0" fontId="5" fillId="0" borderId="0" xfId="3" applyFont="1" applyBorder="1"/>
    <xf numFmtId="2" fontId="5" fillId="0" borderId="0" xfId="3" applyNumberFormat="1" applyFont="1" applyBorder="1" applyAlignment="1">
      <alignment horizontal="center"/>
    </xf>
    <xf numFmtId="0" fontId="3" fillId="0" borderId="17" xfId="81" applyFont="1" applyBorder="1"/>
    <xf numFmtId="0" fontId="5" fillId="0" borderId="35" xfId="3" applyFont="1" applyBorder="1"/>
    <xf numFmtId="0" fontId="12" fillId="0" borderId="27" xfId="3" applyFont="1" applyBorder="1" applyAlignment="1">
      <alignment horizontal="center" vertical="center"/>
    </xf>
    <xf numFmtId="0" fontId="12" fillId="0" borderId="28" xfId="3" applyFont="1" applyBorder="1" applyAlignment="1">
      <alignment horizontal="center" vertical="center"/>
    </xf>
    <xf numFmtId="0" fontId="12" fillId="0" borderId="28" xfId="3" applyFont="1" applyBorder="1" applyAlignment="1">
      <alignment horizontal="center" vertical="center" wrapText="1"/>
    </xf>
    <xf numFmtId="0" fontId="12" fillId="0" borderId="29" xfId="3" applyFont="1" applyBorder="1" applyAlignment="1">
      <alignment horizontal="center" vertical="center"/>
    </xf>
    <xf numFmtId="0" fontId="0" fillId="0" borderId="19" xfId="0" applyBorder="1" applyAlignment="1">
      <alignment horizontal="justify" vertical="top"/>
    </xf>
    <xf numFmtId="0" fontId="0" fillId="0" borderId="19" xfId="0" applyBorder="1" applyAlignment="1">
      <alignment horizontal="center" vertical="center"/>
    </xf>
    <xf numFmtId="1" fontId="0" fillId="0" borderId="19" xfId="0" applyNumberFormat="1" applyBorder="1" applyAlignment="1">
      <alignment horizontal="center" vertical="center"/>
    </xf>
    <xf numFmtId="0" fontId="0" fillId="0" borderId="21" xfId="0" applyBorder="1" applyAlignment="1">
      <alignment horizontal="justify" vertical="top"/>
    </xf>
    <xf numFmtId="0" fontId="0" fillId="0" borderId="23" xfId="0" applyBorder="1" applyAlignment="1">
      <alignment horizontal="justify" vertical="top"/>
    </xf>
    <xf numFmtId="0" fontId="5" fillId="0" borderId="23" xfId="3" applyFont="1" applyBorder="1" applyAlignment="1">
      <alignment vertical="top" textRotation="90"/>
    </xf>
    <xf numFmtId="0" fontId="5" fillId="0" borderId="24" xfId="3" applyFont="1" applyBorder="1" applyAlignment="1">
      <alignment horizontal="center" vertical="top"/>
    </xf>
    <xf numFmtId="0" fontId="5" fillId="0" borderId="25" xfId="3" applyFont="1" applyBorder="1" applyAlignment="1">
      <alignment vertical="top"/>
    </xf>
    <xf numFmtId="2" fontId="5" fillId="0" borderId="25" xfId="3" applyNumberFormat="1" applyFont="1" applyBorder="1" applyAlignment="1">
      <alignment horizontal="center" vertical="center"/>
    </xf>
    <xf numFmtId="1" fontId="5" fillId="0" borderId="25" xfId="3" applyNumberFormat="1" applyFont="1" applyBorder="1" applyAlignment="1">
      <alignment horizontal="center" vertical="center"/>
    </xf>
    <xf numFmtId="1" fontId="5" fillId="0" borderId="26" xfId="3" applyNumberFormat="1" applyFont="1" applyBorder="1" applyAlignment="1">
      <alignment horizontal="center"/>
    </xf>
    <xf numFmtId="0" fontId="0" fillId="0" borderId="40" xfId="0" applyBorder="1" applyAlignment="1">
      <alignment horizontal="center" vertical="top"/>
    </xf>
    <xf numFmtId="0" fontId="0" fillId="0" borderId="37" xfId="0" applyBorder="1" applyAlignment="1">
      <alignment horizontal="center" vertical="top"/>
    </xf>
    <xf numFmtId="0" fontId="5" fillId="0" borderId="22" xfId="3" applyFont="1" applyBorder="1" applyAlignment="1">
      <alignment horizontal="center" vertical="top"/>
    </xf>
    <xf numFmtId="0" fontId="14" fillId="0" borderId="15" xfId="6" applyFont="1" applyBorder="1" applyAlignment="1">
      <alignment horizontal="center" vertical="center"/>
    </xf>
    <xf numFmtId="0" fontId="39" fillId="0" borderId="17" xfId="81" applyFont="1" applyBorder="1" applyAlignment="1">
      <alignment wrapText="1"/>
    </xf>
    <xf numFmtId="0" fontId="3" fillId="0" borderId="36" xfId="81" applyFont="1" applyBorder="1"/>
    <xf numFmtId="0" fontId="3" fillId="0" borderId="8" xfId="6" applyFont="1" applyBorder="1" applyAlignment="1">
      <alignment horizontal="left" vertical="top" wrapText="1"/>
    </xf>
    <xf numFmtId="0" fontId="12" fillId="0" borderId="27" xfId="6" applyFont="1" applyBorder="1" applyAlignment="1">
      <alignment horizontal="center" vertical="center" wrapText="1"/>
    </xf>
    <xf numFmtId="0" fontId="12" fillId="0" borderId="28" xfId="6" applyFont="1" applyBorder="1" applyAlignment="1">
      <alignment horizontal="center" vertical="center" wrapText="1"/>
    </xf>
    <xf numFmtId="0" fontId="105" fillId="0" borderId="29" xfId="6" applyFont="1" applyBorder="1" applyAlignment="1">
      <alignment horizontal="center" vertical="center" wrapText="1"/>
    </xf>
    <xf numFmtId="0" fontId="3" fillId="0" borderId="8" xfId="6" applyFont="1" applyBorder="1" applyAlignment="1">
      <alignment horizontal="center" vertical="top"/>
    </xf>
    <xf numFmtId="0" fontId="3" fillId="0" borderId="12" xfId="6" applyFont="1" applyBorder="1" applyAlignment="1">
      <alignment horizontal="center" vertical="top"/>
    </xf>
    <xf numFmtId="0" fontId="92" fillId="0" borderId="8" xfId="6" applyFont="1" applyBorder="1" applyAlignment="1">
      <alignment horizontal="center" vertical="center" wrapText="1"/>
    </xf>
    <xf numFmtId="0" fontId="92" fillId="0" borderId="12" xfId="6" applyFont="1" applyBorder="1" applyAlignment="1">
      <alignment horizontal="center" vertical="center" wrapText="1"/>
    </xf>
    <xf numFmtId="2" fontId="3" fillId="0" borderId="8" xfId="6" applyNumberFormat="1" applyFont="1" applyBorder="1" applyAlignment="1">
      <alignment horizontal="center" vertical="top"/>
    </xf>
    <xf numFmtId="2" fontId="3" fillId="0" borderId="12" xfId="6" applyNumberFormat="1" applyFont="1" applyBorder="1" applyAlignment="1">
      <alignment horizontal="center" vertical="top"/>
    </xf>
    <xf numFmtId="2" fontId="3" fillId="0" borderId="12" xfId="6" applyNumberFormat="1" applyFont="1" applyBorder="1" applyAlignment="1">
      <alignment horizontal="center" vertical="top" wrapText="1"/>
    </xf>
    <xf numFmtId="166" fontId="3" fillId="3" borderId="12" xfId="6" applyNumberFormat="1" applyFont="1" applyFill="1" applyBorder="1" applyAlignment="1">
      <alignment horizontal="right" vertical="center"/>
    </xf>
    <xf numFmtId="0" fontId="91" fillId="0" borderId="0" xfId="76" applyFont="1" applyBorder="1" applyAlignment="1">
      <alignment horizontal="center" wrapText="1"/>
    </xf>
    <xf numFmtId="4" fontId="3" fillId="0" borderId="12" xfId="81" applyNumberFormat="1" applyFont="1" applyBorder="1" applyAlignment="1">
      <alignment wrapText="1"/>
    </xf>
    <xf numFmtId="4" fontId="4" fillId="0" borderId="12" xfId="81" applyNumberFormat="1" applyFont="1" applyBorder="1" applyAlignment="1">
      <alignment wrapText="1"/>
    </xf>
    <xf numFmtId="0" fontId="3" fillId="0" borderId="12" xfId="81" applyFont="1" applyBorder="1" applyAlignment="1">
      <alignment horizontal="center" wrapText="1"/>
    </xf>
    <xf numFmtId="0" fontId="4" fillId="0" borderId="12" xfId="81" applyFont="1" applyBorder="1" applyAlignment="1">
      <alignment horizontal="center" wrapText="1"/>
    </xf>
    <xf numFmtId="0" fontId="3" fillId="0" borderId="12" xfId="81" applyFont="1" applyBorder="1" applyAlignment="1">
      <alignment horizontal="left" vertical="center" wrapText="1"/>
    </xf>
    <xf numFmtId="0" fontId="3" fillId="0" borderId="12" xfId="81" applyFont="1" applyBorder="1" applyAlignment="1">
      <alignment horizontal="center" vertical="center" wrapText="1"/>
    </xf>
    <xf numFmtId="0" fontId="113" fillId="0" borderId="0" xfId="103" applyFont="1"/>
    <xf numFmtId="0" fontId="19" fillId="0" borderId="0" xfId="103" applyFont="1" applyBorder="1" applyAlignment="1">
      <alignment horizontal="center"/>
    </xf>
    <xf numFmtId="2" fontId="118" fillId="0" borderId="0" xfId="104" applyNumberFormat="1" applyFont="1" applyBorder="1" applyAlignment="1"/>
    <xf numFmtId="1" fontId="118" fillId="0" borderId="0" xfId="104" applyNumberFormat="1" applyFont="1" applyBorder="1" applyAlignment="1">
      <alignment horizontal="center"/>
    </xf>
    <xf numFmtId="0" fontId="119" fillId="0" borderId="0" xfId="103" applyFont="1" applyBorder="1" applyAlignment="1"/>
    <xf numFmtId="0" fontId="19" fillId="0" borderId="17" xfId="103" applyFont="1" applyBorder="1"/>
    <xf numFmtId="2" fontId="118" fillId="0" borderId="0" xfId="104" applyNumberFormat="1" applyFont="1" applyBorder="1" applyAlignment="1">
      <alignment horizontal="center"/>
    </xf>
    <xf numFmtId="0" fontId="119" fillId="0" borderId="0" xfId="103" applyFont="1" applyBorder="1"/>
    <xf numFmtId="0" fontId="118" fillId="0" borderId="0" xfId="104" applyFont="1" applyBorder="1" applyAlignment="1">
      <alignment vertical="top"/>
    </xf>
    <xf numFmtId="0" fontId="118" fillId="0" borderId="0" xfId="103" applyFont="1" applyBorder="1" applyAlignment="1">
      <alignment horizontal="center"/>
    </xf>
    <xf numFmtId="0" fontId="120" fillId="0" borderId="0" xfId="105" applyFont="1" applyBorder="1" applyAlignment="1"/>
    <xf numFmtId="0" fontId="120" fillId="0" borderId="17" xfId="105" applyFont="1" applyBorder="1" applyAlignment="1"/>
    <xf numFmtId="0" fontId="118" fillId="0" borderId="0" xfId="104" applyFont="1" applyBorder="1" applyAlignment="1">
      <alignment horizontal="center"/>
    </xf>
    <xf numFmtId="0" fontId="121" fillId="0" borderId="0" xfId="103" applyFont="1" applyBorder="1" applyAlignment="1">
      <alignment horizontal="right"/>
    </xf>
    <xf numFmtId="2" fontId="118" fillId="0" borderId="35" xfId="104" applyNumberFormat="1" applyFont="1" applyBorder="1" applyAlignment="1">
      <alignment horizontal="center"/>
    </xf>
    <xf numFmtId="0" fontId="113" fillId="0" borderId="35" xfId="103" applyFont="1" applyBorder="1"/>
    <xf numFmtId="0" fontId="122" fillId="0" borderId="35" xfId="103" applyFont="1" applyBorder="1" applyAlignment="1">
      <alignment horizontal="right"/>
    </xf>
    <xf numFmtId="0" fontId="19" fillId="0" borderId="18" xfId="103" applyFont="1" applyBorder="1"/>
    <xf numFmtId="0" fontId="118" fillId="0" borderId="20" xfId="103" applyFont="1" applyBorder="1" applyAlignment="1">
      <alignment horizontal="center" vertical="center"/>
    </xf>
    <xf numFmtId="0" fontId="21" fillId="0" borderId="24" xfId="103" applyFont="1" applyBorder="1" applyAlignment="1">
      <alignment vertical="top" wrapText="1"/>
    </xf>
    <xf numFmtId="0" fontId="118" fillId="0" borderId="25" xfId="103" applyFont="1" applyBorder="1" applyAlignment="1">
      <alignment horizontal="center" vertical="top" wrapText="1"/>
    </xf>
    <xf numFmtId="0" fontId="118" fillId="0" borderId="25" xfId="103" applyFont="1" applyBorder="1" applyAlignment="1">
      <alignment horizontal="center" vertical="center"/>
    </xf>
    <xf numFmtId="0" fontId="19" fillId="0" borderId="18" xfId="103" applyFont="1" applyBorder="1" applyAlignment="1">
      <alignment horizontal="left" vertical="top"/>
    </xf>
    <xf numFmtId="0" fontId="19" fillId="0" borderId="20" xfId="103" applyNumberFormat="1" applyFont="1" applyBorder="1" applyAlignment="1">
      <alignment horizontal="left" vertical="top"/>
    </xf>
    <xf numFmtId="0" fontId="19" fillId="0" borderId="20" xfId="103" applyFont="1" applyBorder="1" applyAlignment="1">
      <alignment horizontal="justify" vertical="top" wrapText="1"/>
    </xf>
    <xf numFmtId="0" fontId="19" fillId="0" borderId="20" xfId="103" applyFont="1" applyBorder="1" applyAlignment="1">
      <alignment horizontal="right"/>
    </xf>
    <xf numFmtId="0" fontId="119" fillId="0" borderId="12" xfId="76" applyFont="1" applyFill="1" applyBorder="1" applyAlignment="1">
      <alignment horizontal="justify" vertical="top" wrapText="1"/>
    </xf>
    <xf numFmtId="0" fontId="19" fillId="0" borderId="20" xfId="103" applyFont="1" applyBorder="1" applyAlignment="1">
      <alignment horizontal="center"/>
    </xf>
    <xf numFmtId="0" fontId="19" fillId="0" borderId="22" xfId="103" applyFont="1" applyBorder="1" applyAlignment="1">
      <alignment horizontal="left" vertical="top"/>
    </xf>
    <xf numFmtId="0" fontId="19" fillId="0" borderId="12" xfId="103" applyFont="1" applyBorder="1" applyAlignment="1">
      <alignment horizontal="left" vertical="top"/>
    </xf>
    <xf numFmtId="0" fontId="19" fillId="0" borderId="12" xfId="103" applyFont="1" applyBorder="1" applyAlignment="1">
      <alignment horizontal="justify" vertical="top" wrapText="1"/>
    </xf>
    <xf numFmtId="0" fontId="19" fillId="0" borderId="12" xfId="103" applyFont="1" applyBorder="1" applyAlignment="1">
      <alignment horizontal="right"/>
    </xf>
    <xf numFmtId="2" fontId="19" fillId="0" borderId="12" xfId="103" applyNumberFormat="1" applyFont="1" applyBorder="1" applyAlignment="1">
      <alignment horizontal="right"/>
    </xf>
    <xf numFmtId="0" fontId="19" fillId="0" borderId="12" xfId="103" applyFont="1" applyBorder="1" applyAlignment="1">
      <alignment horizontal="center" vertical="top"/>
    </xf>
    <xf numFmtId="2" fontId="19" fillId="0" borderId="12" xfId="103" applyNumberFormat="1" applyFont="1" applyBorder="1" applyAlignment="1">
      <alignment horizontal="center"/>
    </xf>
    <xf numFmtId="0" fontId="124" fillId="0" borderId="12" xfId="103" applyFont="1" applyBorder="1" applyAlignment="1">
      <alignment horizontal="justify" vertical="top" wrapText="1"/>
    </xf>
    <xf numFmtId="0" fontId="19" fillId="0" borderId="24" xfId="103" applyFont="1" applyBorder="1"/>
    <xf numFmtId="0" fontId="19" fillId="0" borderId="25" xfId="103" applyFont="1" applyBorder="1" applyAlignment="1">
      <alignment vertical="top"/>
    </xf>
    <xf numFmtId="0" fontId="21" fillId="0" borderId="25" xfId="103" applyFont="1" applyBorder="1" applyAlignment="1">
      <alignment horizontal="justify" vertical="top" wrapText="1"/>
    </xf>
    <xf numFmtId="2" fontId="19" fillId="0" borderId="25" xfId="103" applyNumberFormat="1" applyFont="1" applyBorder="1" applyAlignment="1">
      <alignment horizontal="right" vertical="top"/>
    </xf>
    <xf numFmtId="2" fontId="21" fillId="0" borderId="25" xfId="103" applyNumberFormat="1" applyFont="1" applyBorder="1" applyAlignment="1">
      <alignment horizontal="right" vertical="top"/>
    </xf>
    <xf numFmtId="2" fontId="19" fillId="0" borderId="25" xfId="103" applyNumberFormat="1" applyFont="1" applyBorder="1" applyAlignment="1">
      <alignment vertical="top"/>
    </xf>
    <xf numFmtId="2" fontId="118" fillId="0" borderId="25" xfId="103" applyNumberFormat="1" applyFont="1" applyBorder="1" applyAlignment="1">
      <alignment horizontal="right" vertical="top"/>
    </xf>
    <xf numFmtId="0" fontId="113" fillId="0" borderId="25" xfId="103" applyFont="1" applyBorder="1"/>
    <xf numFmtId="4" fontId="21" fillId="0" borderId="25" xfId="103" applyNumberFormat="1" applyFont="1" applyBorder="1" applyAlignment="1">
      <alignment horizontal="right" vertical="top"/>
    </xf>
    <xf numFmtId="0" fontId="19" fillId="0" borderId="26" xfId="103" applyFont="1" applyBorder="1"/>
    <xf numFmtId="2" fontId="19" fillId="0" borderId="0" xfId="103" applyNumberFormat="1" applyFont="1"/>
    <xf numFmtId="0" fontId="19" fillId="0" borderId="0" xfId="103" applyFont="1" applyAlignment="1">
      <alignment horizontal="justify" vertical="top" wrapText="1"/>
    </xf>
    <xf numFmtId="0" fontId="19" fillId="0" borderId="0" xfId="103" applyFont="1"/>
    <xf numFmtId="0" fontId="19" fillId="0" borderId="0" xfId="103" applyFont="1" applyAlignment="1">
      <alignment horizontal="center" vertical="center"/>
    </xf>
    <xf numFmtId="0" fontId="19" fillId="0" borderId="0" xfId="103" applyFont="1" applyAlignment="1">
      <alignment vertical="top"/>
    </xf>
    <xf numFmtId="2" fontId="19" fillId="0" borderId="0" xfId="103" applyNumberFormat="1" applyFont="1" applyAlignment="1"/>
    <xf numFmtId="0" fontId="19" fillId="0" borderId="0" xfId="103" applyFont="1" applyAlignment="1">
      <alignment vertical="top" wrapText="1"/>
    </xf>
    <xf numFmtId="0" fontId="19" fillId="0" borderId="0" xfId="103" applyFont="1" applyAlignment="1">
      <alignment horizontal="left" vertical="top" wrapText="1"/>
    </xf>
    <xf numFmtId="0" fontId="113" fillId="0" borderId="0" xfId="103" applyFont="1" applyAlignment="1">
      <alignment vertical="top" wrapText="1"/>
    </xf>
    <xf numFmtId="0" fontId="118" fillId="0" borderId="34" xfId="104" applyFont="1" applyBorder="1" applyAlignment="1"/>
    <xf numFmtId="0" fontId="118" fillId="0" borderId="35" xfId="104" applyFont="1" applyBorder="1" applyAlignment="1"/>
    <xf numFmtId="0" fontId="19" fillId="0" borderId="20" xfId="103" applyNumberFormat="1" applyFont="1" applyBorder="1" applyAlignment="1">
      <alignment horizontal="center" vertical="top" wrapText="1"/>
    </xf>
    <xf numFmtId="2" fontId="19" fillId="0" borderId="12" xfId="103" applyNumberFormat="1" applyFont="1" applyBorder="1" applyAlignment="1">
      <alignment horizontal="right" wrapText="1"/>
    </xf>
    <xf numFmtId="0" fontId="19" fillId="0" borderId="12" xfId="103" applyFont="1" applyBorder="1" applyAlignment="1">
      <alignment horizontal="center" vertical="top" wrapText="1"/>
    </xf>
    <xf numFmtId="0" fontId="123" fillId="0" borderId="12" xfId="103" applyFont="1" applyBorder="1" applyAlignment="1">
      <alignment horizontal="center" vertical="center" wrapText="1"/>
    </xf>
    <xf numFmtId="4" fontId="119" fillId="0" borderId="61" xfId="103" applyNumberFormat="1" applyFont="1" applyBorder="1" applyAlignment="1"/>
    <xf numFmtId="4" fontId="21" fillId="0" borderId="62" xfId="103" applyNumberFormat="1" applyFont="1" applyBorder="1" applyAlignment="1"/>
    <xf numFmtId="0" fontId="4" fillId="0" borderId="12" xfId="28" applyFont="1" applyFill="1" applyBorder="1" applyAlignment="1">
      <alignment horizontal="right" vertical="top" wrapText="1"/>
    </xf>
    <xf numFmtId="0" fontId="32" fillId="0" borderId="12" xfId="28" applyFont="1" applyFill="1" applyBorder="1" applyAlignment="1">
      <alignment horizontal="center" vertical="top" wrapText="1"/>
    </xf>
    <xf numFmtId="0" fontId="35" fillId="0" borderId="12" xfId="28" applyFont="1" applyFill="1" applyBorder="1" applyAlignment="1">
      <alignment horizontal="left" vertical="top" wrapText="1"/>
    </xf>
    <xf numFmtId="0" fontId="3" fillId="0" borderId="12" xfId="28" applyBorder="1"/>
    <xf numFmtId="166" fontId="3" fillId="0" borderId="12" xfId="0" applyNumberFormat="1" applyFont="1" applyFill="1" applyBorder="1" applyAlignment="1">
      <alignment horizontal="right" vertical="center"/>
    </xf>
    <xf numFmtId="0" fontId="4" fillId="0" borderId="0" xfId="0" applyFont="1" applyFill="1" applyBorder="1" applyAlignment="1">
      <alignment horizontal="center" vertical="top" wrapText="1"/>
    </xf>
    <xf numFmtId="0" fontId="4" fillId="0" borderId="0" xfId="0" applyFont="1" applyFill="1" applyBorder="1" applyAlignment="1">
      <alignment horizontal="right" vertical="center" wrapText="1"/>
    </xf>
    <xf numFmtId="0" fontId="3" fillId="0" borderId="0" xfId="0" applyFont="1" applyFill="1" applyBorder="1" applyAlignment="1">
      <alignment horizontal="center" vertical="center"/>
    </xf>
    <xf numFmtId="2" fontId="3" fillId="0" borderId="0" xfId="0" applyNumberFormat="1" applyFont="1" applyFill="1" applyBorder="1" applyAlignment="1">
      <alignment horizontal="right" vertical="center"/>
    </xf>
    <xf numFmtId="2" fontId="4" fillId="0" borderId="0" xfId="0" applyNumberFormat="1" applyFont="1" applyFill="1" applyBorder="1" applyAlignment="1">
      <alignment horizontal="right" vertical="center"/>
    </xf>
    <xf numFmtId="0" fontId="6" fillId="0" borderId="0" xfId="0" applyFont="1" applyFill="1" applyBorder="1" applyAlignment="1">
      <alignment horizontal="center" vertical="center"/>
    </xf>
    <xf numFmtId="2" fontId="127" fillId="0" borderId="12" xfId="28" applyNumberFormat="1" applyFont="1" applyFill="1" applyBorder="1" applyAlignment="1">
      <alignment horizontal="center" vertical="top"/>
    </xf>
    <xf numFmtId="2" fontId="105" fillId="0" borderId="33" xfId="28" applyNumberFormat="1" applyFont="1" applyFill="1" applyBorder="1" applyAlignment="1">
      <alignment horizontal="center" vertical="top"/>
    </xf>
    <xf numFmtId="0" fontId="110" fillId="0" borderId="12" xfId="28" applyFont="1" applyFill="1" applyBorder="1" applyAlignment="1">
      <alignment horizontal="justify" vertical="top"/>
    </xf>
    <xf numFmtId="2" fontId="4" fillId="0" borderId="12" xfId="28" applyNumberFormat="1" applyFont="1" applyBorder="1" applyAlignment="1">
      <alignment vertical="center" wrapText="1"/>
    </xf>
    <xf numFmtId="0" fontId="3" fillId="0" borderId="12" xfId="81" applyFont="1" applyBorder="1" applyAlignment="1">
      <alignment horizontal="left" wrapText="1"/>
    </xf>
    <xf numFmtId="0" fontId="49" fillId="0" borderId="0" xfId="81" applyFont="1" applyBorder="1" applyAlignment="1">
      <alignment horizontal="left" vertical="top" wrapText="1"/>
    </xf>
    <xf numFmtId="0" fontId="45" fillId="0" borderId="3" xfId="81" applyFont="1" applyBorder="1" applyAlignment="1">
      <alignment horizontal="center"/>
    </xf>
    <xf numFmtId="0" fontId="45" fillId="0" borderId="5" xfId="81" applyFont="1" applyBorder="1" applyAlignment="1">
      <alignment horizontal="center"/>
    </xf>
    <xf numFmtId="0" fontId="45" fillId="0" borderId="9" xfId="81" applyFont="1" applyBorder="1" applyAlignment="1">
      <alignment horizontal="center" wrapText="1"/>
    </xf>
    <xf numFmtId="0" fontId="45" fillId="0" borderId="11" xfId="81" applyFont="1" applyBorder="1" applyAlignment="1">
      <alignment horizontal="center" wrapText="1"/>
    </xf>
    <xf numFmtId="0" fontId="46" fillId="0" borderId="6" xfId="81" applyFont="1" applyBorder="1" applyAlignment="1">
      <alignment horizontal="center"/>
    </xf>
    <xf numFmtId="0" fontId="46" fillId="0" borderId="1" xfId="81" applyFont="1" applyBorder="1" applyAlignment="1">
      <alignment horizontal="center"/>
    </xf>
    <xf numFmtId="0" fontId="46" fillId="0" borderId="7" xfId="81" applyFont="1" applyBorder="1" applyAlignment="1">
      <alignment horizontal="center"/>
    </xf>
    <xf numFmtId="0" fontId="49" fillId="0" borderId="1" xfId="81" applyFont="1" applyBorder="1" applyAlignment="1">
      <alignment horizontal="left" vertical="top" wrapText="1"/>
    </xf>
    <xf numFmtId="1" fontId="50" fillId="0" borderId="5" xfId="81" applyNumberFormat="1" applyFont="1" applyBorder="1" applyAlignment="1">
      <alignment horizontal="justify" vertical="top" wrapText="1"/>
    </xf>
    <xf numFmtId="0" fontId="50" fillId="0" borderId="5" xfId="81" applyFont="1" applyBorder="1" applyAlignment="1">
      <alignment horizontal="justify" vertical="top" wrapText="1"/>
    </xf>
    <xf numFmtId="0" fontId="55" fillId="0" borderId="0" xfId="81" applyFont="1" applyBorder="1" applyAlignment="1">
      <alignment horizontal="justify" vertical="top" wrapText="1"/>
    </xf>
    <xf numFmtId="0" fontId="65" fillId="0" borderId="0" xfId="44" applyFont="1" applyAlignment="1">
      <alignment horizontal="right" vertical="top" wrapText="1"/>
    </xf>
    <xf numFmtId="0" fontId="70" fillId="0" borderId="0" xfId="44" applyFont="1" applyAlignment="1">
      <alignment horizontal="center" vertical="top" wrapText="1"/>
    </xf>
    <xf numFmtId="0" fontId="60" fillId="0" borderId="0" xfId="44" applyFont="1" applyAlignment="1">
      <alignment horizontal="center" vertical="top" wrapText="1"/>
    </xf>
    <xf numFmtId="0" fontId="56" fillId="0" borderId="0" xfId="44" applyFont="1" applyAlignment="1">
      <alignment horizontal="center" vertical="top"/>
    </xf>
    <xf numFmtId="0" fontId="56" fillId="0" borderId="0" xfId="44" applyFont="1" applyAlignment="1">
      <alignment horizontal="left" vertical="top"/>
    </xf>
    <xf numFmtId="0" fontId="56" fillId="0" borderId="0" xfId="44" applyFont="1" applyAlignment="1">
      <alignment horizontal="center" vertical="top" wrapText="1"/>
    </xf>
    <xf numFmtId="0" fontId="56" fillId="0" borderId="0" xfId="44" applyFont="1" applyAlignment="1">
      <alignment horizontal="left" vertical="top" wrapText="1"/>
    </xf>
    <xf numFmtId="1" fontId="32" fillId="0" borderId="0" xfId="44" applyNumberFormat="1" applyFont="1" applyBorder="1" applyAlignment="1">
      <alignment horizontal="justify" vertical="top" wrapText="1"/>
    </xf>
    <xf numFmtId="0" fontId="32" fillId="0" borderId="0" xfId="44" applyFont="1" applyBorder="1" applyAlignment="1">
      <alignment horizontal="justify" vertical="top" wrapText="1"/>
    </xf>
    <xf numFmtId="0" fontId="65" fillId="0" borderId="0" xfId="44" applyFont="1" applyAlignment="1">
      <alignment horizontal="left" vertical="top" wrapText="1"/>
    </xf>
    <xf numFmtId="0" fontId="3" fillId="0" borderId="0" xfId="21" applyFont="1" applyAlignment="1">
      <alignment horizontal="left" vertical="top" wrapText="1"/>
    </xf>
    <xf numFmtId="0" fontId="65" fillId="0" borderId="0" xfId="44" applyFont="1" applyAlignment="1">
      <alignment horizontal="left" vertical="top"/>
    </xf>
    <xf numFmtId="14" fontId="8" fillId="0" borderId="0" xfId="44" applyNumberFormat="1" applyAlignment="1">
      <alignment horizontal="left" vertical="top"/>
    </xf>
    <xf numFmtId="0" fontId="65" fillId="0" borderId="0" xfId="44" applyFont="1" applyAlignment="1">
      <alignment horizontal="left"/>
    </xf>
    <xf numFmtId="14" fontId="65" fillId="0" borderId="0" xfId="44" applyNumberFormat="1" applyFont="1" applyAlignment="1">
      <alignment horizontal="left"/>
    </xf>
    <xf numFmtId="0" fontId="69" fillId="0" borderId="0" xfId="44" applyFont="1" applyAlignment="1">
      <alignment horizontal="center" vertical="top" wrapText="1"/>
    </xf>
    <xf numFmtId="0" fontId="60" fillId="0" borderId="6" xfId="44" applyFont="1" applyBorder="1" applyAlignment="1">
      <alignment horizontal="center" vertical="center" wrapText="1"/>
    </xf>
    <xf numFmtId="0" fontId="60" fillId="0" borderId="7" xfId="44" applyFont="1" applyBorder="1" applyAlignment="1">
      <alignment horizontal="center" vertical="center" wrapText="1"/>
    </xf>
    <xf numFmtId="0" fontId="17" fillId="0" borderId="3" xfId="44" applyFont="1" applyBorder="1" applyAlignment="1">
      <alignment horizontal="center" vertical="center" wrapText="1"/>
    </xf>
    <xf numFmtId="0" fontId="17" fillId="0" borderId="4" xfId="44" applyFont="1" applyBorder="1" applyAlignment="1">
      <alignment horizontal="center" vertical="center" wrapText="1"/>
    </xf>
    <xf numFmtId="0" fontId="17" fillId="0" borderId="9" xfId="44" applyFont="1" applyBorder="1" applyAlignment="1">
      <alignment horizontal="center" vertical="center" wrapText="1"/>
    </xf>
    <xf numFmtId="0" fontId="17" fillId="0" borderId="10" xfId="44" applyFont="1" applyBorder="1" applyAlignment="1">
      <alignment horizontal="center" vertical="center" wrapText="1"/>
    </xf>
    <xf numFmtId="0" fontId="8" fillId="0" borderId="6" xfId="44" applyBorder="1" applyAlignment="1">
      <alignment horizontal="center" vertical="center"/>
    </xf>
    <xf numFmtId="0" fontId="8" fillId="0" borderId="7" xfId="44" applyBorder="1" applyAlignment="1">
      <alignment horizontal="center" vertical="center"/>
    </xf>
    <xf numFmtId="0" fontId="74" fillId="0" borderId="0" xfId="44" applyFont="1" applyBorder="1" applyAlignment="1">
      <alignment horizontal="center" textRotation="30"/>
    </xf>
    <xf numFmtId="0" fontId="65" fillId="0" borderId="12" xfId="44" applyFont="1" applyBorder="1" applyAlignment="1">
      <alignment horizontal="center" vertical="center"/>
    </xf>
    <xf numFmtId="0" fontId="65" fillId="0" borderId="12" xfId="44" applyFont="1" applyBorder="1" applyAlignment="1">
      <alignment horizontal="center" vertical="center" wrapText="1"/>
    </xf>
    <xf numFmtId="0" fontId="65" fillId="0" borderId="3" xfId="44" applyFont="1" applyBorder="1" applyAlignment="1">
      <alignment horizontal="center" vertical="center" wrapText="1"/>
    </xf>
    <xf numFmtId="0" fontId="65" fillId="0" borderId="4" xfId="44" applyFont="1" applyBorder="1" applyAlignment="1">
      <alignment horizontal="center" vertical="center" wrapText="1"/>
    </xf>
    <xf numFmtId="0" fontId="65" fillId="0" borderId="9" xfId="44" applyFont="1" applyBorder="1" applyAlignment="1">
      <alignment horizontal="center" vertical="center" wrapText="1"/>
    </xf>
    <xf numFmtId="0" fontId="65" fillId="0" borderId="10" xfId="44" applyFont="1" applyBorder="1" applyAlignment="1">
      <alignment horizontal="center" vertical="center" wrapText="1"/>
    </xf>
    <xf numFmtId="0" fontId="79" fillId="0" borderId="0" xfId="44" applyFont="1" applyAlignment="1">
      <alignment horizontal="center"/>
    </xf>
    <xf numFmtId="0" fontId="17" fillId="0" borderId="12" xfId="44" applyFont="1" applyBorder="1" applyAlignment="1">
      <alignment horizontal="center" vertical="center" wrapText="1"/>
    </xf>
    <xf numFmtId="0" fontId="8" fillId="0" borderId="12" xfId="44" applyBorder="1" applyAlignment="1">
      <alignment horizontal="center" vertical="center"/>
    </xf>
    <xf numFmtId="2" fontId="75" fillId="0" borderId="0" xfId="44" applyNumberFormat="1" applyFont="1" applyBorder="1" applyAlignment="1">
      <alignment horizontal="center" wrapText="1"/>
    </xf>
    <xf numFmtId="2" fontId="75" fillId="0" borderId="0" xfId="44" applyNumberFormat="1" applyFont="1" applyBorder="1" applyAlignment="1">
      <alignment horizontal="left"/>
    </xf>
    <xf numFmtId="0" fontId="63" fillId="0" borderId="12" xfId="44" applyFont="1" applyBorder="1" applyAlignment="1">
      <alignment horizontal="left" vertical="center"/>
    </xf>
    <xf numFmtId="2" fontId="75" fillId="0" borderId="6" xfId="44" applyNumberFormat="1" applyFont="1" applyBorder="1" applyAlignment="1">
      <alignment horizontal="center"/>
    </xf>
    <xf numFmtId="2" fontId="75" fillId="0" borderId="7" xfId="44" applyNumberFormat="1" applyFont="1" applyBorder="1" applyAlignment="1">
      <alignment horizontal="center"/>
    </xf>
    <xf numFmtId="2" fontId="76" fillId="0" borderId="6" xfId="44" applyNumberFormat="1" applyFont="1" applyBorder="1" applyAlignment="1">
      <alignment horizontal="left"/>
    </xf>
    <xf numFmtId="2" fontId="76" fillId="0" borderId="1" xfId="44" applyNumberFormat="1" applyFont="1" applyBorder="1" applyAlignment="1">
      <alignment horizontal="left"/>
    </xf>
    <xf numFmtId="2" fontId="76" fillId="0" borderId="12" xfId="44" applyNumberFormat="1" applyFont="1" applyBorder="1" applyAlignment="1">
      <alignment horizontal="center"/>
    </xf>
    <xf numFmtId="0" fontId="76" fillId="0" borderId="12" xfId="44" applyFont="1" applyBorder="1" applyAlignment="1">
      <alignment horizontal="center"/>
    </xf>
    <xf numFmtId="0" fontId="63" fillId="0" borderId="12" xfId="44" applyFont="1" applyBorder="1" applyAlignment="1">
      <alignment horizontal="left" vertical="center" wrapText="1"/>
    </xf>
    <xf numFmtId="4" fontId="75" fillId="0" borderId="6" xfId="44" applyNumberFormat="1" applyFont="1" applyBorder="1" applyAlignment="1">
      <alignment horizontal="center"/>
    </xf>
    <xf numFmtId="4" fontId="75" fillId="0" borderId="7" xfId="44" applyNumberFormat="1" applyFont="1" applyBorder="1" applyAlignment="1">
      <alignment horizontal="center"/>
    </xf>
    <xf numFmtId="0" fontId="68" fillId="0" borderId="3" xfId="44" applyFont="1" applyBorder="1" applyAlignment="1">
      <alignment horizontal="center" vertical="center" wrapText="1"/>
    </xf>
    <xf numFmtId="0" fontId="68" fillId="0" borderId="5" xfId="44" applyFont="1" applyBorder="1" applyAlignment="1">
      <alignment horizontal="center" vertical="center" wrapText="1"/>
    </xf>
    <xf numFmtId="0" fontId="63" fillId="0" borderId="0" xfId="44" applyFont="1" applyAlignment="1">
      <alignment horizontal="left" vertical="top" wrapText="1"/>
    </xf>
    <xf numFmtId="0" fontId="63" fillId="0" borderId="0" xfId="44" applyFont="1" applyAlignment="1">
      <alignment horizontal="left"/>
    </xf>
    <xf numFmtId="0" fontId="63" fillId="0" borderId="0" xfId="44" applyFont="1" applyAlignment="1">
      <alignment horizontal="justify" vertical="top" wrapText="1"/>
    </xf>
    <xf numFmtId="0" fontId="68" fillId="0" borderId="0" xfId="44" applyFont="1" applyAlignment="1">
      <alignment horizontal="center" vertical="top" wrapText="1"/>
    </xf>
    <xf numFmtId="0" fontId="63" fillId="0" borderId="0" xfId="44" applyFont="1" applyAlignment="1">
      <alignment horizontal="center" vertical="top" wrapText="1"/>
    </xf>
    <xf numFmtId="0" fontId="59" fillId="0" borderId="3" xfId="44" applyFont="1" applyBorder="1" applyAlignment="1">
      <alignment horizontal="center" vertical="top" wrapText="1"/>
    </xf>
    <xf numFmtId="0" fontId="59" fillId="0" borderId="4" xfId="44" applyFont="1" applyBorder="1" applyAlignment="1">
      <alignment horizontal="center" vertical="top" wrapText="1"/>
    </xf>
    <xf numFmtId="0" fontId="60" fillId="0" borderId="32" xfId="44" applyFont="1" applyBorder="1" applyAlignment="1">
      <alignment horizontal="left" vertical="top" wrapText="1"/>
    </xf>
    <xf numFmtId="0" fontId="60" fillId="0" borderId="0" xfId="44" applyFont="1" applyAlignment="1">
      <alignment horizontal="left" vertical="top" wrapText="1"/>
    </xf>
    <xf numFmtId="0" fontId="8" fillId="0" borderId="2" xfId="44" applyBorder="1" applyAlignment="1">
      <alignment horizontal="center" vertical="top"/>
    </xf>
    <xf numFmtId="0" fontId="8" fillId="0" borderId="8" xfId="44" applyBorder="1" applyAlignment="1">
      <alignment horizontal="center" vertical="top"/>
    </xf>
    <xf numFmtId="0" fontId="58" fillId="0" borderId="0" xfId="44" applyFont="1" applyAlignment="1">
      <alignment horizontal="left" vertical="top" wrapText="1"/>
    </xf>
    <xf numFmtId="0" fontId="8" fillId="0" borderId="0" xfId="44" applyAlignment="1">
      <alignment horizontal="center"/>
    </xf>
    <xf numFmtId="0" fontId="58" fillId="0" borderId="0" xfId="44" applyFont="1" applyAlignment="1">
      <alignment horizontal="center" vertical="top" wrapText="1"/>
    </xf>
    <xf numFmtId="0" fontId="60" fillId="0" borderId="0" xfId="44" applyFont="1" applyBorder="1" applyAlignment="1">
      <alignment horizontal="left" vertical="top" wrapText="1"/>
    </xf>
    <xf numFmtId="0" fontId="60" fillId="0" borderId="33" xfId="44" applyFont="1" applyBorder="1" applyAlignment="1">
      <alignment horizontal="left" vertical="top" wrapText="1"/>
    </xf>
    <xf numFmtId="0" fontId="8" fillId="0" borderId="12" xfId="44" applyBorder="1" applyAlignment="1">
      <alignment horizontal="center"/>
    </xf>
    <xf numFmtId="0" fontId="60" fillId="0" borderId="0" xfId="44" applyFont="1" applyAlignment="1">
      <alignment horizontal="left" vertical="top"/>
    </xf>
    <xf numFmtId="0" fontId="60" fillId="0" borderId="6" xfId="44" applyFont="1" applyBorder="1" applyAlignment="1">
      <alignment horizontal="center" vertical="top" wrapText="1"/>
    </xf>
    <xf numFmtId="0" fontId="60" fillId="0" borderId="1" xfId="44" applyFont="1" applyBorder="1" applyAlignment="1">
      <alignment horizontal="center" vertical="top" wrapText="1"/>
    </xf>
    <xf numFmtId="0" fontId="60" fillId="0" borderId="7" xfId="44" applyFont="1" applyBorder="1" applyAlignment="1">
      <alignment horizontal="center" vertical="top" wrapText="1"/>
    </xf>
    <xf numFmtId="0" fontId="60" fillId="0" borderId="0" xfId="44" applyFont="1" applyAlignment="1">
      <alignment horizontal="left" wrapText="1"/>
    </xf>
    <xf numFmtId="0" fontId="60" fillId="0" borderId="32" xfId="44" applyFont="1" applyBorder="1" applyAlignment="1">
      <alignment horizontal="center" vertical="top" wrapText="1"/>
    </xf>
    <xf numFmtId="0" fontId="60" fillId="0" borderId="0" xfId="44" applyFont="1" applyBorder="1" applyAlignment="1">
      <alignment horizontal="center" vertical="top" wrapText="1"/>
    </xf>
    <xf numFmtId="0" fontId="60" fillId="0" borderId="33" xfId="44" applyFont="1" applyBorder="1" applyAlignment="1">
      <alignment horizontal="center" vertical="top" wrapText="1"/>
    </xf>
    <xf numFmtId="0" fontId="60" fillId="0" borderId="0" xfId="44" applyFont="1" applyAlignment="1">
      <alignment horizontal="center" wrapText="1"/>
    </xf>
    <xf numFmtId="0" fontId="65" fillId="0" borderId="0" xfId="44" applyFont="1" applyAlignment="1">
      <alignment horizontal="center" vertical="top" wrapText="1"/>
    </xf>
    <xf numFmtId="0" fontId="83" fillId="0" borderId="0" xfId="28" applyFont="1" applyBorder="1" applyAlignment="1">
      <alignment horizontal="center"/>
    </xf>
    <xf numFmtId="0" fontId="96" fillId="0" borderId="16" xfId="28" applyFont="1" applyBorder="1" applyAlignment="1">
      <alignment horizontal="center"/>
    </xf>
    <xf numFmtId="0" fontId="96" fillId="0" borderId="0" xfId="28" applyFont="1" applyBorder="1" applyAlignment="1">
      <alignment horizontal="center"/>
    </xf>
    <xf numFmtId="0" fontId="96" fillId="0" borderId="17" xfId="28" applyFont="1" applyBorder="1" applyAlignment="1">
      <alignment horizontal="center"/>
    </xf>
    <xf numFmtId="0" fontId="95" fillId="0" borderId="16" xfId="28" applyFont="1" applyBorder="1" applyAlignment="1">
      <alignment horizontal="center" vertical="center"/>
    </xf>
    <xf numFmtId="0" fontId="95" fillId="0" borderId="0" xfId="28" applyFont="1" applyBorder="1" applyAlignment="1">
      <alignment horizontal="center" vertical="center"/>
    </xf>
    <xf numFmtId="0" fontId="95" fillId="0" borderId="17" xfId="28" applyFont="1" applyBorder="1" applyAlignment="1">
      <alignment horizontal="center" vertical="center"/>
    </xf>
    <xf numFmtId="1" fontId="82" fillId="0" borderId="16" xfId="28" applyNumberFormat="1" applyFont="1" applyBorder="1" applyAlignment="1">
      <alignment horizontal="justify" vertical="center" wrapText="1"/>
    </xf>
    <xf numFmtId="0" fontId="97" fillId="0" borderId="0" xfId="28" applyFont="1" applyBorder="1" applyAlignment="1">
      <alignment horizontal="justify" vertical="center" wrapText="1"/>
    </xf>
    <xf numFmtId="0" fontId="97" fillId="0" borderId="17" xfId="28" applyFont="1" applyBorder="1" applyAlignment="1">
      <alignment horizontal="justify" vertical="center" wrapText="1"/>
    </xf>
    <xf numFmtId="1" fontId="84" fillId="0" borderId="16" xfId="28" applyNumberFormat="1" applyFont="1" applyBorder="1" applyAlignment="1">
      <alignment horizontal="center" vertical="center"/>
    </xf>
    <xf numFmtId="0" fontId="84" fillId="0" borderId="0" xfId="28" applyFont="1" applyBorder="1" applyAlignment="1">
      <alignment horizontal="center" vertical="center"/>
    </xf>
    <xf numFmtId="0" fontId="84" fillId="0" borderId="17" xfId="28" applyFont="1" applyBorder="1" applyAlignment="1">
      <alignment horizontal="center" vertical="center"/>
    </xf>
    <xf numFmtId="0" fontId="82" fillId="0" borderId="16" xfId="28" applyFont="1" applyBorder="1" applyAlignment="1">
      <alignment horizontal="center" vertical="center" wrapText="1"/>
    </xf>
    <xf numFmtId="0" fontId="82" fillId="0" borderId="0" xfId="28" applyFont="1" applyBorder="1" applyAlignment="1">
      <alignment horizontal="center" vertical="center" wrapText="1"/>
    </xf>
    <xf numFmtId="0" fontId="82" fillId="0" borderId="17" xfId="28" applyFont="1" applyBorder="1" applyAlignment="1">
      <alignment horizontal="center" vertical="center" wrapText="1"/>
    </xf>
    <xf numFmtId="0" fontId="84" fillId="0" borderId="16" xfId="28" applyFont="1" applyBorder="1" applyAlignment="1">
      <alignment horizontal="center" vertical="center"/>
    </xf>
    <xf numFmtId="0" fontId="83" fillId="0" borderId="16" xfId="28" applyFont="1" applyBorder="1" applyAlignment="1">
      <alignment horizontal="center" vertical="center"/>
    </xf>
    <xf numFmtId="0" fontId="83" fillId="0" borderId="0" xfId="28" applyFont="1" applyBorder="1" applyAlignment="1">
      <alignment horizontal="center" vertical="center"/>
    </xf>
    <xf numFmtId="0" fontId="83" fillId="0" borderId="17" xfId="28" applyFont="1" applyBorder="1" applyAlignment="1">
      <alignment horizontal="center" vertical="center"/>
    </xf>
    <xf numFmtId="0" fontId="98" fillId="0" borderId="16" xfId="28" applyFont="1" applyBorder="1" applyAlignment="1">
      <alignment horizontal="center" vertical="center" wrapText="1"/>
    </xf>
    <xf numFmtId="0" fontId="99" fillId="0" borderId="0" xfId="28" applyFont="1" applyBorder="1" applyAlignment="1">
      <alignment horizontal="center" vertical="center" wrapText="1"/>
    </xf>
    <xf numFmtId="0" fontId="99" fillId="0" borderId="17" xfId="28" applyFont="1" applyBorder="1" applyAlignment="1">
      <alignment horizontal="center" vertical="center" wrapText="1"/>
    </xf>
    <xf numFmtId="0" fontId="84" fillId="0" borderId="0" xfId="28" applyFont="1" applyBorder="1" applyAlignment="1">
      <alignment horizontal="center"/>
    </xf>
    <xf numFmtId="0" fontId="83" fillId="0" borderId="0" xfId="28" applyFont="1" applyBorder="1" applyAlignment="1">
      <alignment horizontal="right"/>
    </xf>
    <xf numFmtId="0" fontId="85" fillId="0" borderId="13" xfId="28" applyFont="1" applyBorder="1" applyAlignment="1">
      <alignment horizontal="center"/>
    </xf>
    <xf numFmtId="0" fontId="85" fillId="0" borderId="14" xfId="28" applyFont="1" applyBorder="1" applyAlignment="1">
      <alignment horizontal="center"/>
    </xf>
    <xf numFmtId="0" fontId="85" fillId="0" borderId="15" xfId="28" applyFont="1" applyBorder="1" applyAlignment="1">
      <alignment horizontal="center"/>
    </xf>
    <xf numFmtId="0" fontId="32" fillId="0" borderId="16" xfId="28" applyFont="1" applyBorder="1" applyAlignment="1">
      <alignment horizontal="center"/>
    </xf>
    <xf numFmtId="0" fontId="32" fillId="0" borderId="0" xfId="28" applyFont="1" applyBorder="1" applyAlignment="1">
      <alignment horizontal="center"/>
    </xf>
    <xf numFmtId="0" fontId="32" fillId="0" borderId="17" xfId="28" applyFont="1" applyBorder="1" applyAlignment="1">
      <alignment horizontal="center"/>
    </xf>
    <xf numFmtId="0" fontId="111" fillId="0" borderId="9" xfId="0" applyFont="1" applyFill="1" applyBorder="1" applyAlignment="1">
      <alignment horizontal="center" vertical="top" wrapText="1"/>
    </xf>
    <xf numFmtId="0" fontId="111" fillId="0" borderId="11" xfId="0" applyFont="1" applyFill="1" applyBorder="1" applyAlignment="1">
      <alignment horizontal="center" vertical="top" wrapText="1"/>
    </xf>
    <xf numFmtId="0" fontId="111" fillId="0" borderId="10" xfId="0" applyFont="1" applyFill="1" applyBorder="1" applyAlignment="1">
      <alignment horizontal="center" vertical="top" wrapText="1"/>
    </xf>
    <xf numFmtId="0" fontId="4" fillId="0" borderId="6" xfId="0" applyFont="1" applyFill="1" applyBorder="1" applyAlignment="1">
      <alignment horizontal="justify" vertical="top" wrapText="1"/>
    </xf>
    <xf numFmtId="0" fontId="4" fillId="0" borderId="1" xfId="0" applyFont="1" applyFill="1" applyBorder="1" applyAlignment="1">
      <alignment horizontal="justify" vertical="top" wrapText="1"/>
    </xf>
    <xf numFmtId="0" fontId="4" fillId="0" borderId="7" xfId="0" applyFont="1" applyFill="1" applyBorder="1" applyAlignment="1">
      <alignment horizontal="justify" vertical="top" wrapText="1"/>
    </xf>
    <xf numFmtId="0" fontId="32" fillId="0" borderId="3"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4" xfId="0" applyFont="1" applyFill="1" applyBorder="1" applyAlignment="1">
      <alignment horizontal="center" vertical="center"/>
    </xf>
    <xf numFmtId="0" fontId="32" fillId="0" borderId="9" xfId="0" applyFont="1" applyFill="1" applyBorder="1" applyAlignment="1">
      <alignment horizontal="center" vertical="center"/>
    </xf>
    <xf numFmtId="0" fontId="32" fillId="0" borderId="11" xfId="0" applyFont="1" applyFill="1" applyBorder="1" applyAlignment="1">
      <alignment horizontal="center" vertical="center"/>
    </xf>
    <xf numFmtId="0" fontId="32" fillId="0" borderId="10" xfId="0" applyFont="1" applyFill="1" applyBorder="1" applyAlignment="1">
      <alignment horizontal="center" vertical="center"/>
    </xf>
    <xf numFmtId="0" fontId="32" fillId="2" borderId="16" xfId="0" applyFont="1" applyFill="1" applyBorder="1" applyAlignment="1">
      <alignment horizontal="left" vertical="top" wrapText="1"/>
    </xf>
    <xf numFmtId="0" fontId="32" fillId="2" borderId="0" xfId="0" applyFont="1" applyFill="1" applyBorder="1" applyAlignment="1">
      <alignment horizontal="left" vertical="top" wrapText="1"/>
    </xf>
    <xf numFmtId="0" fontId="32" fillId="2" borderId="34" xfId="0" applyFont="1" applyFill="1" applyBorder="1" applyAlignment="1">
      <alignment horizontal="left" vertical="top"/>
    </xf>
    <xf numFmtId="0" fontId="32" fillId="2" borderId="35" xfId="0" applyFont="1" applyFill="1" applyBorder="1" applyAlignment="1">
      <alignment horizontal="left" vertical="top"/>
    </xf>
    <xf numFmtId="0" fontId="4" fillId="0" borderId="40"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41" xfId="0" applyFont="1" applyFill="1" applyBorder="1" applyAlignment="1">
      <alignment horizontal="center" vertical="center" wrapText="1"/>
    </xf>
    <xf numFmtId="0" fontId="4" fillId="0" borderId="47"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9" xfId="0" applyFont="1" applyFill="1" applyBorder="1" applyAlignment="1">
      <alignment horizontal="justify" vertical="top" wrapText="1"/>
    </xf>
    <xf numFmtId="0" fontId="4" fillId="0" borderId="11" xfId="0" applyFont="1" applyFill="1" applyBorder="1" applyAlignment="1">
      <alignment horizontal="justify" vertical="top" wrapText="1"/>
    </xf>
    <xf numFmtId="0" fontId="4" fillId="0" borderId="10" xfId="0" applyFont="1" applyFill="1" applyBorder="1" applyAlignment="1">
      <alignment horizontal="justify" vertical="top" wrapText="1"/>
    </xf>
    <xf numFmtId="0" fontId="14" fillId="0" borderId="35" xfId="0" applyFont="1" applyBorder="1" applyAlignment="1">
      <alignment horizontal="center"/>
    </xf>
    <xf numFmtId="0" fontId="1" fillId="2" borderId="13" xfId="0" applyFont="1" applyFill="1" applyBorder="1" applyAlignment="1">
      <alignment horizontal="center" vertical="top"/>
    </xf>
    <xf numFmtId="0" fontId="1" fillId="2" borderId="14" xfId="0" applyFont="1" applyFill="1" applyBorder="1" applyAlignment="1">
      <alignment horizontal="center" vertical="top"/>
    </xf>
    <xf numFmtId="0" fontId="4" fillId="0" borderId="6"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7" xfId="0" applyFont="1" applyFill="1" applyBorder="1" applyAlignment="1">
      <alignment horizontal="left" vertical="top" wrapText="1"/>
    </xf>
    <xf numFmtId="0" fontId="32" fillId="0" borderId="12" xfId="28" applyFont="1" applyFill="1" applyBorder="1" applyAlignment="1">
      <alignment horizontal="center" vertical="top" wrapText="1"/>
    </xf>
    <xf numFmtId="2" fontId="18" fillId="0" borderId="12" xfId="28" applyNumberFormat="1" applyFont="1" applyFill="1" applyBorder="1" applyAlignment="1">
      <alignment horizontal="center" vertical="top"/>
    </xf>
    <xf numFmtId="0" fontId="35" fillId="0" borderId="12" xfId="28" applyFont="1" applyFill="1" applyBorder="1" applyAlignment="1">
      <alignment horizontal="center" vertical="top"/>
    </xf>
    <xf numFmtId="0" fontId="4" fillId="0" borderId="35" xfId="28" applyFont="1" applyFill="1" applyBorder="1" applyAlignment="1">
      <alignment horizontal="center" vertical="top"/>
    </xf>
    <xf numFmtId="1" fontId="32" fillId="0" borderId="13" xfId="79" applyNumberFormat="1" applyFont="1" applyFill="1" applyBorder="1" applyAlignment="1">
      <alignment horizontal="center" vertical="top"/>
    </xf>
    <xf numFmtId="1" fontId="32" fillId="0" borderId="14" xfId="79" applyNumberFormat="1" applyFont="1" applyFill="1" applyBorder="1" applyAlignment="1">
      <alignment horizontal="center" vertical="top"/>
    </xf>
    <xf numFmtId="1" fontId="32" fillId="0" borderId="15" xfId="79" applyNumberFormat="1" applyFont="1" applyFill="1" applyBorder="1" applyAlignment="1">
      <alignment horizontal="center" vertical="top"/>
    </xf>
    <xf numFmtId="1" fontId="4" fillId="0" borderId="16" xfId="79" applyNumberFormat="1" applyFont="1" applyFill="1" applyBorder="1" applyAlignment="1">
      <alignment horizontal="justify" vertical="top" wrapText="1"/>
    </xf>
    <xf numFmtId="1" fontId="4" fillId="0" borderId="0" xfId="79" applyNumberFormat="1" applyFont="1" applyFill="1" applyBorder="1" applyAlignment="1">
      <alignment horizontal="justify" vertical="top" wrapText="1"/>
    </xf>
    <xf numFmtId="1" fontId="4" fillId="0" borderId="17" xfId="79" applyNumberFormat="1" applyFont="1" applyFill="1" applyBorder="1" applyAlignment="1">
      <alignment horizontal="justify" vertical="top" wrapText="1"/>
    </xf>
    <xf numFmtId="1" fontId="15" fillId="0" borderId="16" xfId="28" applyNumberFormat="1" applyFont="1" applyFill="1" applyBorder="1" applyAlignment="1">
      <alignment horizontal="left" vertical="top"/>
    </xf>
    <xf numFmtId="1" fontId="15" fillId="0" borderId="0" xfId="28" applyNumberFormat="1" applyFont="1" applyFill="1" applyBorder="1" applyAlignment="1">
      <alignment horizontal="left" vertical="top"/>
    </xf>
    <xf numFmtId="0" fontId="105" fillId="0" borderId="40" xfId="28" applyFont="1" applyFill="1" applyBorder="1" applyAlignment="1">
      <alignment horizontal="center" vertical="center" wrapText="1"/>
    </xf>
    <xf numFmtId="0" fontId="105" fillId="0" borderId="45" xfId="28" applyFont="1" applyFill="1" applyBorder="1" applyAlignment="1">
      <alignment horizontal="center" vertical="center" wrapText="1"/>
    </xf>
    <xf numFmtId="0" fontId="12" fillId="0" borderId="19" xfId="28" applyFont="1" applyFill="1" applyBorder="1" applyAlignment="1">
      <alignment horizontal="justify" vertical="top"/>
    </xf>
    <xf numFmtId="0" fontId="12" fillId="0" borderId="46" xfId="28" applyFont="1" applyFill="1" applyBorder="1" applyAlignment="1">
      <alignment horizontal="justify" vertical="top"/>
    </xf>
    <xf numFmtId="0" fontId="12" fillId="0" borderId="41" xfId="28" applyFont="1" applyFill="1" applyBorder="1" applyAlignment="1">
      <alignment horizontal="justify" vertical="center" wrapText="1"/>
    </xf>
    <xf numFmtId="0" fontId="12" fillId="0" borderId="14" xfId="28" applyFont="1" applyFill="1" applyBorder="1" applyAlignment="1">
      <alignment horizontal="justify" vertical="center" wrapText="1"/>
    </xf>
    <xf numFmtId="0" fontId="12" fillId="0" borderId="47" xfId="28" applyFont="1" applyFill="1" applyBorder="1" applyAlignment="1">
      <alignment horizontal="justify" vertical="center" wrapText="1"/>
    </xf>
    <xf numFmtId="0" fontId="12" fillId="0" borderId="35" xfId="28" applyFont="1" applyFill="1" applyBorder="1" applyAlignment="1">
      <alignment horizontal="justify" vertical="center" wrapText="1"/>
    </xf>
    <xf numFmtId="0" fontId="12" fillId="0" borderId="41" xfId="28" applyFont="1" applyFill="1" applyBorder="1" applyAlignment="1">
      <alignment horizontal="center" vertical="center"/>
    </xf>
    <xf numFmtId="0" fontId="12" fillId="0" borderId="14" xfId="28" applyFont="1" applyFill="1" applyBorder="1" applyAlignment="1">
      <alignment horizontal="center" vertical="center"/>
    </xf>
    <xf numFmtId="0" fontId="12" fillId="0" borderId="42" xfId="28" applyFont="1" applyFill="1" applyBorder="1" applyAlignment="1">
      <alignment horizontal="center" vertical="center"/>
    </xf>
    <xf numFmtId="0" fontId="12" fillId="0" borderId="47" xfId="28" applyFont="1" applyFill="1" applyBorder="1" applyAlignment="1">
      <alignment horizontal="center" vertical="center"/>
    </xf>
    <xf numFmtId="0" fontId="12" fillId="0" borderId="35" xfId="28" applyFont="1" applyFill="1" applyBorder="1" applyAlignment="1">
      <alignment horizontal="center" vertical="center"/>
    </xf>
    <xf numFmtId="0" fontId="12" fillId="0" borderId="48" xfId="28" applyFont="1" applyFill="1" applyBorder="1" applyAlignment="1">
      <alignment horizontal="center" vertical="center"/>
    </xf>
    <xf numFmtId="2" fontId="12" fillId="0" borderId="19" xfId="28" applyNumberFormat="1" applyFont="1" applyFill="1" applyBorder="1" applyAlignment="1">
      <alignment horizontal="center" vertical="center"/>
    </xf>
    <xf numFmtId="2" fontId="12" fillId="0" borderId="46" xfId="28" applyNumberFormat="1" applyFont="1" applyFill="1" applyBorder="1" applyAlignment="1">
      <alignment horizontal="center" vertical="center"/>
    </xf>
    <xf numFmtId="2" fontId="12" fillId="0" borderId="41" xfId="28" applyNumberFormat="1" applyFont="1" applyFill="1" applyBorder="1" applyAlignment="1">
      <alignment horizontal="center" vertical="center" wrapText="1"/>
    </xf>
    <xf numFmtId="2" fontId="12" fillId="0" borderId="14" xfId="28" applyNumberFormat="1" applyFont="1" applyFill="1" applyBorder="1" applyAlignment="1">
      <alignment horizontal="center" vertical="center" wrapText="1"/>
    </xf>
    <xf numFmtId="2" fontId="12" fillId="0" borderId="14" xfId="28" applyNumberFormat="1" applyFont="1" applyFill="1" applyBorder="1" applyAlignment="1">
      <alignment horizontal="center" vertical="center"/>
    </xf>
    <xf numFmtId="2" fontId="12" fillId="0" borderId="35" xfId="28" applyNumberFormat="1" applyFont="1" applyFill="1" applyBorder="1" applyAlignment="1">
      <alignment horizontal="center" vertical="center"/>
    </xf>
    <xf numFmtId="0" fontId="4" fillId="0" borderId="43" xfId="28" applyFont="1" applyFill="1" applyBorder="1" applyAlignment="1">
      <alignment horizontal="left" vertical="top" wrapText="1"/>
    </xf>
    <xf numFmtId="0" fontId="4" fillId="0" borderId="44" xfId="28" applyFont="1" applyFill="1" applyBorder="1" applyAlignment="1">
      <alignment horizontal="left" vertical="top" wrapText="1"/>
    </xf>
    <xf numFmtId="0" fontId="4" fillId="0" borderId="30" xfId="28" applyFont="1" applyFill="1" applyBorder="1" applyAlignment="1">
      <alignment horizontal="left" vertical="top" wrapText="1"/>
    </xf>
    <xf numFmtId="0" fontId="15" fillId="0" borderId="6" xfId="28" applyFont="1" applyFill="1" applyBorder="1" applyAlignment="1">
      <alignment horizontal="left" vertical="top" wrapText="1"/>
    </xf>
    <xf numFmtId="0" fontId="15" fillId="0" borderId="1" xfId="28" applyFont="1" applyFill="1" applyBorder="1" applyAlignment="1">
      <alignment horizontal="left" vertical="top" wrapText="1"/>
    </xf>
    <xf numFmtId="0" fontId="15" fillId="0" borderId="7" xfId="28" applyFont="1" applyFill="1" applyBorder="1" applyAlignment="1">
      <alignment horizontal="left" vertical="top" wrapText="1"/>
    </xf>
    <xf numFmtId="0" fontId="35" fillId="0" borderId="12" xfId="28"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7" xfId="0" applyFont="1" applyFill="1" applyBorder="1" applyAlignment="1">
      <alignment horizontal="left" vertical="top" wrapText="1"/>
    </xf>
    <xf numFmtId="0" fontId="4" fillId="0" borderId="12" xfId="28" applyFont="1" applyFill="1" applyBorder="1" applyAlignment="1">
      <alignment horizontal="right" vertical="top" wrapText="1"/>
    </xf>
    <xf numFmtId="0" fontId="24" fillId="0" borderId="6" xfId="0" applyFont="1" applyBorder="1" applyAlignment="1">
      <alignment horizontal="left"/>
    </xf>
    <xf numFmtId="0" fontId="24" fillId="0" borderId="1" xfId="0" applyFont="1" applyBorder="1" applyAlignment="1">
      <alignment horizontal="left"/>
    </xf>
    <xf numFmtId="0" fontId="24" fillId="0" borderId="7" xfId="0" applyFont="1" applyBorder="1" applyAlignment="1">
      <alignment horizontal="left"/>
    </xf>
    <xf numFmtId="0" fontId="31" fillId="0" borderId="6" xfId="0" applyFont="1" applyBorder="1" applyAlignment="1">
      <alignment horizontal="center"/>
    </xf>
    <xf numFmtId="0" fontId="31" fillId="0" borderId="1" xfId="0" applyFont="1" applyBorder="1" applyAlignment="1">
      <alignment horizontal="center"/>
    </xf>
    <xf numFmtId="0" fontId="31" fillId="0" borderId="7" xfId="0" applyFont="1" applyBorder="1" applyAlignment="1">
      <alignment horizontal="center"/>
    </xf>
    <xf numFmtId="0" fontId="32" fillId="0" borderId="56" xfId="0" applyFont="1" applyFill="1" applyBorder="1" applyAlignment="1">
      <alignment horizontal="left" vertical="top"/>
    </xf>
    <xf numFmtId="0" fontId="32" fillId="0" borderId="57" xfId="0" applyFont="1" applyFill="1" applyBorder="1" applyAlignment="1">
      <alignment horizontal="left" vertical="top"/>
    </xf>
    <xf numFmtId="0" fontId="27" fillId="0" borderId="8" xfId="0" applyFont="1" applyBorder="1" applyAlignment="1">
      <alignment horizontal="center" vertical="top" wrapText="1"/>
    </xf>
    <xf numFmtId="0" fontId="24" fillId="0" borderId="12" xfId="0" applyFont="1" applyBorder="1" applyAlignment="1">
      <alignment horizontal="left"/>
    </xf>
    <xf numFmtId="0" fontId="12" fillId="0" borderId="12" xfId="0" applyFont="1" applyBorder="1" applyAlignment="1">
      <alignment horizontal="center" vertical="center" wrapText="1"/>
    </xf>
    <xf numFmtId="0" fontId="4" fillId="0" borderId="12" xfId="0" applyFont="1" applyBorder="1" applyAlignment="1">
      <alignment horizontal="left"/>
    </xf>
    <xf numFmtId="0" fontId="4" fillId="0" borderId="34" xfId="28" applyFont="1" applyBorder="1" applyAlignment="1">
      <alignment horizontal="left"/>
    </xf>
    <xf numFmtId="0" fontId="4" fillId="0" borderId="35" xfId="28" applyFont="1" applyBorder="1" applyAlignment="1">
      <alignment horizontal="left"/>
    </xf>
    <xf numFmtId="0" fontId="4" fillId="0" borderId="35" xfId="28" applyFont="1" applyBorder="1" applyAlignment="1">
      <alignment horizontal="center"/>
    </xf>
    <xf numFmtId="0" fontId="4" fillId="0" borderId="36" xfId="28" applyFont="1" applyBorder="1" applyAlignment="1">
      <alignment horizontal="center"/>
    </xf>
    <xf numFmtId="0" fontId="4" fillId="0" borderId="18" xfId="28" applyFont="1" applyBorder="1" applyAlignment="1">
      <alignment horizontal="center" vertical="center" wrapText="1"/>
    </xf>
    <xf numFmtId="0" fontId="4" fillId="0" borderId="22" xfId="28" applyFont="1" applyBorder="1" applyAlignment="1">
      <alignment horizontal="center" vertical="center" wrapText="1"/>
    </xf>
    <xf numFmtId="0" fontId="4" fillId="0" borderId="20" xfId="28" applyFont="1" applyBorder="1" applyAlignment="1">
      <alignment horizontal="center" vertical="top"/>
    </xf>
    <xf numFmtId="0" fontId="4" fillId="0" borderId="12" xfId="28" applyFont="1" applyBorder="1" applyAlignment="1">
      <alignment horizontal="center" vertical="top"/>
    </xf>
    <xf numFmtId="0" fontId="4" fillId="0" borderId="20" xfId="28" applyFont="1" applyBorder="1" applyAlignment="1">
      <alignment horizontal="center" vertical="center"/>
    </xf>
    <xf numFmtId="0" fontId="4" fillId="0" borderId="12" xfId="28" applyFont="1" applyBorder="1" applyAlignment="1">
      <alignment horizontal="center" vertical="center"/>
    </xf>
    <xf numFmtId="0" fontId="4" fillId="0" borderId="51" xfId="28" applyFont="1" applyBorder="1" applyAlignment="1">
      <alignment horizontal="center" vertical="center"/>
    </xf>
    <xf numFmtId="0" fontId="4" fillId="0" borderId="39" xfId="28" applyFont="1" applyBorder="1" applyAlignment="1">
      <alignment horizontal="center" vertical="center"/>
    </xf>
    <xf numFmtId="0" fontId="4" fillId="0" borderId="16" xfId="28" applyFont="1" applyBorder="1" applyAlignment="1">
      <alignment horizontal="left"/>
    </xf>
    <xf numFmtId="0" fontId="4" fillId="0" borderId="0" xfId="28" applyFont="1" applyBorder="1" applyAlignment="1">
      <alignment horizontal="left"/>
    </xf>
    <xf numFmtId="0" fontId="85" fillId="0" borderId="13" xfId="28" applyFont="1" applyBorder="1" applyAlignment="1">
      <alignment horizontal="center" vertical="center"/>
    </xf>
    <xf numFmtId="0" fontId="85" fillId="0" borderId="14" xfId="28" applyFont="1" applyBorder="1" applyAlignment="1">
      <alignment horizontal="center" vertical="center"/>
    </xf>
    <xf numFmtId="0" fontId="85" fillId="0" borderId="15" xfId="28" applyFont="1" applyBorder="1" applyAlignment="1">
      <alignment horizontal="center" vertical="center"/>
    </xf>
    <xf numFmtId="1" fontId="4" fillId="0" borderId="16" xfId="79" applyNumberFormat="1" applyFont="1" applyFill="1" applyBorder="1" applyAlignment="1">
      <alignment horizontal="left" vertical="top"/>
    </xf>
    <xf numFmtId="1" fontId="4" fillId="0" borderId="0" xfId="79" applyNumberFormat="1" applyFont="1" applyFill="1" applyBorder="1" applyAlignment="1">
      <alignment horizontal="left" vertical="top"/>
    </xf>
    <xf numFmtId="0" fontId="104" fillId="0" borderId="12" xfId="0" applyFont="1" applyBorder="1" applyAlignment="1">
      <alignment horizontal="left" vertical="top" wrapText="1"/>
    </xf>
    <xf numFmtId="0" fontId="0" fillId="0" borderId="12" xfId="0" applyBorder="1" applyAlignment="1">
      <alignment horizontal="left" vertical="top" wrapText="1"/>
    </xf>
    <xf numFmtId="0" fontId="17" fillId="0" borderId="12" xfId="0" applyFont="1" applyBorder="1" applyAlignment="1">
      <alignment horizontal="left" vertical="top" wrapText="1"/>
    </xf>
    <xf numFmtId="0" fontId="20" fillId="0" borderId="12" xfId="0" applyFont="1" applyBorder="1" applyAlignment="1">
      <alignment horizontal="left" vertical="top" wrapText="1"/>
    </xf>
    <xf numFmtId="0" fontId="6" fillId="2" borderId="0" xfId="0" applyFont="1" applyFill="1" applyBorder="1" applyAlignment="1">
      <alignment horizontal="center" vertical="top"/>
    </xf>
    <xf numFmtId="0" fontId="12" fillId="0" borderId="0" xfId="21" applyFont="1" applyBorder="1" applyAlignment="1">
      <alignment horizontal="center"/>
    </xf>
    <xf numFmtId="0" fontId="12" fillId="0" borderId="17" xfId="21" applyFont="1" applyBorder="1" applyAlignment="1">
      <alignment horizontal="center"/>
    </xf>
    <xf numFmtId="0" fontId="14" fillId="0" borderId="12" xfId="0" applyFont="1" applyBorder="1" applyAlignment="1">
      <alignment horizontal="center" vertical="top"/>
    </xf>
    <xf numFmtId="0" fontId="35" fillId="0" borderId="0" xfId="21" applyFont="1" applyBorder="1" applyAlignment="1">
      <alignment horizontal="center" vertical="top"/>
    </xf>
    <xf numFmtId="0" fontId="35" fillId="0" borderId="17" xfId="21" applyFont="1" applyBorder="1" applyAlignment="1">
      <alignment horizontal="center" vertical="top"/>
    </xf>
    <xf numFmtId="2" fontId="12" fillId="0" borderId="12" xfId="28" applyNumberFormat="1" applyFont="1" applyBorder="1" applyAlignment="1">
      <alignment horizontal="center" vertical="center"/>
    </xf>
    <xf numFmtId="0" fontId="4" fillId="0" borderId="20" xfId="28" applyFont="1" applyBorder="1" applyAlignment="1">
      <alignment horizontal="center" vertical="center" wrapText="1"/>
    </xf>
    <xf numFmtId="0" fontId="4" fillId="0" borderId="6" xfId="28" applyFont="1" applyBorder="1" applyAlignment="1">
      <alignment horizontal="left" vertical="top"/>
    </xf>
    <xf numFmtId="0" fontId="4" fillId="0" borderId="1" xfId="28" applyFont="1" applyBorder="1" applyAlignment="1">
      <alignment horizontal="left" vertical="top"/>
    </xf>
    <xf numFmtId="0" fontId="4" fillId="0" borderId="7" xfId="28" applyFont="1" applyBorder="1" applyAlignment="1">
      <alignment horizontal="left" vertical="top"/>
    </xf>
    <xf numFmtId="0" fontId="4" fillId="0" borderId="12" xfId="28" applyFont="1" applyBorder="1" applyAlignment="1">
      <alignment horizontal="center" vertical="center" wrapText="1"/>
    </xf>
    <xf numFmtId="0" fontId="36" fillId="0" borderId="18" xfId="28" applyFont="1" applyBorder="1" applyAlignment="1">
      <alignment horizontal="center" vertical="center" wrapText="1"/>
    </xf>
    <xf numFmtId="0" fontId="36" fillId="0" borderId="22" xfId="28" applyFont="1" applyBorder="1" applyAlignment="1">
      <alignment horizontal="center" vertical="center" wrapText="1"/>
    </xf>
    <xf numFmtId="0" fontId="4" fillId="0" borderId="19" xfId="28" applyFont="1" applyBorder="1" applyAlignment="1">
      <alignment horizontal="center" vertical="center"/>
    </xf>
    <xf numFmtId="0" fontId="4" fillId="0" borderId="8" xfId="28" applyFont="1" applyBorder="1" applyAlignment="1">
      <alignment horizontal="center" vertical="center"/>
    </xf>
    <xf numFmtId="0" fontId="33" fillId="0" borderId="13" xfId="21" applyFont="1" applyBorder="1" applyAlignment="1">
      <alignment horizontal="center"/>
    </xf>
    <xf numFmtId="0" fontId="33" fillId="0" borderId="14" xfId="21" applyFont="1" applyBorder="1" applyAlignment="1">
      <alignment horizontal="center"/>
    </xf>
    <xf numFmtId="0" fontId="33" fillId="0" borderId="15" xfId="21" applyFont="1" applyBorder="1" applyAlignment="1">
      <alignment horizontal="center"/>
    </xf>
    <xf numFmtId="0" fontId="34" fillId="0" borderId="16" xfId="21" applyFont="1" applyBorder="1" applyAlignment="1">
      <alignment horizontal="center"/>
    </xf>
    <xf numFmtId="0" fontId="34" fillId="0" borderId="0" xfId="21" applyFont="1" applyBorder="1" applyAlignment="1">
      <alignment horizontal="center"/>
    </xf>
    <xf numFmtId="0" fontId="34" fillId="0" borderId="17" xfId="21" applyFont="1" applyBorder="1" applyAlignment="1">
      <alignment horizontal="center"/>
    </xf>
    <xf numFmtId="1" fontId="4" fillId="0" borderId="16" xfId="79" applyNumberFormat="1" applyFont="1" applyFill="1" applyBorder="1" applyAlignment="1">
      <alignment horizontal="left" vertical="top" wrapText="1"/>
    </xf>
    <xf numFmtId="1" fontId="4" fillId="0" borderId="0" xfId="79" applyNumberFormat="1" applyFont="1" applyFill="1" applyBorder="1" applyAlignment="1">
      <alignment horizontal="left" vertical="top" wrapText="1"/>
    </xf>
    <xf numFmtId="1" fontId="4" fillId="0" borderId="17" xfId="79" applyNumberFormat="1" applyFont="1" applyFill="1" applyBorder="1" applyAlignment="1">
      <alignment horizontal="left" vertical="top" wrapText="1"/>
    </xf>
    <xf numFmtId="0" fontId="4" fillId="0" borderId="12" xfId="28" applyFont="1" applyBorder="1" applyAlignment="1">
      <alignment horizontal="left" vertical="center" wrapText="1"/>
    </xf>
    <xf numFmtId="0" fontId="38" fillId="0" borderId="27" xfId="80" applyFont="1" applyBorder="1" applyAlignment="1">
      <alignment horizontal="center" vertical="top" wrapText="1"/>
    </xf>
    <xf numFmtId="0" fontId="38" fillId="0" borderId="19" xfId="80" applyFont="1" applyBorder="1" applyAlignment="1">
      <alignment horizontal="center" vertical="top" wrapText="1"/>
    </xf>
    <xf numFmtId="0" fontId="38" fillId="0" borderId="28" xfId="80" applyFont="1" applyBorder="1" applyAlignment="1">
      <alignment horizontal="center" vertical="top" wrapText="1"/>
    </xf>
    <xf numFmtId="0" fontId="38" fillId="0" borderId="29" xfId="80" applyFont="1" applyBorder="1" applyAlignment="1">
      <alignment horizontal="center" vertical="top" wrapText="1"/>
    </xf>
    <xf numFmtId="2" fontId="39" fillId="0" borderId="20" xfId="80" applyNumberFormat="1" applyFont="1" applyBorder="1" applyAlignment="1">
      <alignment horizontal="center"/>
    </xf>
    <xf numFmtId="0" fontId="4" fillId="0" borderId="6" xfId="21" applyFont="1" applyBorder="1" applyAlignment="1">
      <alignment horizontal="left" vertical="center" wrapText="1"/>
    </xf>
    <xf numFmtId="0" fontId="4" fillId="0" borderId="1" xfId="21" applyFont="1" applyBorder="1" applyAlignment="1">
      <alignment horizontal="left" vertical="center" wrapText="1"/>
    </xf>
    <xf numFmtId="0" fontId="4" fillId="0" borderId="7" xfId="21" applyFont="1" applyBorder="1" applyAlignment="1">
      <alignment horizontal="left" vertical="center" wrapText="1"/>
    </xf>
    <xf numFmtId="0" fontId="91" fillId="0" borderId="12" xfId="76" applyFont="1" applyBorder="1" applyAlignment="1">
      <alignment horizontal="center" wrapText="1"/>
    </xf>
    <xf numFmtId="0" fontId="91" fillId="0" borderId="0" xfId="76" applyFont="1" applyBorder="1" applyAlignment="1">
      <alignment horizontal="center" wrapText="1"/>
    </xf>
    <xf numFmtId="0" fontId="86" fillId="0" borderId="18" xfId="76" applyFont="1" applyBorder="1" applyAlignment="1">
      <alignment horizontal="center" wrapText="1"/>
    </xf>
    <xf numFmtId="0" fontId="86" fillId="0" borderId="20" xfId="76" applyFont="1" applyBorder="1" applyAlignment="1">
      <alignment horizontal="center" wrapText="1"/>
    </xf>
    <xf numFmtId="0" fontId="86" fillId="0" borderId="21" xfId="76" applyFont="1" applyBorder="1" applyAlignment="1">
      <alignment horizontal="center" wrapText="1"/>
    </xf>
    <xf numFmtId="0" fontId="88" fillId="0" borderId="12" xfId="76" applyFont="1" applyBorder="1" applyAlignment="1">
      <alignment horizontal="center" wrapText="1"/>
    </xf>
    <xf numFmtId="1" fontId="89" fillId="0" borderId="12" xfId="76" applyNumberFormat="1" applyFont="1" applyBorder="1" applyAlignment="1">
      <alignment horizontal="justify" vertical="top" wrapText="1"/>
    </xf>
    <xf numFmtId="0" fontId="89" fillId="0" borderId="12" xfId="76" applyFont="1" applyBorder="1" applyAlignment="1">
      <alignment horizontal="justify" vertical="top" wrapText="1"/>
    </xf>
    <xf numFmtId="0" fontId="89" fillId="0" borderId="23" xfId="76" applyFont="1" applyBorder="1" applyAlignment="1">
      <alignment horizontal="justify" vertical="top" wrapText="1"/>
    </xf>
    <xf numFmtId="165" fontId="88" fillId="0" borderId="12" xfId="76" applyNumberFormat="1" applyFont="1" applyBorder="1" applyAlignment="1">
      <alignment horizontal="left" wrapText="1"/>
    </xf>
    <xf numFmtId="0" fontId="3" fillId="0" borderId="12" xfId="28" applyBorder="1"/>
    <xf numFmtId="1" fontId="88" fillId="0" borderId="12" xfId="76" applyNumberFormat="1" applyFont="1" applyBorder="1" applyAlignment="1">
      <alignment horizontal="left" wrapText="1"/>
    </xf>
    <xf numFmtId="0" fontId="88" fillId="0" borderId="12" xfId="76" applyFont="1" applyBorder="1" applyAlignment="1">
      <alignment horizontal="left" wrapText="1"/>
    </xf>
    <xf numFmtId="0" fontId="88" fillId="0" borderId="28" xfId="76" applyFont="1" applyBorder="1" applyAlignment="1">
      <alignment horizontal="center" vertical="center" wrapText="1"/>
    </xf>
    <xf numFmtId="0" fontId="88" fillId="0" borderId="29" xfId="76" applyFont="1" applyBorder="1" applyAlignment="1">
      <alignment horizontal="center" vertical="center" wrapText="1"/>
    </xf>
    <xf numFmtId="0" fontId="1" fillId="0" borderId="16" xfId="6" applyFont="1" applyBorder="1" applyAlignment="1">
      <alignment horizontal="center"/>
    </xf>
    <xf numFmtId="0" fontId="1" fillId="0" borderId="0" xfId="6" applyFont="1" applyBorder="1" applyAlignment="1">
      <alignment horizontal="center"/>
    </xf>
    <xf numFmtId="0" fontId="1" fillId="0" borderId="17" xfId="6" applyFont="1" applyBorder="1" applyAlignment="1">
      <alignment horizontal="center"/>
    </xf>
    <xf numFmtId="0" fontId="12" fillId="0" borderId="58" xfId="6" applyFont="1" applyBorder="1" applyAlignment="1">
      <alignment horizontal="center" vertical="center"/>
    </xf>
    <xf numFmtId="0" fontId="12" fillId="0" borderId="59" xfId="6" applyFont="1" applyBorder="1" applyAlignment="1">
      <alignment horizontal="center" vertical="center"/>
    </xf>
    <xf numFmtId="0" fontId="12" fillId="0" borderId="60" xfId="6" applyFont="1" applyBorder="1" applyAlignment="1">
      <alignment horizontal="center" vertical="center" wrapText="1"/>
    </xf>
    <xf numFmtId="0" fontId="12" fillId="0" borderId="59" xfId="6" applyFont="1" applyBorder="1" applyAlignment="1">
      <alignment horizontal="center" vertical="center" wrapText="1"/>
    </xf>
    <xf numFmtId="0" fontId="115" fillId="0" borderId="16" xfId="0" applyFont="1" applyBorder="1" applyAlignment="1">
      <alignment horizontal="center" vertical="center" wrapText="1"/>
    </xf>
    <xf numFmtId="0" fontId="115" fillId="0" borderId="0" xfId="0" applyFont="1" applyBorder="1" applyAlignment="1">
      <alignment horizontal="center" vertical="center" wrapText="1"/>
    </xf>
    <xf numFmtId="0" fontId="115" fillId="0" borderId="17" xfId="0" applyFont="1" applyBorder="1" applyAlignment="1">
      <alignment horizontal="center" vertical="center" wrapText="1"/>
    </xf>
    <xf numFmtId="0" fontId="1" fillId="0" borderId="5" xfId="6" applyFont="1" applyBorder="1" applyAlignment="1">
      <alignment horizontal="center"/>
    </xf>
    <xf numFmtId="0" fontId="114" fillId="0" borderId="16" xfId="6" applyFont="1" applyBorder="1" applyAlignment="1">
      <alignment horizontal="center"/>
    </xf>
    <xf numFmtId="0" fontId="114" fillId="0" borderId="0" xfId="6" applyFont="1" applyBorder="1" applyAlignment="1">
      <alignment horizontal="center"/>
    </xf>
    <xf numFmtId="0" fontId="114" fillId="0" borderId="17" xfId="6" applyFont="1" applyBorder="1" applyAlignment="1">
      <alignment horizontal="center"/>
    </xf>
    <xf numFmtId="0" fontId="115" fillId="0" borderId="16" xfId="0" applyFont="1" applyBorder="1" applyAlignment="1">
      <alignment horizontal="center" vertical="top" wrapText="1"/>
    </xf>
    <xf numFmtId="0" fontId="115" fillId="0" borderId="0" xfId="0" applyFont="1" applyBorder="1" applyAlignment="1">
      <alignment horizontal="center" vertical="top" wrapText="1"/>
    </xf>
    <xf numFmtId="0" fontId="115" fillId="0" borderId="17" xfId="0" applyFont="1" applyBorder="1" applyAlignment="1">
      <alignment horizontal="center" vertical="top" wrapText="1"/>
    </xf>
    <xf numFmtId="0" fontId="116" fillId="0" borderId="14" xfId="6" applyFont="1" applyBorder="1" applyAlignment="1">
      <alignment horizontal="center"/>
    </xf>
    <xf numFmtId="0" fontId="116" fillId="0" borderId="15" xfId="6" applyFont="1" applyBorder="1" applyAlignment="1">
      <alignment horizontal="center"/>
    </xf>
    <xf numFmtId="0" fontId="27" fillId="0" borderId="13" xfId="3" applyFont="1" applyBorder="1" applyAlignment="1">
      <alignment horizontal="center"/>
    </xf>
    <xf numFmtId="0" fontId="27" fillId="0" borderId="14" xfId="3" applyFont="1" applyBorder="1" applyAlignment="1">
      <alignment horizontal="center"/>
    </xf>
    <xf numFmtId="0" fontId="27" fillId="0" borderId="15" xfId="3" applyFont="1" applyBorder="1" applyAlignment="1">
      <alignment horizontal="center"/>
    </xf>
    <xf numFmtId="0" fontId="117" fillId="0" borderId="13" xfId="103" applyFont="1" applyBorder="1" applyAlignment="1">
      <alignment horizontal="center" vertical="center"/>
    </xf>
    <xf numFmtId="0" fontId="117" fillId="0" borderId="14" xfId="103" applyFont="1" applyBorder="1" applyAlignment="1">
      <alignment horizontal="center" vertical="center"/>
    </xf>
    <xf numFmtId="0" fontId="117" fillId="0" borderId="15" xfId="103" applyFont="1" applyBorder="1" applyAlignment="1">
      <alignment horizontal="center" vertical="center"/>
    </xf>
    <xf numFmtId="1" fontId="126" fillId="0" borderId="16" xfId="104" applyNumberFormat="1" applyFont="1" applyBorder="1" applyAlignment="1">
      <alignment horizontal="left" vertical="center" wrapText="1"/>
    </xf>
    <xf numFmtId="0" fontId="126" fillId="0" borderId="0" xfId="104" applyFont="1" applyBorder="1" applyAlignment="1">
      <alignment horizontal="left" vertical="center" wrapText="1"/>
    </xf>
    <xf numFmtId="0" fontId="126" fillId="0" borderId="17" xfId="104" applyFont="1" applyBorder="1" applyAlignment="1">
      <alignment horizontal="left" vertical="center" wrapText="1"/>
    </xf>
    <xf numFmtId="1" fontId="118" fillId="0" borderId="16" xfId="103" applyNumberFormat="1" applyFont="1" applyBorder="1" applyAlignment="1">
      <alignment horizontal="left" vertical="top"/>
    </xf>
    <xf numFmtId="0" fontId="118" fillId="0" borderId="0" xfId="103" applyFont="1" applyBorder="1" applyAlignment="1">
      <alignment horizontal="left" vertical="top"/>
    </xf>
    <xf numFmtId="1" fontId="118" fillId="0" borderId="16" xfId="104" applyNumberFormat="1" applyFont="1" applyBorder="1" applyAlignment="1">
      <alignment horizontal="left" vertical="top"/>
    </xf>
    <xf numFmtId="1" fontId="118" fillId="0" borderId="0" xfId="104" applyNumberFormat="1" applyFont="1" applyBorder="1" applyAlignment="1">
      <alignment horizontal="left" vertical="top"/>
    </xf>
    <xf numFmtId="0" fontId="118" fillId="0" borderId="16" xfId="104" applyFont="1" applyBorder="1" applyAlignment="1">
      <alignment horizontal="left" vertical="top"/>
    </xf>
    <xf numFmtId="0" fontId="118" fillId="0" borderId="0" xfId="104" applyFont="1" applyBorder="1" applyAlignment="1">
      <alignment horizontal="left" vertical="top"/>
    </xf>
    <xf numFmtId="0" fontId="19" fillId="0" borderId="0" xfId="103" applyFont="1" applyBorder="1" applyAlignment="1">
      <alignment horizontal="right"/>
    </xf>
    <xf numFmtId="0" fontId="21" fillId="0" borderId="35" xfId="103" applyFont="1" applyBorder="1" applyAlignment="1">
      <alignment horizontal="right"/>
    </xf>
    <xf numFmtId="0" fontId="118" fillId="0" borderId="20" xfId="103" applyFont="1" applyBorder="1" applyAlignment="1">
      <alignment horizontal="center" vertical="center"/>
    </xf>
    <xf numFmtId="0" fontId="19" fillId="0" borderId="0" xfId="103" applyFont="1" applyAlignment="1">
      <alignment horizontal="left" vertical="top" wrapText="1"/>
    </xf>
    <xf numFmtId="0" fontId="4" fillId="0" borderId="0" xfId="104" applyFont="1" applyAlignment="1">
      <alignment horizontal="right" vertical="top"/>
    </xf>
    <xf numFmtId="4" fontId="21" fillId="0" borderId="0" xfId="103" applyNumberFormat="1" applyFont="1" applyAlignment="1">
      <alignment horizontal="left"/>
    </xf>
    <xf numFmtId="0" fontId="118" fillId="0" borderId="21" xfId="103" applyFont="1" applyBorder="1" applyAlignment="1">
      <alignment horizontal="center" vertical="center"/>
    </xf>
    <xf numFmtId="0" fontId="118" fillId="0" borderId="38" xfId="103" applyFont="1" applyBorder="1" applyAlignment="1">
      <alignment horizontal="center" vertical="center"/>
    </xf>
    <xf numFmtId="0" fontId="125" fillId="0" borderId="0" xfId="103" applyFont="1" applyBorder="1" applyAlignment="1">
      <alignment horizontal="left" vertical="center" wrapText="1"/>
    </xf>
    <xf numFmtId="0" fontId="19" fillId="0" borderId="0" xfId="103" applyFont="1" applyAlignment="1">
      <alignment horizontal="left" vertical="top"/>
    </xf>
    <xf numFmtId="0" fontId="4" fillId="0" borderId="13" xfId="82" applyFont="1" applyBorder="1" applyAlignment="1">
      <alignment horizontal="center"/>
    </xf>
    <xf numFmtId="0" fontId="4" fillId="0" borderId="14" xfId="82" applyFont="1" applyBorder="1" applyAlignment="1">
      <alignment horizontal="center"/>
    </xf>
    <xf numFmtId="0" fontId="4" fillId="0" borderId="15" xfId="82" applyFont="1" applyBorder="1" applyAlignment="1">
      <alignment horizontal="center"/>
    </xf>
    <xf numFmtId="0" fontId="24" fillId="0" borderId="16" xfId="0" applyFont="1" applyBorder="1" applyAlignment="1">
      <alignment horizontal="left" vertical="top" wrapText="1"/>
    </xf>
    <xf numFmtId="0" fontId="24" fillId="0" borderId="0" xfId="0" applyFont="1" applyBorder="1" applyAlignment="1">
      <alignment horizontal="left" vertical="top" wrapText="1"/>
    </xf>
    <xf numFmtId="0" fontId="24" fillId="0" borderId="17" xfId="0" applyFont="1" applyBorder="1" applyAlignment="1">
      <alignment horizontal="left" vertical="top" wrapText="1"/>
    </xf>
    <xf numFmtId="0" fontId="50" fillId="0" borderId="0" xfId="81" applyFont="1" applyBorder="1" applyAlignment="1">
      <alignment horizontal="left" vertical="top" wrapText="1"/>
    </xf>
    <xf numFmtId="0" fontId="4" fillId="0" borderId="0" xfId="82" applyFont="1" applyBorder="1" applyAlignment="1">
      <alignment horizontal="left"/>
    </xf>
    <xf numFmtId="0" fontId="101" fillId="0" borderId="0" xfId="82" applyFont="1" applyBorder="1" applyAlignment="1">
      <alignment horizontal="center"/>
    </xf>
    <xf numFmtId="0" fontId="3" fillId="0" borderId="0" xfId="82" applyAlignment="1">
      <alignment horizontal="left" vertical="top" wrapText="1"/>
    </xf>
    <xf numFmtId="0" fontId="3" fillId="0" borderId="0" xfId="82" applyAlignment="1">
      <alignment horizontal="left"/>
    </xf>
    <xf numFmtId="0" fontId="4" fillId="0" borderId="34" xfId="82" applyFont="1" applyBorder="1" applyAlignment="1">
      <alignment horizontal="center"/>
    </xf>
    <xf numFmtId="0" fontId="4" fillId="0" borderId="35" xfId="82" applyFont="1" applyBorder="1" applyAlignment="1">
      <alignment horizontal="center"/>
    </xf>
    <xf numFmtId="0" fontId="4" fillId="0" borderId="36" xfId="82" applyFont="1" applyBorder="1" applyAlignment="1">
      <alignment horizontal="center"/>
    </xf>
    <xf numFmtId="0" fontId="3" fillId="0" borderId="22" xfId="82" applyBorder="1" applyAlignment="1">
      <alignment horizontal="left"/>
    </xf>
    <xf numFmtId="0" fontId="3" fillId="0" borderId="12" xfId="82" applyBorder="1" applyAlignment="1">
      <alignment horizontal="left"/>
    </xf>
    <xf numFmtId="0" fontId="4" fillId="0" borderId="25" xfId="82" applyFont="1" applyBorder="1" applyAlignment="1">
      <alignment horizontal="center"/>
    </xf>
    <xf numFmtId="0" fontId="4" fillId="0" borderId="26" xfId="82" applyFont="1" applyBorder="1" applyAlignment="1">
      <alignment horizontal="center"/>
    </xf>
    <xf numFmtId="0" fontId="103" fillId="0" borderId="0" xfId="82" applyFont="1" applyAlignment="1">
      <alignment horizontal="left" vertical="top" wrapText="1"/>
    </xf>
    <xf numFmtId="0" fontId="3" fillId="0" borderId="0" xfId="82" applyAlignment="1">
      <alignment horizontal="left" vertical="top"/>
    </xf>
    <xf numFmtId="0" fontId="1" fillId="0" borderId="0" xfId="6" applyFont="1" applyAlignment="1">
      <alignment horizontal="center"/>
    </xf>
    <xf numFmtId="0" fontId="15" fillId="0" borderId="0" xfId="0" applyFont="1" applyBorder="1" applyAlignment="1">
      <alignment horizontal="left" vertical="top" wrapText="1"/>
    </xf>
  </cellXfs>
  <cellStyles count="106">
    <cellStyle name="Comma 2" xfId="4"/>
    <cellStyle name="Comma 3" xfId="22"/>
    <cellStyle name="Comma 3 2" xfId="23"/>
    <cellStyle name="Currency 2" xfId="24"/>
    <cellStyle name="Hyperlink 2" xfId="25"/>
    <cellStyle name="Normal" xfId="0" builtinId="0"/>
    <cellStyle name="Normal 10" xfId="26"/>
    <cellStyle name="Normal 11" xfId="27"/>
    <cellStyle name="Normal 12" xfId="28"/>
    <cellStyle name="Normal 13" xfId="29"/>
    <cellStyle name="Normal 14" xfId="30"/>
    <cellStyle name="Normal 15" xfId="31"/>
    <cellStyle name="Normal 16" xfId="32"/>
    <cellStyle name="Normal 17" xfId="33"/>
    <cellStyle name="Normal 18" xfId="83"/>
    <cellStyle name="Normal 19" xfId="84"/>
    <cellStyle name="Normal 2" xfId="3"/>
    <cellStyle name="Normal 2 10" xfId="5"/>
    <cellStyle name="Normal 2 11" xfId="34"/>
    <cellStyle name="Normal 2 12" xfId="35"/>
    <cellStyle name="Normal 2 13" xfId="36"/>
    <cellStyle name="Normal 2 14" xfId="37"/>
    <cellStyle name="Normal 2 15" xfId="38"/>
    <cellStyle name="Normal 2 16" xfId="39"/>
    <cellStyle name="Normal 2 17" xfId="40"/>
    <cellStyle name="Normal 2 18" xfId="41"/>
    <cellStyle name="Normal 2 18 2" xfId="21"/>
    <cellStyle name="Normal 2 19" xfId="42"/>
    <cellStyle name="Normal 2 2" xfId="6"/>
    <cellStyle name="Normal 2 2 10" xfId="85"/>
    <cellStyle name="Normal 2 2 2" xfId="7"/>
    <cellStyle name="Normal 2 2 2 2" xfId="43"/>
    <cellStyle name="Normal 2 2 3" xfId="44"/>
    <cellStyle name="Normal 2 2 3 2" xfId="86"/>
    <cellStyle name="Normal 2 2 4" xfId="45"/>
    <cellStyle name="Normal 2 2 5" xfId="87"/>
    <cellStyle name="Normal 2 2 6" xfId="88"/>
    <cellStyle name="Normal 2 2 7" xfId="89"/>
    <cellStyle name="Normal 2 2 8" xfId="90"/>
    <cellStyle name="Normal 2 2 9" xfId="91"/>
    <cellStyle name="Normal 2 3" xfId="46"/>
    <cellStyle name="Normal 2 4" xfId="47"/>
    <cellStyle name="Normal 2 5" xfId="48"/>
    <cellStyle name="Normal 2 6" xfId="49"/>
    <cellStyle name="Normal 2 7" xfId="50"/>
    <cellStyle name="Normal 2 8" xfId="51"/>
    <cellStyle name="Normal 2 9" xfId="52"/>
    <cellStyle name="Normal 20" xfId="92"/>
    <cellStyle name="Normal 20 2" xfId="103"/>
    <cellStyle name="Normal 21" xfId="93"/>
    <cellStyle name="Normal 21 2" xfId="94"/>
    <cellStyle name="Normal 22" xfId="95"/>
    <cellStyle name="Normal 22 2" xfId="96"/>
    <cellStyle name="Normal 23" xfId="97"/>
    <cellStyle name="Normal 24" xfId="102"/>
    <cellStyle name="Normal 3" xfId="8"/>
    <cellStyle name="Normal 3 10" xfId="53"/>
    <cellStyle name="Normal 3 11" xfId="54"/>
    <cellStyle name="Normal 3 12" xfId="55"/>
    <cellStyle name="Normal 3 13" xfId="56"/>
    <cellStyle name="Normal 3 14" xfId="57"/>
    <cellStyle name="Normal 3 15" xfId="58"/>
    <cellStyle name="Normal 3 16" xfId="59"/>
    <cellStyle name="Normal 3 17" xfId="60"/>
    <cellStyle name="Normal 3 18" xfId="61"/>
    <cellStyle name="Normal 3 19" xfId="62"/>
    <cellStyle name="Normal 3 2" xfId="9"/>
    <cellStyle name="Normal 3 20" xfId="63"/>
    <cellStyle name="Normal 3 21" xfId="98"/>
    <cellStyle name="Normal 3 22" xfId="105"/>
    <cellStyle name="Normal 3 3" xfId="10"/>
    <cellStyle name="Normal 3 4" xfId="11"/>
    <cellStyle name="Normal 3 4 2" xfId="64"/>
    <cellStyle name="Normal 3 5" xfId="65"/>
    <cellStyle name="Normal 3 6" xfId="66"/>
    <cellStyle name="Normal 3 7" xfId="67"/>
    <cellStyle name="Normal 3 8" xfId="68"/>
    <cellStyle name="Normal 3 9" xfId="12"/>
    <cellStyle name="Normal 3 9 2" xfId="69"/>
    <cellStyle name="Normal 3_Xl0000010" xfId="70"/>
    <cellStyle name="Normal 4" xfId="13"/>
    <cellStyle name="Normal 4 2" xfId="14"/>
    <cellStyle name="Normal 4 2 2" xfId="71"/>
    <cellStyle name="Normal 4 3" xfId="72"/>
    <cellStyle name="Normal 4_MUSSORIE ROAD KEMPTY GATE-1" xfId="73"/>
    <cellStyle name="Normal 5" xfId="15"/>
    <cellStyle name="Normal 5 2" xfId="74"/>
    <cellStyle name="Normal 5 3" xfId="75"/>
    <cellStyle name="Normal 5 4" xfId="99"/>
    <cellStyle name="Normal 5 4 2" xfId="100"/>
    <cellStyle name="Normal 6" xfId="16"/>
    <cellStyle name="Normal 6 2" xfId="17"/>
    <cellStyle name="Normal 6 2 2" xfId="101"/>
    <cellStyle name="Normal 6 3" xfId="76"/>
    <cellStyle name="Normal 7" xfId="18"/>
    <cellStyle name="Normal 7 2" xfId="77"/>
    <cellStyle name="Normal 8" xfId="2"/>
    <cellStyle name="Normal 8 2" xfId="78"/>
    <cellStyle name="Normal 9" xfId="20"/>
    <cellStyle name="Normal_15aem pradeep bill" xfId="80"/>
    <cellStyle name="Normal_1st RA boys hostel" xfId="79"/>
    <cellStyle name="Normal_1st RA boys hostel 2" xfId="1"/>
    <cellStyle name="Normal_78aemtoilet" xfId="81"/>
    <cellStyle name="Normal_8thrabill 12t3 riverview tinshed" xfId="82"/>
    <cellStyle name="Normal_f I&amp;FBill of 125ae of sh anil kumar 2 2" xfId="104"/>
    <cellStyle name="Style 1"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76200</xdr:rowOff>
    </xdr:from>
    <xdr:to>
      <xdr:col>6</xdr:col>
      <xdr:colOff>0</xdr:colOff>
      <xdr:row>2</xdr:row>
      <xdr:rowOff>9525</xdr:rowOff>
    </xdr:to>
    <xdr:sp macro="" textlink="">
      <xdr:nvSpPr>
        <xdr:cNvPr id="2" name="WordArt 1"/>
        <xdr:cNvSpPr>
          <a:spLocks noChangeArrowheads="1" noChangeShapeType="1" noTextEdit="1"/>
        </xdr:cNvSpPr>
      </xdr:nvSpPr>
      <xdr:spPr bwMode="auto">
        <a:xfrm>
          <a:off x="1819275" y="76200"/>
          <a:ext cx="4391025" cy="323850"/>
        </a:xfrm>
        <a:prstGeom prst="rect">
          <a:avLst/>
        </a:prstGeom>
      </xdr:spPr>
      <xdr:txBody>
        <a:bodyPr wrap="none" fromWordArt="1">
          <a:prstTxWarp prst="textPlain">
            <a:avLst>
              <a:gd name="adj" fmla="val 50000"/>
            </a:avLst>
          </a:prstTxWarp>
        </a:bodyPr>
        <a:lstStyle/>
        <a:p>
          <a:pPr algn="l" rtl="0">
            <a:buNone/>
          </a:pPr>
          <a:endParaRPr lang="en-IN" sz="800" u="sng" strike="sngStrike" kern="10" cap="small" spc="-80">
            <a:ln w="9525">
              <a:solidFill>
                <a:srgbClr val="000000"/>
              </a:solidFill>
              <a:round/>
              <a:headEnd/>
              <a:tailEnd/>
            </a:ln>
            <a:solidFill>
              <a:srgbClr val="000000"/>
            </a:solidFill>
            <a:latin typeface="Courier New"/>
            <a:cs typeface="Courier New"/>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730056</xdr:colOff>
      <xdr:row>29</xdr:row>
      <xdr:rowOff>57350</xdr:rowOff>
    </xdr:from>
    <xdr:ext cx="2055563" cy="667299"/>
    <xdr:sp macro="" textlink="">
      <xdr:nvSpPr>
        <xdr:cNvPr id="2" name="TextBox 1"/>
        <xdr:cNvSpPr txBox="1"/>
      </xdr:nvSpPr>
      <xdr:spPr>
        <a:xfrm>
          <a:off x="3788639" y="8058350"/>
          <a:ext cx="2055563" cy="667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300" b="1" i="1">
              <a:latin typeface="Times New Roman" panose="02020603050405020304" pitchFamily="18" charset="0"/>
              <a:cs typeface="Times New Roman" panose="02020603050405020304" pitchFamily="18" charset="0"/>
            </a:rPr>
            <a:t>Executive Engineer</a:t>
          </a:r>
        </a:p>
        <a:p>
          <a:pPr algn="ctr"/>
          <a:r>
            <a:rPr lang="en-IN" sz="1300" b="1" i="1">
              <a:latin typeface="Times New Roman" panose="02020603050405020304" pitchFamily="18" charset="0"/>
              <a:cs typeface="Times New Roman" panose="02020603050405020304" pitchFamily="18" charset="0"/>
            </a:rPr>
            <a:t>Mussoorie</a:t>
          </a:r>
          <a:r>
            <a:rPr lang="en-IN" sz="1300" b="1" i="1" baseline="0">
              <a:latin typeface="Times New Roman" panose="02020603050405020304" pitchFamily="18" charset="0"/>
              <a:cs typeface="Times New Roman" panose="02020603050405020304" pitchFamily="18" charset="0"/>
            </a:rPr>
            <a:t> Project Division</a:t>
          </a:r>
        </a:p>
        <a:p>
          <a:pPr algn="ctr"/>
          <a:r>
            <a:rPr lang="en-IN" sz="1300" b="1" i="1" baseline="0">
              <a:latin typeface="Times New Roman" panose="02020603050405020304" pitchFamily="18" charset="0"/>
              <a:cs typeface="Times New Roman" panose="02020603050405020304" pitchFamily="18" charset="0"/>
            </a:rPr>
            <a:t>CPWD, Mussoorie</a:t>
          </a:r>
          <a:r>
            <a:rPr lang="en-IN" sz="1200" b="1" i="1" baseline="0">
              <a:latin typeface="Times New Roman" panose="02020603050405020304" pitchFamily="18" charset="0"/>
              <a:cs typeface="Times New Roman" panose="02020603050405020304" pitchFamily="18" charset="0"/>
            </a:rPr>
            <a:t>.</a:t>
          </a:r>
          <a:endParaRPr lang="en-IN" sz="1200" b="1" i="1">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209550</xdr:colOff>
      <xdr:row>31</xdr:row>
      <xdr:rowOff>104775</xdr:rowOff>
    </xdr:from>
    <xdr:to>
      <xdr:col>7</xdr:col>
      <xdr:colOff>447675</xdr:colOff>
      <xdr:row>35</xdr:row>
      <xdr:rowOff>142875</xdr:rowOff>
    </xdr:to>
    <xdr:sp macro="" textlink="">
      <xdr:nvSpPr>
        <xdr:cNvPr id="2" name="WordArt 1"/>
        <xdr:cNvSpPr>
          <a:spLocks noChangeArrowheads="1" noChangeShapeType="1" noTextEdit="1"/>
        </xdr:cNvSpPr>
      </xdr:nvSpPr>
      <xdr:spPr bwMode="auto">
        <a:xfrm>
          <a:off x="4257675" y="6648450"/>
          <a:ext cx="1457325" cy="723900"/>
        </a:xfrm>
        <a:prstGeom prst="rect">
          <a:avLst/>
        </a:prstGeom>
      </xdr:spPr>
      <xdr:txBody>
        <a:bodyPr wrap="none" fromWordArt="1">
          <a:prstTxWarp prst="textPlain">
            <a:avLst>
              <a:gd name="adj" fmla="val 50000"/>
            </a:avLst>
          </a:prstTxWarp>
        </a:bodyPr>
        <a:lstStyle/>
        <a:p>
          <a:pPr algn="ctr" rtl="0"/>
          <a:r>
            <a:rPr lang="en-IN" sz="1400" kern="10" spc="0">
              <a:ln w="9525">
                <a:solidFill>
                  <a:srgbClr val="000000"/>
                </a:solidFill>
                <a:round/>
                <a:headEnd/>
                <a:tailEnd/>
              </a:ln>
              <a:solidFill>
                <a:srgbClr val="000000"/>
              </a:solidFill>
              <a:effectLst/>
              <a:latin typeface="Kruti Dev 010" pitchFamily="2" charset="0"/>
            </a:rPr>
            <a:t>lgk;d vfHk;ark]</a:t>
          </a:r>
        </a:p>
        <a:p>
          <a:pPr algn="ctr" rtl="0"/>
          <a:r>
            <a:rPr lang="en-IN" sz="1400" kern="10" spc="0">
              <a:ln w="9525">
                <a:solidFill>
                  <a:srgbClr val="000000"/>
                </a:solidFill>
                <a:round/>
                <a:headEnd/>
                <a:tailEnd/>
              </a:ln>
              <a:solidFill>
                <a:srgbClr val="000000"/>
              </a:solidFill>
              <a:effectLst/>
              <a:latin typeface="Kruti Dev 010" pitchFamily="2" charset="0"/>
            </a:rPr>
            <a:t>elwjh ifj;kstuk mieaMy]</a:t>
          </a:r>
        </a:p>
        <a:p>
          <a:pPr algn="ctr" rtl="0"/>
          <a:r>
            <a:rPr lang="en-IN" sz="1400" kern="10" spc="0">
              <a:ln w="9525">
                <a:solidFill>
                  <a:srgbClr val="000000"/>
                </a:solidFill>
                <a:round/>
                <a:headEnd/>
                <a:tailEnd/>
              </a:ln>
              <a:solidFill>
                <a:srgbClr val="000000"/>
              </a:solidFill>
              <a:effectLst/>
              <a:latin typeface="Kruti Dev 010" pitchFamily="2" charset="0"/>
            </a:rPr>
            <a:t>dsyksfufo] yk-c-'kk-jk-iz-vdkneh]</a:t>
          </a:r>
        </a:p>
        <a:p>
          <a:pPr algn="ctr" rtl="0"/>
          <a:r>
            <a:rPr lang="en-IN" sz="1400" kern="10" spc="0">
              <a:ln w="9525">
                <a:solidFill>
                  <a:srgbClr val="000000"/>
                </a:solidFill>
                <a:round/>
                <a:headEnd/>
                <a:tailEnd/>
              </a:ln>
              <a:solidFill>
                <a:srgbClr val="000000"/>
              </a:solidFill>
              <a:effectLst/>
              <a:latin typeface="Kruti Dev 010" pitchFamily="2" charset="0"/>
            </a:rPr>
            <a:t>elwjhA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7th%20R%20A%20bill%20Correc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E/Desktop/Bills%20Soft%20Copy/Ompal%20Singh%20Phase-III%20(5th%20and%20Final%20Bill)/5th%20&amp;%20Final%20Bill%20Ompal%20SinghPhase-II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th%20R%20A.Bill%20cozt%20c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d (2)"/>
      <sheetName val="SCRUTINY NOTE"/>
      <sheetName val="bill form1-2"/>
      <sheetName val="bill form 3-4"/>
      <sheetName val="Mest cover sheet "/>
      <sheetName val="Review Notes"/>
      <sheetName val="Measurment"/>
      <sheetName val="Abstract"/>
      <sheetName val="part rate"/>
      <sheetName val="securedadv"/>
      <sheetName val="recovery (2)"/>
      <sheetName val="Text check"/>
      <sheetName val="Sheet5"/>
      <sheetName val="cement (2)"/>
      <sheetName val="steel (2)"/>
      <sheetName val="TESTCHECK"/>
      <sheetName val="bond stone"/>
      <sheetName val="samples"/>
      <sheetName val="abstract of cost"/>
      <sheetName val="Sheet3"/>
      <sheetName val="Sheet4"/>
      <sheetName val="Sheet6"/>
    </sheetNames>
    <sheetDataSet>
      <sheetData sheetId="0"/>
      <sheetData sheetId="1"/>
      <sheetData sheetId="2"/>
      <sheetData sheetId="3"/>
      <sheetData sheetId="4"/>
      <sheetData sheetId="5"/>
      <sheetData sheetId="6"/>
      <sheetData sheetId="7">
        <row r="169">
          <cell r="E169" t="str">
            <v>each</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2)"/>
      <sheetName val="SCRUTINY NOTE"/>
      <sheetName val="bill form 3-4"/>
      <sheetName val="bill form1-2"/>
      <sheetName val="Mest cover sheet "/>
      <sheetName val="Review Notes"/>
      <sheetName val="Schedule"/>
      <sheetName val="Phave-III"/>
      <sheetName val="Sample"/>
      <sheetName val="Abstract of Qty"/>
      <sheetName val="Main Abst"/>
      <sheetName val="completion"/>
      <sheetName val="TESTCHECK"/>
      <sheetName val="Cement Consp (2)"/>
      <sheetName val="Paint "/>
      <sheetName val="Water Proofing"/>
      <sheetName val="Mand "/>
      <sheetName val="DIS-I (i)"/>
      <sheetName val="DIS-II(1)"/>
      <sheetName val="DIS-III"/>
      <sheetName val="DIS-IV"/>
      <sheetName val="EIS-I"/>
      <sheetName val="bond stone"/>
      <sheetName val="Mand"/>
      <sheetName val="DIS-I"/>
      <sheetName val="DIS-II"/>
      <sheetName val="SIS-I"/>
      <sheetName val="EIS-II"/>
      <sheetName val="SIS-I (2)"/>
    </sheetNames>
    <sheetDataSet>
      <sheetData sheetId="0"/>
      <sheetData sheetId="1"/>
      <sheetData sheetId="2"/>
      <sheetData sheetId="3"/>
      <sheetData sheetId="4"/>
      <sheetData sheetId="5"/>
      <sheetData sheetId="6"/>
      <sheetData sheetId="7"/>
      <sheetData sheetId="8"/>
      <sheetData sheetId="9"/>
      <sheetData sheetId="10">
        <row r="328">
          <cell r="E328" t="str">
            <v>Sqm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d"/>
      <sheetName val="steel"/>
      <sheetName val="bond stone"/>
      <sheetName val="MB no."/>
      <sheetName val="Measurment"/>
      <sheetName val="5th R.A.Bill"/>
      <sheetName val="SCRUTINY NOTE"/>
      <sheetName val="TESTCHECK"/>
      <sheetName val="cement"/>
      <sheetName val="part rate"/>
      <sheetName val="securedadv"/>
      <sheetName val="bill form 1-2"/>
      <sheetName val="bill form 3-4"/>
      <sheetName val="materials"/>
      <sheetName val="Schedule"/>
      <sheetName val="Extra"/>
      <sheetName val="Sheet4"/>
      <sheetName val="Sheet1"/>
    </sheetNames>
    <sheetDataSet>
      <sheetData sheetId="0"/>
      <sheetData sheetId="1"/>
      <sheetData sheetId="2"/>
      <sheetData sheetId="3"/>
      <sheetData sheetId="4"/>
      <sheetData sheetId="5">
        <row r="52">
          <cell r="F52">
            <v>6500</v>
          </cell>
        </row>
        <row r="53">
          <cell r="F53">
            <v>6867.84</v>
          </cell>
        </row>
        <row r="84">
          <cell r="F84">
            <v>90</v>
          </cell>
        </row>
        <row r="85">
          <cell r="F85">
            <v>118.14</v>
          </cell>
        </row>
        <row r="98">
          <cell r="F98">
            <v>4300</v>
          </cell>
        </row>
        <row r="99">
          <cell r="F99">
            <v>4604.4799999999996</v>
          </cell>
        </row>
        <row r="105">
          <cell r="F105">
            <v>525</v>
          </cell>
        </row>
        <row r="106">
          <cell r="F106">
            <v>566.45000000000005</v>
          </cell>
        </row>
        <row r="109">
          <cell r="F109">
            <v>3400</v>
          </cell>
        </row>
        <row r="110">
          <cell r="F110">
            <v>3634.02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58"/>
  <sheetViews>
    <sheetView view="pageBreakPreview" zoomScaleSheetLayoutView="100" workbookViewId="0">
      <selection activeCell="C5" sqref="C5:F5"/>
    </sheetView>
  </sheetViews>
  <sheetFormatPr defaultColWidth="8" defaultRowHeight="12.75"/>
  <cols>
    <col min="1" max="1" width="5.7109375" style="161" customWidth="1"/>
    <col min="2" max="2" width="14.42578125" style="161" customWidth="1"/>
    <col min="3" max="3" width="7.140625" style="161" customWidth="1"/>
    <col min="4" max="4" width="14" style="161" customWidth="1"/>
    <col min="5" max="5" width="13.85546875" style="161" customWidth="1"/>
    <col min="6" max="6" width="38" style="161" customWidth="1"/>
    <col min="7" max="256" width="8" style="161"/>
    <col min="257" max="257" width="5.7109375" style="161" customWidth="1"/>
    <col min="258" max="258" width="14.42578125" style="161" customWidth="1"/>
    <col min="259" max="259" width="7.140625" style="161" customWidth="1"/>
    <col min="260" max="260" width="14" style="161" customWidth="1"/>
    <col min="261" max="261" width="13.85546875" style="161" customWidth="1"/>
    <col min="262" max="262" width="38" style="161" customWidth="1"/>
    <col min="263" max="512" width="8" style="161"/>
    <col min="513" max="513" width="5.7109375" style="161" customWidth="1"/>
    <col min="514" max="514" width="14.42578125" style="161" customWidth="1"/>
    <col min="515" max="515" width="7.140625" style="161" customWidth="1"/>
    <col min="516" max="516" width="14" style="161" customWidth="1"/>
    <col min="517" max="517" width="13.85546875" style="161" customWidth="1"/>
    <col min="518" max="518" width="38" style="161" customWidth="1"/>
    <col min="519" max="768" width="8" style="161"/>
    <col min="769" max="769" width="5.7109375" style="161" customWidth="1"/>
    <col min="770" max="770" width="14.42578125" style="161" customWidth="1"/>
    <col min="771" max="771" width="7.140625" style="161" customWidth="1"/>
    <col min="772" max="772" width="14" style="161" customWidth="1"/>
    <col min="773" max="773" width="13.85546875" style="161" customWidth="1"/>
    <col min="774" max="774" width="38" style="161" customWidth="1"/>
    <col min="775" max="1024" width="8" style="161"/>
    <col min="1025" max="1025" width="5.7109375" style="161" customWidth="1"/>
    <col min="1026" max="1026" width="14.42578125" style="161" customWidth="1"/>
    <col min="1027" max="1027" width="7.140625" style="161" customWidth="1"/>
    <col min="1028" max="1028" width="14" style="161" customWidth="1"/>
    <col min="1029" max="1029" width="13.85546875" style="161" customWidth="1"/>
    <col min="1030" max="1030" width="38" style="161" customWidth="1"/>
    <col min="1031" max="1280" width="8" style="161"/>
    <col min="1281" max="1281" width="5.7109375" style="161" customWidth="1"/>
    <col min="1282" max="1282" width="14.42578125" style="161" customWidth="1"/>
    <col min="1283" max="1283" width="7.140625" style="161" customWidth="1"/>
    <col min="1284" max="1284" width="14" style="161" customWidth="1"/>
    <col min="1285" max="1285" width="13.85546875" style="161" customWidth="1"/>
    <col min="1286" max="1286" width="38" style="161" customWidth="1"/>
    <col min="1287" max="1536" width="8" style="161"/>
    <col min="1537" max="1537" width="5.7109375" style="161" customWidth="1"/>
    <col min="1538" max="1538" width="14.42578125" style="161" customWidth="1"/>
    <col min="1539" max="1539" width="7.140625" style="161" customWidth="1"/>
    <col min="1540" max="1540" width="14" style="161" customWidth="1"/>
    <col min="1541" max="1541" width="13.85546875" style="161" customWidth="1"/>
    <col min="1542" max="1542" width="38" style="161" customWidth="1"/>
    <col min="1543" max="1792" width="8" style="161"/>
    <col min="1793" max="1793" width="5.7109375" style="161" customWidth="1"/>
    <col min="1794" max="1794" width="14.42578125" style="161" customWidth="1"/>
    <col min="1795" max="1795" width="7.140625" style="161" customWidth="1"/>
    <col min="1796" max="1796" width="14" style="161" customWidth="1"/>
    <col min="1797" max="1797" width="13.85546875" style="161" customWidth="1"/>
    <col min="1798" max="1798" width="38" style="161" customWidth="1"/>
    <col min="1799" max="2048" width="8" style="161"/>
    <col min="2049" max="2049" width="5.7109375" style="161" customWidth="1"/>
    <col min="2050" max="2050" width="14.42578125" style="161" customWidth="1"/>
    <col min="2051" max="2051" width="7.140625" style="161" customWidth="1"/>
    <col min="2052" max="2052" width="14" style="161" customWidth="1"/>
    <col min="2053" max="2053" width="13.85546875" style="161" customWidth="1"/>
    <col min="2054" max="2054" width="38" style="161" customWidth="1"/>
    <col min="2055" max="2304" width="8" style="161"/>
    <col min="2305" max="2305" width="5.7109375" style="161" customWidth="1"/>
    <col min="2306" max="2306" width="14.42578125" style="161" customWidth="1"/>
    <col min="2307" max="2307" width="7.140625" style="161" customWidth="1"/>
    <col min="2308" max="2308" width="14" style="161" customWidth="1"/>
    <col min="2309" max="2309" width="13.85546875" style="161" customWidth="1"/>
    <col min="2310" max="2310" width="38" style="161" customWidth="1"/>
    <col min="2311" max="2560" width="8" style="161"/>
    <col min="2561" max="2561" width="5.7109375" style="161" customWidth="1"/>
    <col min="2562" max="2562" width="14.42578125" style="161" customWidth="1"/>
    <col min="2563" max="2563" width="7.140625" style="161" customWidth="1"/>
    <col min="2564" max="2564" width="14" style="161" customWidth="1"/>
    <col min="2565" max="2565" width="13.85546875" style="161" customWidth="1"/>
    <col min="2566" max="2566" width="38" style="161" customWidth="1"/>
    <col min="2567" max="2816" width="8" style="161"/>
    <col min="2817" max="2817" width="5.7109375" style="161" customWidth="1"/>
    <col min="2818" max="2818" width="14.42578125" style="161" customWidth="1"/>
    <col min="2819" max="2819" width="7.140625" style="161" customWidth="1"/>
    <col min="2820" max="2820" width="14" style="161" customWidth="1"/>
    <col min="2821" max="2821" width="13.85546875" style="161" customWidth="1"/>
    <col min="2822" max="2822" width="38" style="161" customWidth="1"/>
    <col min="2823" max="3072" width="8" style="161"/>
    <col min="3073" max="3073" width="5.7109375" style="161" customWidth="1"/>
    <col min="3074" max="3074" width="14.42578125" style="161" customWidth="1"/>
    <col min="3075" max="3075" width="7.140625" style="161" customWidth="1"/>
    <col min="3076" max="3076" width="14" style="161" customWidth="1"/>
    <col min="3077" max="3077" width="13.85546875" style="161" customWidth="1"/>
    <col min="3078" max="3078" width="38" style="161" customWidth="1"/>
    <col min="3079" max="3328" width="8" style="161"/>
    <col min="3329" max="3329" width="5.7109375" style="161" customWidth="1"/>
    <col min="3330" max="3330" width="14.42578125" style="161" customWidth="1"/>
    <col min="3331" max="3331" width="7.140625" style="161" customWidth="1"/>
    <col min="3332" max="3332" width="14" style="161" customWidth="1"/>
    <col min="3333" max="3333" width="13.85546875" style="161" customWidth="1"/>
    <col min="3334" max="3334" width="38" style="161" customWidth="1"/>
    <col min="3335" max="3584" width="8" style="161"/>
    <col min="3585" max="3585" width="5.7109375" style="161" customWidth="1"/>
    <col min="3586" max="3586" width="14.42578125" style="161" customWidth="1"/>
    <col min="3587" max="3587" width="7.140625" style="161" customWidth="1"/>
    <col min="3588" max="3588" width="14" style="161" customWidth="1"/>
    <col min="3589" max="3589" width="13.85546875" style="161" customWidth="1"/>
    <col min="3590" max="3590" width="38" style="161" customWidth="1"/>
    <col min="3591" max="3840" width="8" style="161"/>
    <col min="3841" max="3841" width="5.7109375" style="161" customWidth="1"/>
    <col min="3842" max="3842" width="14.42578125" style="161" customWidth="1"/>
    <col min="3843" max="3843" width="7.140625" style="161" customWidth="1"/>
    <col min="3844" max="3844" width="14" style="161" customWidth="1"/>
    <col min="3845" max="3845" width="13.85546875" style="161" customWidth="1"/>
    <col min="3846" max="3846" width="38" style="161" customWidth="1"/>
    <col min="3847" max="4096" width="8" style="161"/>
    <col min="4097" max="4097" width="5.7109375" style="161" customWidth="1"/>
    <col min="4098" max="4098" width="14.42578125" style="161" customWidth="1"/>
    <col min="4099" max="4099" width="7.140625" style="161" customWidth="1"/>
    <col min="4100" max="4100" width="14" style="161" customWidth="1"/>
    <col min="4101" max="4101" width="13.85546875" style="161" customWidth="1"/>
    <col min="4102" max="4102" width="38" style="161" customWidth="1"/>
    <col min="4103" max="4352" width="8" style="161"/>
    <col min="4353" max="4353" width="5.7109375" style="161" customWidth="1"/>
    <col min="4354" max="4354" width="14.42578125" style="161" customWidth="1"/>
    <col min="4355" max="4355" width="7.140625" style="161" customWidth="1"/>
    <col min="4356" max="4356" width="14" style="161" customWidth="1"/>
    <col min="4357" max="4357" width="13.85546875" style="161" customWidth="1"/>
    <col min="4358" max="4358" width="38" style="161" customWidth="1"/>
    <col min="4359" max="4608" width="8" style="161"/>
    <col min="4609" max="4609" width="5.7109375" style="161" customWidth="1"/>
    <col min="4610" max="4610" width="14.42578125" style="161" customWidth="1"/>
    <col min="4611" max="4611" width="7.140625" style="161" customWidth="1"/>
    <col min="4612" max="4612" width="14" style="161" customWidth="1"/>
    <col min="4613" max="4613" width="13.85546875" style="161" customWidth="1"/>
    <col min="4614" max="4614" width="38" style="161" customWidth="1"/>
    <col min="4615" max="4864" width="8" style="161"/>
    <col min="4865" max="4865" width="5.7109375" style="161" customWidth="1"/>
    <col min="4866" max="4866" width="14.42578125" style="161" customWidth="1"/>
    <col min="4867" max="4867" width="7.140625" style="161" customWidth="1"/>
    <col min="4868" max="4868" width="14" style="161" customWidth="1"/>
    <col min="4869" max="4869" width="13.85546875" style="161" customWidth="1"/>
    <col min="4870" max="4870" width="38" style="161" customWidth="1"/>
    <col min="4871" max="5120" width="8" style="161"/>
    <col min="5121" max="5121" width="5.7109375" style="161" customWidth="1"/>
    <col min="5122" max="5122" width="14.42578125" style="161" customWidth="1"/>
    <col min="5123" max="5123" width="7.140625" style="161" customWidth="1"/>
    <col min="5124" max="5124" width="14" style="161" customWidth="1"/>
    <col min="5125" max="5125" width="13.85546875" style="161" customWidth="1"/>
    <col min="5126" max="5126" width="38" style="161" customWidth="1"/>
    <col min="5127" max="5376" width="8" style="161"/>
    <col min="5377" max="5377" width="5.7109375" style="161" customWidth="1"/>
    <col min="5378" max="5378" width="14.42578125" style="161" customWidth="1"/>
    <col min="5379" max="5379" width="7.140625" style="161" customWidth="1"/>
    <col min="5380" max="5380" width="14" style="161" customWidth="1"/>
    <col min="5381" max="5381" width="13.85546875" style="161" customWidth="1"/>
    <col min="5382" max="5382" width="38" style="161" customWidth="1"/>
    <col min="5383" max="5632" width="8" style="161"/>
    <col min="5633" max="5633" width="5.7109375" style="161" customWidth="1"/>
    <col min="5634" max="5634" width="14.42578125" style="161" customWidth="1"/>
    <col min="5635" max="5635" width="7.140625" style="161" customWidth="1"/>
    <col min="5636" max="5636" width="14" style="161" customWidth="1"/>
    <col min="5637" max="5637" width="13.85546875" style="161" customWidth="1"/>
    <col min="5638" max="5638" width="38" style="161" customWidth="1"/>
    <col min="5639" max="5888" width="8" style="161"/>
    <col min="5889" max="5889" width="5.7109375" style="161" customWidth="1"/>
    <col min="5890" max="5890" width="14.42578125" style="161" customWidth="1"/>
    <col min="5891" max="5891" width="7.140625" style="161" customWidth="1"/>
    <col min="5892" max="5892" width="14" style="161" customWidth="1"/>
    <col min="5893" max="5893" width="13.85546875" style="161" customWidth="1"/>
    <col min="5894" max="5894" width="38" style="161" customWidth="1"/>
    <col min="5895" max="6144" width="8" style="161"/>
    <col min="6145" max="6145" width="5.7109375" style="161" customWidth="1"/>
    <col min="6146" max="6146" width="14.42578125" style="161" customWidth="1"/>
    <col min="6147" max="6147" width="7.140625" style="161" customWidth="1"/>
    <col min="6148" max="6148" width="14" style="161" customWidth="1"/>
    <col min="6149" max="6149" width="13.85546875" style="161" customWidth="1"/>
    <col min="6150" max="6150" width="38" style="161" customWidth="1"/>
    <col min="6151" max="6400" width="8" style="161"/>
    <col min="6401" max="6401" width="5.7109375" style="161" customWidth="1"/>
    <col min="6402" max="6402" width="14.42578125" style="161" customWidth="1"/>
    <col min="6403" max="6403" width="7.140625" style="161" customWidth="1"/>
    <col min="6404" max="6404" width="14" style="161" customWidth="1"/>
    <col min="6405" max="6405" width="13.85546875" style="161" customWidth="1"/>
    <col min="6406" max="6406" width="38" style="161" customWidth="1"/>
    <col min="6407" max="6656" width="8" style="161"/>
    <col min="6657" max="6657" width="5.7109375" style="161" customWidth="1"/>
    <col min="6658" max="6658" width="14.42578125" style="161" customWidth="1"/>
    <col min="6659" max="6659" width="7.140625" style="161" customWidth="1"/>
    <col min="6660" max="6660" width="14" style="161" customWidth="1"/>
    <col min="6661" max="6661" width="13.85546875" style="161" customWidth="1"/>
    <col min="6662" max="6662" width="38" style="161" customWidth="1"/>
    <col min="6663" max="6912" width="8" style="161"/>
    <col min="6913" max="6913" width="5.7109375" style="161" customWidth="1"/>
    <col min="6914" max="6914" width="14.42578125" style="161" customWidth="1"/>
    <col min="6915" max="6915" width="7.140625" style="161" customWidth="1"/>
    <col min="6916" max="6916" width="14" style="161" customWidth="1"/>
    <col min="6917" max="6917" width="13.85546875" style="161" customWidth="1"/>
    <col min="6918" max="6918" width="38" style="161" customWidth="1"/>
    <col min="6919" max="7168" width="8" style="161"/>
    <col min="7169" max="7169" width="5.7109375" style="161" customWidth="1"/>
    <col min="7170" max="7170" width="14.42578125" style="161" customWidth="1"/>
    <col min="7171" max="7171" width="7.140625" style="161" customWidth="1"/>
    <col min="7172" max="7172" width="14" style="161" customWidth="1"/>
    <col min="7173" max="7173" width="13.85546875" style="161" customWidth="1"/>
    <col min="7174" max="7174" width="38" style="161" customWidth="1"/>
    <col min="7175" max="7424" width="8" style="161"/>
    <col min="7425" max="7425" width="5.7109375" style="161" customWidth="1"/>
    <col min="7426" max="7426" width="14.42578125" style="161" customWidth="1"/>
    <col min="7427" max="7427" width="7.140625" style="161" customWidth="1"/>
    <col min="7428" max="7428" width="14" style="161" customWidth="1"/>
    <col min="7429" max="7429" width="13.85546875" style="161" customWidth="1"/>
    <col min="7430" max="7430" width="38" style="161" customWidth="1"/>
    <col min="7431" max="7680" width="8" style="161"/>
    <col min="7681" max="7681" width="5.7109375" style="161" customWidth="1"/>
    <col min="7682" max="7682" width="14.42578125" style="161" customWidth="1"/>
    <col min="7683" max="7683" width="7.140625" style="161" customWidth="1"/>
    <col min="7684" max="7684" width="14" style="161" customWidth="1"/>
    <col min="7685" max="7685" width="13.85546875" style="161" customWidth="1"/>
    <col min="7686" max="7686" width="38" style="161" customWidth="1"/>
    <col min="7687" max="7936" width="8" style="161"/>
    <col min="7937" max="7937" width="5.7109375" style="161" customWidth="1"/>
    <col min="7938" max="7938" width="14.42578125" style="161" customWidth="1"/>
    <col min="7939" max="7939" width="7.140625" style="161" customWidth="1"/>
    <col min="7940" max="7940" width="14" style="161" customWidth="1"/>
    <col min="7941" max="7941" width="13.85546875" style="161" customWidth="1"/>
    <col min="7942" max="7942" width="38" style="161" customWidth="1"/>
    <col min="7943" max="8192" width="8" style="161"/>
    <col min="8193" max="8193" width="5.7109375" style="161" customWidth="1"/>
    <col min="8194" max="8194" width="14.42578125" style="161" customWidth="1"/>
    <col min="8195" max="8195" width="7.140625" style="161" customWidth="1"/>
    <col min="8196" max="8196" width="14" style="161" customWidth="1"/>
    <col min="8197" max="8197" width="13.85546875" style="161" customWidth="1"/>
    <col min="8198" max="8198" width="38" style="161" customWidth="1"/>
    <col min="8199" max="8448" width="8" style="161"/>
    <col min="8449" max="8449" width="5.7109375" style="161" customWidth="1"/>
    <col min="8450" max="8450" width="14.42578125" style="161" customWidth="1"/>
    <col min="8451" max="8451" width="7.140625" style="161" customWidth="1"/>
    <col min="8452" max="8452" width="14" style="161" customWidth="1"/>
    <col min="8453" max="8453" width="13.85546875" style="161" customWidth="1"/>
    <col min="8454" max="8454" width="38" style="161" customWidth="1"/>
    <col min="8455" max="8704" width="8" style="161"/>
    <col min="8705" max="8705" width="5.7109375" style="161" customWidth="1"/>
    <col min="8706" max="8706" width="14.42578125" style="161" customWidth="1"/>
    <col min="8707" max="8707" width="7.140625" style="161" customWidth="1"/>
    <col min="8708" max="8708" width="14" style="161" customWidth="1"/>
    <col min="8709" max="8709" width="13.85546875" style="161" customWidth="1"/>
    <col min="8710" max="8710" width="38" style="161" customWidth="1"/>
    <col min="8711" max="8960" width="8" style="161"/>
    <col min="8961" max="8961" width="5.7109375" style="161" customWidth="1"/>
    <col min="8962" max="8962" width="14.42578125" style="161" customWidth="1"/>
    <col min="8963" max="8963" width="7.140625" style="161" customWidth="1"/>
    <col min="8964" max="8964" width="14" style="161" customWidth="1"/>
    <col min="8965" max="8965" width="13.85546875" style="161" customWidth="1"/>
    <col min="8966" max="8966" width="38" style="161" customWidth="1"/>
    <col min="8967" max="9216" width="8" style="161"/>
    <col min="9217" max="9217" width="5.7109375" style="161" customWidth="1"/>
    <col min="9218" max="9218" width="14.42578125" style="161" customWidth="1"/>
    <col min="9219" max="9219" width="7.140625" style="161" customWidth="1"/>
    <col min="9220" max="9220" width="14" style="161" customWidth="1"/>
    <col min="9221" max="9221" width="13.85546875" style="161" customWidth="1"/>
    <col min="9222" max="9222" width="38" style="161" customWidth="1"/>
    <col min="9223" max="9472" width="8" style="161"/>
    <col min="9473" max="9473" width="5.7109375" style="161" customWidth="1"/>
    <col min="9474" max="9474" width="14.42578125" style="161" customWidth="1"/>
    <col min="9475" max="9475" width="7.140625" style="161" customWidth="1"/>
    <col min="9476" max="9476" width="14" style="161" customWidth="1"/>
    <col min="9477" max="9477" width="13.85546875" style="161" customWidth="1"/>
    <col min="9478" max="9478" width="38" style="161" customWidth="1"/>
    <col min="9479" max="9728" width="8" style="161"/>
    <col min="9729" max="9729" width="5.7109375" style="161" customWidth="1"/>
    <col min="9730" max="9730" width="14.42578125" style="161" customWidth="1"/>
    <col min="9731" max="9731" width="7.140625" style="161" customWidth="1"/>
    <col min="9732" max="9732" width="14" style="161" customWidth="1"/>
    <col min="9733" max="9733" width="13.85546875" style="161" customWidth="1"/>
    <col min="9734" max="9734" width="38" style="161" customWidth="1"/>
    <col min="9735" max="9984" width="8" style="161"/>
    <col min="9985" max="9985" width="5.7109375" style="161" customWidth="1"/>
    <col min="9986" max="9986" width="14.42578125" style="161" customWidth="1"/>
    <col min="9987" max="9987" width="7.140625" style="161" customWidth="1"/>
    <col min="9988" max="9988" width="14" style="161" customWidth="1"/>
    <col min="9989" max="9989" width="13.85546875" style="161" customWidth="1"/>
    <col min="9990" max="9990" width="38" style="161" customWidth="1"/>
    <col min="9991" max="10240" width="8" style="161"/>
    <col min="10241" max="10241" width="5.7109375" style="161" customWidth="1"/>
    <col min="10242" max="10242" width="14.42578125" style="161" customWidth="1"/>
    <col min="10243" max="10243" width="7.140625" style="161" customWidth="1"/>
    <col min="10244" max="10244" width="14" style="161" customWidth="1"/>
    <col min="10245" max="10245" width="13.85546875" style="161" customWidth="1"/>
    <col min="10246" max="10246" width="38" style="161" customWidth="1"/>
    <col min="10247" max="10496" width="8" style="161"/>
    <col min="10497" max="10497" width="5.7109375" style="161" customWidth="1"/>
    <col min="10498" max="10498" width="14.42578125" style="161" customWidth="1"/>
    <col min="10499" max="10499" width="7.140625" style="161" customWidth="1"/>
    <col min="10500" max="10500" width="14" style="161" customWidth="1"/>
    <col min="10501" max="10501" width="13.85546875" style="161" customWidth="1"/>
    <col min="10502" max="10502" width="38" style="161" customWidth="1"/>
    <col min="10503" max="10752" width="8" style="161"/>
    <col min="10753" max="10753" width="5.7109375" style="161" customWidth="1"/>
    <col min="10754" max="10754" width="14.42578125" style="161" customWidth="1"/>
    <col min="10755" max="10755" width="7.140625" style="161" customWidth="1"/>
    <col min="10756" max="10756" width="14" style="161" customWidth="1"/>
    <col min="10757" max="10757" width="13.85546875" style="161" customWidth="1"/>
    <col min="10758" max="10758" width="38" style="161" customWidth="1"/>
    <col min="10759" max="11008" width="8" style="161"/>
    <col min="11009" max="11009" width="5.7109375" style="161" customWidth="1"/>
    <col min="11010" max="11010" width="14.42578125" style="161" customWidth="1"/>
    <col min="11011" max="11011" width="7.140625" style="161" customWidth="1"/>
    <col min="11012" max="11012" width="14" style="161" customWidth="1"/>
    <col min="11013" max="11013" width="13.85546875" style="161" customWidth="1"/>
    <col min="11014" max="11014" width="38" style="161" customWidth="1"/>
    <col min="11015" max="11264" width="8" style="161"/>
    <col min="11265" max="11265" width="5.7109375" style="161" customWidth="1"/>
    <col min="11266" max="11266" width="14.42578125" style="161" customWidth="1"/>
    <col min="11267" max="11267" width="7.140625" style="161" customWidth="1"/>
    <col min="11268" max="11268" width="14" style="161" customWidth="1"/>
    <col min="11269" max="11269" width="13.85546875" style="161" customWidth="1"/>
    <col min="11270" max="11270" width="38" style="161" customWidth="1"/>
    <col min="11271" max="11520" width="8" style="161"/>
    <col min="11521" max="11521" width="5.7109375" style="161" customWidth="1"/>
    <col min="11522" max="11522" width="14.42578125" style="161" customWidth="1"/>
    <col min="11523" max="11523" width="7.140625" style="161" customWidth="1"/>
    <col min="11524" max="11524" width="14" style="161" customWidth="1"/>
    <col min="11525" max="11525" width="13.85546875" style="161" customWidth="1"/>
    <col min="11526" max="11526" width="38" style="161" customWidth="1"/>
    <col min="11527" max="11776" width="8" style="161"/>
    <col min="11777" max="11777" width="5.7109375" style="161" customWidth="1"/>
    <col min="11778" max="11778" width="14.42578125" style="161" customWidth="1"/>
    <col min="11779" max="11779" width="7.140625" style="161" customWidth="1"/>
    <col min="11780" max="11780" width="14" style="161" customWidth="1"/>
    <col min="11781" max="11781" width="13.85546875" style="161" customWidth="1"/>
    <col min="11782" max="11782" width="38" style="161" customWidth="1"/>
    <col min="11783" max="12032" width="8" style="161"/>
    <col min="12033" max="12033" width="5.7109375" style="161" customWidth="1"/>
    <col min="12034" max="12034" width="14.42578125" style="161" customWidth="1"/>
    <col min="12035" max="12035" width="7.140625" style="161" customWidth="1"/>
    <col min="12036" max="12036" width="14" style="161" customWidth="1"/>
    <col min="12037" max="12037" width="13.85546875" style="161" customWidth="1"/>
    <col min="12038" max="12038" width="38" style="161" customWidth="1"/>
    <col min="12039" max="12288" width="8" style="161"/>
    <col min="12289" max="12289" width="5.7109375" style="161" customWidth="1"/>
    <col min="12290" max="12290" width="14.42578125" style="161" customWidth="1"/>
    <col min="12291" max="12291" width="7.140625" style="161" customWidth="1"/>
    <col min="12292" max="12292" width="14" style="161" customWidth="1"/>
    <col min="12293" max="12293" width="13.85546875" style="161" customWidth="1"/>
    <col min="12294" max="12294" width="38" style="161" customWidth="1"/>
    <col min="12295" max="12544" width="8" style="161"/>
    <col min="12545" max="12545" width="5.7109375" style="161" customWidth="1"/>
    <col min="12546" max="12546" width="14.42578125" style="161" customWidth="1"/>
    <col min="12547" max="12547" width="7.140625" style="161" customWidth="1"/>
    <col min="12548" max="12548" width="14" style="161" customWidth="1"/>
    <col min="12549" max="12549" width="13.85546875" style="161" customWidth="1"/>
    <col min="12550" max="12550" width="38" style="161" customWidth="1"/>
    <col min="12551" max="12800" width="8" style="161"/>
    <col min="12801" max="12801" width="5.7109375" style="161" customWidth="1"/>
    <col min="12802" max="12802" width="14.42578125" style="161" customWidth="1"/>
    <col min="12803" max="12803" width="7.140625" style="161" customWidth="1"/>
    <col min="12804" max="12804" width="14" style="161" customWidth="1"/>
    <col min="12805" max="12805" width="13.85546875" style="161" customWidth="1"/>
    <col min="12806" max="12806" width="38" style="161" customWidth="1"/>
    <col min="12807" max="13056" width="8" style="161"/>
    <col min="13057" max="13057" width="5.7109375" style="161" customWidth="1"/>
    <col min="13058" max="13058" width="14.42578125" style="161" customWidth="1"/>
    <col min="13059" max="13059" width="7.140625" style="161" customWidth="1"/>
    <col min="13060" max="13060" width="14" style="161" customWidth="1"/>
    <col min="13061" max="13061" width="13.85546875" style="161" customWidth="1"/>
    <col min="13062" max="13062" width="38" style="161" customWidth="1"/>
    <col min="13063" max="13312" width="8" style="161"/>
    <col min="13313" max="13313" width="5.7109375" style="161" customWidth="1"/>
    <col min="13314" max="13314" width="14.42578125" style="161" customWidth="1"/>
    <col min="13315" max="13315" width="7.140625" style="161" customWidth="1"/>
    <col min="13316" max="13316" width="14" style="161" customWidth="1"/>
    <col min="13317" max="13317" width="13.85546875" style="161" customWidth="1"/>
    <col min="13318" max="13318" width="38" style="161" customWidth="1"/>
    <col min="13319" max="13568" width="8" style="161"/>
    <col min="13569" max="13569" width="5.7109375" style="161" customWidth="1"/>
    <col min="13570" max="13570" width="14.42578125" style="161" customWidth="1"/>
    <col min="13571" max="13571" width="7.140625" style="161" customWidth="1"/>
    <col min="13572" max="13572" width="14" style="161" customWidth="1"/>
    <col min="13573" max="13573" width="13.85546875" style="161" customWidth="1"/>
    <col min="13574" max="13574" width="38" style="161" customWidth="1"/>
    <col min="13575" max="13824" width="8" style="161"/>
    <col min="13825" max="13825" width="5.7109375" style="161" customWidth="1"/>
    <col min="13826" max="13826" width="14.42578125" style="161" customWidth="1"/>
    <col min="13827" max="13827" width="7.140625" style="161" customWidth="1"/>
    <col min="13828" max="13828" width="14" style="161" customWidth="1"/>
    <col min="13829" max="13829" width="13.85546875" style="161" customWidth="1"/>
    <col min="13830" max="13830" width="38" style="161" customWidth="1"/>
    <col min="13831" max="14080" width="8" style="161"/>
    <col min="14081" max="14081" width="5.7109375" style="161" customWidth="1"/>
    <col min="14082" max="14082" width="14.42578125" style="161" customWidth="1"/>
    <col min="14083" max="14083" width="7.140625" style="161" customWidth="1"/>
    <col min="14084" max="14084" width="14" style="161" customWidth="1"/>
    <col min="14085" max="14085" width="13.85546875" style="161" customWidth="1"/>
    <col min="14086" max="14086" width="38" style="161" customWidth="1"/>
    <col min="14087" max="14336" width="8" style="161"/>
    <col min="14337" max="14337" width="5.7109375" style="161" customWidth="1"/>
    <col min="14338" max="14338" width="14.42578125" style="161" customWidth="1"/>
    <col min="14339" max="14339" width="7.140625" style="161" customWidth="1"/>
    <col min="14340" max="14340" width="14" style="161" customWidth="1"/>
    <col min="14341" max="14341" width="13.85546875" style="161" customWidth="1"/>
    <col min="14342" max="14342" width="38" style="161" customWidth="1"/>
    <col min="14343" max="14592" width="8" style="161"/>
    <col min="14593" max="14593" width="5.7109375" style="161" customWidth="1"/>
    <col min="14594" max="14594" width="14.42578125" style="161" customWidth="1"/>
    <col min="14595" max="14595" width="7.140625" style="161" customWidth="1"/>
    <col min="14596" max="14596" width="14" style="161" customWidth="1"/>
    <col min="14597" max="14597" width="13.85546875" style="161" customWidth="1"/>
    <col min="14598" max="14598" width="38" style="161" customWidth="1"/>
    <col min="14599" max="14848" width="8" style="161"/>
    <col min="14849" max="14849" width="5.7109375" style="161" customWidth="1"/>
    <col min="14850" max="14850" width="14.42578125" style="161" customWidth="1"/>
    <col min="14851" max="14851" width="7.140625" style="161" customWidth="1"/>
    <col min="14852" max="14852" width="14" style="161" customWidth="1"/>
    <col min="14853" max="14853" width="13.85546875" style="161" customWidth="1"/>
    <col min="14854" max="14854" width="38" style="161" customWidth="1"/>
    <col min="14855" max="15104" width="8" style="161"/>
    <col min="15105" max="15105" width="5.7109375" style="161" customWidth="1"/>
    <col min="15106" max="15106" width="14.42578125" style="161" customWidth="1"/>
    <col min="15107" max="15107" width="7.140625" style="161" customWidth="1"/>
    <col min="15108" max="15108" width="14" style="161" customWidth="1"/>
    <col min="15109" max="15109" width="13.85546875" style="161" customWidth="1"/>
    <col min="15110" max="15110" width="38" style="161" customWidth="1"/>
    <col min="15111" max="15360" width="8" style="161"/>
    <col min="15361" max="15361" width="5.7109375" style="161" customWidth="1"/>
    <col min="15362" max="15362" width="14.42578125" style="161" customWidth="1"/>
    <col min="15363" max="15363" width="7.140625" style="161" customWidth="1"/>
    <col min="15364" max="15364" width="14" style="161" customWidth="1"/>
    <col min="15365" max="15365" width="13.85546875" style="161" customWidth="1"/>
    <col min="15366" max="15366" width="38" style="161" customWidth="1"/>
    <col min="15367" max="15616" width="8" style="161"/>
    <col min="15617" max="15617" width="5.7109375" style="161" customWidth="1"/>
    <col min="15618" max="15618" width="14.42578125" style="161" customWidth="1"/>
    <col min="15619" max="15619" width="7.140625" style="161" customWidth="1"/>
    <col min="15620" max="15620" width="14" style="161" customWidth="1"/>
    <col min="15621" max="15621" width="13.85546875" style="161" customWidth="1"/>
    <col min="15622" max="15622" width="38" style="161" customWidth="1"/>
    <col min="15623" max="15872" width="8" style="161"/>
    <col min="15873" max="15873" width="5.7109375" style="161" customWidth="1"/>
    <col min="15874" max="15874" width="14.42578125" style="161" customWidth="1"/>
    <col min="15875" max="15875" width="7.140625" style="161" customWidth="1"/>
    <col min="15876" max="15876" width="14" style="161" customWidth="1"/>
    <col min="15877" max="15877" width="13.85546875" style="161" customWidth="1"/>
    <col min="15878" max="15878" width="38" style="161" customWidth="1"/>
    <col min="15879" max="16128" width="8" style="161"/>
    <col min="16129" max="16129" width="5.7109375" style="161" customWidth="1"/>
    <col min="16130" max="16130" width="14.42578125" style="161" customWidth="1"/>
    <col min="16131" max="16131" width="7.140625" style="161" customWidth="1"/>
    <col min="16132" max="16132" width="14" style="161" customWidth="1"/>
    <col min="16133" max="16133" width="13.85546875" style="161" customWidth="1"/>
    <col min="16134" max="16134" width="38" style="161" customWidth="1"/>
    <col min="16135" max="16384" width="8" style="161"/>
  </cols>
  <sheetData>
    <row r="1" spans="1:6" ht="15.75">
      <c r="A1" s="790" t="s">
        <v>165</v>
      </c>
      <c r="B1" s="791"/>
      <c r="C1" s="791"/>
      <c r="D1" s="791"/>
      <c r="E1" s="791"/>
      <c r="F1" s="791"/>
    </row>
    <row r="2" spans="1:6" ht="15" customHeight="1">
      <c r="A2" s="792"/>
      <c r="B2" s="793"/>
      <c r="C2" s="793"/>
      <c r="D2" s="793"/>
      <c r="E2" s="793"/>
      <c r="F2" s="793"/>
    </row>
    <row r="3" spans="1:6" ht="19.5">
      <c r="A3" s="794" t="s">
        <v>166</v>
      </c>
      <c r="B3" s="795"/>
      <c r="C3" s="795"/>
      <c r="D3" s="795"/>
      <c r="E3" s="795"/>
      <c r="F3" s="796"/>
    </row>
    <row r="4" spans="1:6" ht="19.5" customHeight="1">
      <c r="A4" s="162" t="s">
        <v>167</v>
      </c>
      <c r="B4" s="797" t="s">
        <v>168</v>
      </c>
      <c r="C4" s="797"/>
      <c r="D4" s="797"/>
      <c r="E4" s="163"/>
      <c r="F4" s="164" t="s">
        <v>789</v>
      </c>
    </row>
    <row r="5" spans="1:6" ht="30.75" customHeight="1">
      <c r="A5" s="165" t="s">
        <v>169</v>
      </c>
      <c r="B5" s="166" t="s">
        <v>170</v>
      </c>
      <c r="C5" s="798" t="str">
        <f>Abstract!A3</f>
        <v>Name of work: Construction of Studio Apartment at Cozy Cot at LBSNAA,Mussoorie. (EFC Scheme No.12 A of 12th Five Year Plan).</v>
      </c>
      <c r="D5" s="799"/>
      <c r="E5" s="799"/>
      <c r="F5" s="799"/>
    </row>
    <row r="6" spans="1:6" ht="18.75" customHeight="1">
      <c r="A6" s="165" t="s">
        <v>171</v>
      </c>
      <c r="B6" s="789" t="s">
        <v>172</v>
      </c>
      <c r="C6" s="789"/>
      <c r="D6" s="789"/>
      <c r="E6" s="789"/>
      <c r="F6" s="167" t="s">
        <v>384</v>
      </c>
    </row>
    <row r="7" spans="1:6" ht="17.25" customHeight="1">
      <c r="A7" s="165" t="s">
        <v>173</v>
      </c>
      <c r="B7" s="789" t="s">
        <v>174</v>
      </c>
      <c r="C7" s="789"/>
      <c r="D7" s="789"/>
      <c r="E7" s="789"/>
      <c r="F7" s="167" t="s">
        <v>386</v>
      </c>
    </row>
    <row r="8" spans="1:6" ht="42" customHeight="1">
      <c r="A8" s="165" t="s">
        <v>175</v>
      </c>
      <c r="B8" s="789" t="s">
        <v>176</v>
      </c>
      <c r="C8" s="789"/>
      <c r="D8" s="789"/>
      <c r="E8" s="789"/>
      <c r="F8" s="168" t="s">
        <v>413</v>
      </c>
    </row>
    <row r="9" spans="1:6" ht="45" customHeight="1">
      <c r="A9" s="165" t="s">
        <v>177</v>
      </c>
      <c r="B9" s="789" t="s">
        <v>178</v>
      </c>
      <c r="C9" s="789"/>
      <c r="D9" s="789"/>
      <c r="E9" s="789"/>
      <c r="F9" s="168" t="s">
        <v>414</v>
      </c>
    </row>
    <row r="10" spans="1:6" ht="15.75" customHeight="1">
      <c r="A10" s="165"/>
      <c r="B10" s="789" t="s">
        <v>179</v>
      </c>
      <c r="C10" s="789"/>
      <c r="D10" s="789"/>
      <c r="E10" s="789"/>
      <c r="F10" s="168" t="s">
        <v>387</v>
      </c>
    </row>
    <row r="11" spans="1:6" ht="15.75" customHeight="1">
      <c r="A11" s="165" t="s">
        <v>180</v>
      </c>
      <c r="B11" s="789" t="s">
        <v>181</v>
      </c>
      <c r="C11" s="789"/>
      <c r="D11" s="789"/>
      <c r="E11" s="789"/>
      <c r="F11" s="169">
        <v>41550</v>
      </c>
    </row>
    <row r="12" spans="1:6" ht="17.25" customHeight="1">
      <c r="A12" s="165" t="s">
        <v>182</v>
      </c>
      <c r="B12" s="789" t="s">
        <v>183</v>
      </c>
      <c r="C12" s="789"/>
      <c r="D12" s="789"/>
      <c r="E12" s="789"/>
      <c r="F12" s="170">
        <v>41997</v>
      </c>
    </row>
    <row r="13" spans="1:6" ht="17.25" customHeight="1">
      <c r="A13" s="165" t="s">
        <v>184</v>
      </c>
      <c r="B13" s="789" t="s">
        <v>185</v>
      </c>
      <c r="C13" s="789"/>
      <c r="D13" s="789"/>
      <c r="E13" s="789"/>
      <c r="F13" s="170" t="s">
        <v>385</v>
      </c>
    </row>
    <row r="14" spans="1:6" ht="33" customHeight="1">
      <c r="A14" s="165" t="s">
        <v>186</v>
      </c>
      <c r="B14" s="789" t="s">
        <v>187</v>
      </c>
      <c r="C14" s="789"/>
      <c r="D14" s="789"/>
      <c r="E14" s="789"/>
      <c r="F14" s="167" t="s">
        <v>188</v>
      </c>
    </row>
    <row r="15" spans="1:6" ht="16.5" customHeight="1">
      <c r="A15" s="165" t="s">
        <v>189</v>
      </c>
      <c r="B15" s="789" t="s">
        <v>190</v>
      </c>
      <c r="C15" s="789"/>
      <c r="D15" s="789"/>
      <c r="E15" s="789"/>
      <c r="F15" s="167"/>
    </row>
    <row r="16" spans="1:6" ht="26.25" customHeight="1">
      <c r="A16" s="165" t="s">
        <v>191</v>
      </c>
      <c r="B16" s="789" t="s">
        <v>192</v>
      </c>
      <c r="C16" s="789"/>
      <c r="D16" s="789"/>
      <c r="E16" s="789"/>
      <c r="F16" s="171"/>
    </row>
    <row r="17" spans="1:6" ht="25.5" customHeight="1">
      <c r="A17" s="165" t="s">
        <v>193</v>
      </c>
      <c r="B17" s="789" t="s">
        <v>194</v>
      </c>
      <c r="C17" s="789"/>
      <c r="D17" s="789"/>
      <c r="E17" s="789"/>
      <c r="F17" s="167" t="s">
        <v>195</v>
      </c>
    </row>
    <row r="18" spans="1:6" ht="21.75" customHeight="1">
      <c r="A18" s="165" t="s">
        <v>196</v>
      </c>
      <c r="B18" s="789" t="s">
        <v>197</v>
      </c>
      <c r="C18" s="789"/>
      <c r="D18" s="789"/>
      <c r="E18" s="789"/>
      <c r="F18" s="167"/>
    </row>
    <row r="19" spans="1:6" ht="23.25" customHeight="1">
      <c r="A19" s="172" t="s">
        <v>198</v>
      </c>
      <c r="B19" s="789" t="s">
        <v>199</v>
      </c>
      <c r="C19" s="789"/>
      <c r="D19" s="789"/>
      <c r="E19" s="789"/>
      <c r="F19" s="167" t="s">
        <v>195</v>
      </c>
    </row>
    <row r="20" spans="1:6" ht="15" customHeight="1">
      <c r="A20" s="173">
        <v>12</v>
      </c>
      <c r="B20" s="789" t="s">
        <v>200</v>
      </c>
      <c r="C20" s="789"/>
      <c r="D20" s="789"/>
      <c r="E20" s="789"/>
      <c r="F20" s="167"/>
    </row>
    <row r="21" spans="1:6" ht="32.25" customHeight="1">
      <c r="A21" s="174" t="s">
        <v>191</v>
      </c>
      <c r="B21" s="789" t="s">
        <v>201</v>
      </c>
      <c r="C21" s="789"/>
      <c r="D21" s="789"/>
      <c r="E21" s="789"/>
      <c r="F21" s="175" t="s">
        <v>203</v>
      </c>
    </row>
    <row r="22" spans="1:6" ht="23.25" customHeight="1">
      <c r="A22" s="165" t="s">
        <v>193</v>
      </c>
      <c r="B22" s="789" t="s">
        <v>202</v>
      </c>
      <c r="C22" s="789"/>
      <c r="D22" s="789"/>
      <c r="E22" s="789"/>
      <c r="F22" s="175" t="s">
        <v>203</v>
      </c>
    </row>
    <row r="23" spans="1:6" ht="32.25" customHeight="1">
      <c r="A23" s="165" t="s">
        <v>196</v>
      </c>
      <c r="B23" s="789" t="s">
        <v>204</v>
      </c>
      <c r="C23" s="789"/>
      <c r="D23" s="789"/>
      <c r="E23" s="789"/>
      <c r="F23" s="175" t="s">
        <v>203</v>
      </c>
    </row>
    <row r="24" spans="1:6" ht="24" customHeight="1">
      <c r="A24" s="165" t="s">
        <v>205</v>
      </c>
      <c r="B24" s="789" t="s">
        <v>206</v>
      </c>
      <c r="C24" s="789"/>
      <c r="D24" s="789"/>
      <c r="E24" s="789"/>
      <c r="F24" s="175" t="s">
        <v>207</v>
      </c>
    </row>
    <row r="25" spans="1:6">
      <c r="A25" s="173">
        <v>13</v>
      </c>
      <c r="B25" s="789" t="s">
        <v>208</v>
      </c>
      <c r="C25" s="789"/>
      <c r="D25" s="789"/>
      <c r="E25" s="789"/>
      <c r="F25" s="167"/>
    </row>
    <row r="26" spans="1:6" ht="21" customHeight="1">
      <c r="A26" s="165" t="s">
        <v>191</v>
      </c>
      <c r="B26" s="789" t="s">
        <v>209</v>
      </c>
      <c r="C26" s="789"/>
      <c r="D26" s="789"/>
      <c r="E26" s="789"/>
      <c r="F26" s="167" t="s">
        <v>210</v>
      </c>
    </row>
    <row r="27" spans="1:6" ht="54.75" customHeight="1">
      <c r="A27" s="172" t="s">
        <v>193</v>
      </c>
      <c r="B27" s="789" t="s">
        <v>211</v>
      </c>
      <c r="C27" s="789"/>
      <c r="D27" s="789"/>
      <c r="E27" s="789"/>
      <c r="F27" s="167" t="s">
        <v>212</v>
      </c>
    </row>
    <row r="28" spans="1:6">
      <c r="A28" s="173">
        <v>14</v>
      </c>
      <c r="B28" s="789" t="s">
        <v>213</v>
      </c>
      <c r="C28" s="789"/>
      <c r="D28" s="789"/>
      <c r="E28" s="789"/>
      <c r="F28" s="167"/>
    </row>
    <row r="29" spans="1:6" ht="36" customHeight="1">
      <c r="A29" s="165" t="s">
        <v>191</v>
      </c>
      <c r="B29" s="789" t="s">
        <v>214</v>
      </c>
      <c r="C29" s="789"/>
      <c r="D29" s="789"/>
      <c r="E29" s="789"/>
      <c r="F29" s="167" t="s">
        <v>203</v>
      </c>
    </row>
    <row r="30" spans="1:6" ht="24" customHeight="1">
      <c r="A30" s="165" t="s">
        <v>193</v>
      </c>
      <c r="B30" s="789" t="s">
        <v>215</v>
      </c>
      <c r="C30" s="789"/>
      <c r="D30" s="789"/>
      <c r="E30" s="789"/>
      <c r="F30" s="167" t="s">
        <v>216</v>
      </c>
    </row>
    <row r="31" spans="1:6" ht="33" customHeight="1">
      <c r="A31" s="165" t="s">
        <v>196</v>
      </c>
      <c r="B31" s="789" t="s">
        <v>217</v>
      </c>
      <c r="C31" s="789"/>
      <c r="D31" s="789"/>
      <c r="E31" s="789"/>
      <c r="F31" s="167" t="s">
        <v>203</v>
      </c>
    </row>
    <row r="32" spans="1:6" ht="21.75" customHeight="1">
      <c r="A32" s="165" t="s">
        <v>205</v>
      </c>
      <c r="B32" s="789" t="s">
        <v>218</v>
      </c>
      <c r="C32" s="789"/>
      <c r="D32" s="789"/>
      <c r="E32" s="789"/>
      <c r="F32" s="167" t="s">
        <v>203</v>
      </c>
    </row>
    <row r="33" spans="1:6" ht="25.5" customHeight="1">
      <c r="A33" s="165" t="s">
        <v>219</v>
      </c>
      <c r="B33" s="789" t="s">
        <v>220</v>
      </c>
      <c r="C33" s="789"/>
      <c r="D33" s="789"/>
      <c r="E33" s="789"/>
      <c r="F33" s="167" t="s">
        <v>203</v>
      </c>
    </row>
    <row r="34" spans="1:6" ht="24" customHeight="1">
      <c r="A34" s="165" t="s">
        <v>221</v>
      </c>
      <c r="B34" s="789" t="s">
        <v>222</v>
      </c>
      <c r="C34" s="789"/>
      <c r="D34" s="789"/>
      <c r="E34" s="789"/>
      <c r="F34" s="167" t="s">
        <v>203</v>
      </c>
    </row>
    <row r="35" spans="1:6">
      <c r="A35" s="173">
        <v>15</v>
      </c>
      <c r="B35" s="789" t="s">
        <v>223</v>
      </c>
      <c r="C35" s="789"/>
      <c r="D35" s="789"/>
      <c r="E35" s="789"/>
      <c r="F35" s="167"/>
    </row>
    <row r="36" spans="1:6" ht="45.75" customHeight="1">
      <c r="A36" s="173"/>
      <c r="B36" s="789" t="s">
        <v>224</v>
      </c>
      <c r="C36" s="789"/>
      <c r="D36" s="789"/>
      <c r="E36" s="789"/>
      <c r="F36" s="167"/>
    </row>
    <row r="37" spans="1:6">
      <c r="A37" s="173">
        <v>16</v>
      </c>
      <c r="B37" s="789" t="s">
        <v>225</v>
      </c>
      <c r="C37" s="789"/>
      <c r="D37" s="789"/>
      <c r="E37" s="789"/>
      <c r="F37" s="167"/>
    </row>
    <row r="38" spans="1:6" ht="28.5" customHeight="1">
      <c r="A38" s="173"/>
      <c r="B38" s="789" t="s">
        <v>226</v>
      </c>
      <c r="C38" s="789"/>
      <c r="D38" s="789"/>
      <c r="E38" s="789"/>
      <c r="F38" s="167"/>
    </row>
    <row r="39" spans="1:6" ht="24.75" customHeight="1">
      <c r="A39" s="165" t="s">
        <v>191</v>
      </c>
      <c r="B39" s="789" t="s">
        <v>227</v>
      </c>
      <c r="C39" s="789"/>
      <c r="D39" s="789"/>
      <c r="E39" s="789"/>
      <c r="F39" s="167" t="s">
        <v>203</v>
      </c>
    </row>
    <row r="40" spans="1:6" ht="16.5" customHeight="1">
      <c r="A40" s="165" t="s">
        <v>193</v>
      </c>
      <c r="B40" s="789" t="s">
        <v>228</v>
      </c>
      <c r="C40" s="789"/>
      <c r="D40" s="789"/>
      <c r="E40" s="789"/>
      <c r="F40" s="167" t="s">
        <v>203</v>
      </c>
    </row>
    <row r="41" spans="1:6" ht="16.5" customHeight="1">
      <c r="A41" s="165" t="s">
        <v>196</v>
      </c>
      <c r="B41" s="789" t="s">
        <v>229</v>
      </c>
      <c r="C41" s="789"/>
      <c r="D41" s="789"/>
      <c r="E41" s="789"/>
      <c r="F41" s="167" t="s">
        <v>203</v>
      </c>
    </row>
    <row r="42" spans="1:6" ht="16.5" customHeight="1">
      <c r="A42" s="165" t="s">
        <v>205</v>
      </c>
      <c r="B42" s="789" t="s">
        <v>230</v>
      </c>
      <c r="C42" s="789"/>
      <c r="D42" s="789"/>
      <c r="E42" s="789"/>
      <c r="F42" s="167" t="s">
        <v>203</v>
      </c>
    </row>
    <row r="43" spans="1:6" ht="25.5">
      <c r="A43" s="165" t="s">
        <v>219</v>
      </c>
      <c r="B43" s="789" t="s">
        <v>231</v>
      </c>
      <c r="C43" s="789"/>
      <c r="D43" s="789"/>
      <c r="E43" s="789"/>
      <c r="F43" s="167" t="s">
        <v>203</v>
      </c>
    </row>
    <row r="44" spans="1:6" ht="25.5" customHeight="1">
      <c r="A44" s="165" t="s">
        <v>232</v>
      </c>
      <c r="B44" s="789" t="s">
        <v>233</v>
      </c>
      <c r="C44" s="789"/>
      <c r="D44" s="789"/>
      <c r="E44" s="789"/>
      <c r="F44" s="167" t="s">
        <v>234</v>
      </c>
    </row>
    <row r="45" spans="1:6" ht="32.25" customHeight="1">
      <c r="A45" s="165" t="s">
        <v>235</v>
      </c>
      <c r="B45" s="789" t="s">
        <v>236</v>
      </c>
      <c r="C45" s="789"/>
      <c r="D45" s="789"/>
      <c r="E45" s="789"/>
      <c r="F45" s="167" t="s">
        <v>237</v>
      </c>
    </row>
    <row r="46" spans="1:6" ht="24.75" customHeight="1">
      <c r="A46" s="165" t="s">
        <v>238</v>
      </c>
      <c r="B46" s="789" t="s">
        <v>239</v>
      </c>
      <c r="C46" s="789"/>
      <c r="D46" s="789"/>
      <c r="E46" s="789"/>
      <c r="F46" s="167" t="s">
        <v>203</v>
      </c>
    </row>
    <row r="47" spans="1:6" ht="32.25" customHeight="1">
      <c r="A47" s="165" t="s">
        <v>240</v>
      </c>
      <c r="B47" s="789" t="s">
        <v>241</v>
      </c>
      <c r="C47" s="789"/>
      <c r="D47" s="789"/>
      <c r="E47" s="789"/>
      <c r="F47" s="167" t="s">
        <v>203</v>
      </c>
    </row>
    <row r="48" spans="1:6" ht="34.5" customHeight="1">
      <c r="A48" s="165" t="s">
        <v>242</v>
      </c>
      <c r="B48" s="789" t="s">
        <v>243</v>
      </c>
      <c r="C48" s="789"/>
      <c r="D48" s="789"/>
      <c r="E48" s="789"/>
      <c r="F48" s="167" t="s">
        <v>195</v>
      </c>
    </row>
    <row r="49" spans="1:6" ht="33" customHeight="1">
      <c r="A49" s="165" t="s">
        <v>244</v>
      </c>
      <c r="B49" s="789" t="s">
        <v>245</v>
      </c>
      <c r="C49" s="789"/>
      <c r="D49" s="789"/>
      <c r="E49" s="789"/>
      <c r="F49" s="167" t="s">
        <v>195</v>
      </c>
    </row>
    <row r="50" spans="1:6" ht="38.25">
      <c r="A50" s="165" t="s">
        <v>246</v>
      </c>
      <c r="B50" s="789" t="s">
        <v>247</v>
      </c>
      <c r="C50" s="789"/>
      <c r="D50" s="789"/>
      <c r="E50" s="789"/>
      <c r="F50" s="167" t="s">
        <v>248</v>
      </c>
    </row>
    <row r="51" spans="1:6" ht="32.25" customHeight="1">
      <c r="A51" s="172" t="s">
        <v>249</v>
      </c>
      <c r="B51" s="789" t="s">
        <v>250</v>
      </c>
      <c r="C51" s="789"/>
      <c r="D51" s="789"/>
      <c r="E51" s="789"/>
      <c r="F51" s="176" t="s">
        <v>251</v>
      </c>
    </row>
    <row r="52" spans="1:6" ht="12" customHeight="1">
      <c r="A52" s="172"/>
      <c r="B52" s="177"/>
      <c r="C52" s="166"/>
      <c r="D52" s="166"/>
      <c r="E52" s="166"/>
      <c r="F52" s="178"/>
    </row>
    <row r="53" spans="1:6" ht="22.5" customHeight="1">
      <c r="A53" s="172"/>
      <c r="B53" s="177"/>
      <c r="C53" s="166"/>
      <c r="D53" s="166"/>
      <c r="E53" s="166"/>
      <c r="F53" s="178"/>
    </row>
    <row r="54" spans="1:6" ht="18" customHeight="1">
      <c r="A54" s="165"/>
      <c r="B54" s="800" t="s">
        <v>252</v>
      </c>
      <c r="C54" s="800"/>
      <c r="D54" s="800"/>
      <c r="E54" s="800"/>
      <c r="F54" s="800"/>
    </row>
    <row r="55" spans="1:6" ht="15" customHeight="1">
      <c r="A55" s="165" t="s">
        <v>253</v>
      </c>
      <c r="B55" s="789" t="s">
        <v>254</v>
      </c>
      <c r="C55" s="789"/>
      <c r="D55" s="789"/>
      <c r="E55" s="789"/>
      <c r="F55" s="167"/>
    </row>
    <row r="56" spans="1:6" ht="23.25" customHeight="1">
      <c r="A56" s="165" t="s">
        <v>255</v>
      </c>
      <c r="B56" s="789" t="s">
        <v>256</v>
      </c>
      <c r="C56" s="789"/>
      <c r="D56" s="789"/>
      <c r="E56" s="789"/>
      <c r="F56" s="167"/>
    </row>
    <row r="57" spans="1:6" ht="31.5" customHeight="1">
      <c r="A57" s="165" t="s">
        <v>257</v>
      </c>
      <c r="B57" s="789" t="s">
        <v>258</v>
      </c>
      <c r="C57" s="789"/>
      <c r="D57" s="789"/>
      <c r="E57" s="789"/>
      <c r="F57" s="167"/>
    </row>
    <row r="58" spans="1:6" ht="24.75" customHeight="1">
      <c r="A58" s="165" t="s">
        <v>259</v>
      </c>
      <c r="B58" s="789" t="s">
        <v>260</v>
      </c>
      <c r="C58" s="789"/>
      <c r="D58" s="789"/>
      <c r="E58" s="789"/>
      <c r="F58" s="167"/>
    </row>
  </sheetData>
  <mergeCells count="56">
    <mergeCell ref="B57:E57"/>
    <mergeCell ref="B58:E58"/>
    <mergeCell ref="B49:E49"/>
    <mergeCell ref="B50:E50"/>
    <mergeCell ref="B51:E51"/>
    <mergeCell ref="B54:F54"/>
    <mergeCell ref="B55:E55"/>
    <mergeCell ref="B56:E56"/>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3:E13"/>
    <mergeCell ref="B14:E14"/>
    <mergeCell ref="B15:E15"/>
    <mergeCell ref="B16:E16"/>
    <mergeCell ref="B17:E17"/>
    <mergeCell ref="B18:E18"/>
    <mergeCell ref="B19:E19"/>
    <mergeCell ref="B20:E20"/>
    <mergeCell ref="B21:E21"/>
    <mergeCell ref="B22:E22"/>
    <mergeCell ref="B23:E23"/>
    <mergeCell ref="B12:E12"/>
    <mergeCell ref="A1:F1"/>
    <mergeCell ref="A2:F2"/>
    <mergeCell ref="A3:F3"/>
    <mergeCell ref="B4:D4"/>
    <mergeCell ref="C5:F5"/>
    <mergeCell ref="B6:E6"/>
    <mergeCell ref="B7:E7"/>
    <mergeCell ref="B8:E8"/>
    <mergeCell ref="B9:E9"/>
    <mergeCell ref="B10:E10"/>
    <mergeCell ref="B11:E11"/>
  </mergeCells>
  <pageMargins left="0.70866141732283472" right="0.23622047244094491" top="0.51181102362204722" bottom="0.23622047244094491" header="0.51181102362204722" footer="0.51181102362204722"/>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4"/>
  <sheetViews>
    <sheetView view="pageBreakPreview" topLeftCell="A4" zoomScale="90" zoomScaleSheetLayoutView="90" workbookViewId="0">
      <selection activeCell="H31" sqref="H31"/>
    </sheetView>
  </sheetViews>
  <sheetFormatPr defaultColWidth="9.140625" defaultRowHeight="15"/>
  <cols>
    <col min="1" max="1" width="9.140625" style="159"/>
    <col min="2" max="2" width="37.85546875" style="159" customWidth="1"/>
    <col min="3" max="3" width="4.7109375" style="159" customWidth="1"/>
    <col min="4" max="4" width="17.140625" style="159" customWidth="1"/>
    <col min="5" max="5" width="6.140625" style="159" customWidth="1"/>
    <col min="6" max="6" width="14.140625" style="159" customWidth="1"/>
    <col min="7" max="7" width="5.85546875" style="159" customWidth="1"/>
    <col min="8" max="8" width="16.28515625" style="159" customWidth="1"/>
    <col min="9" max="16384" width="9.140625" style="111"/>
  </cols>
  <sheetData>
    <row r="1" spans="1:8" ht="23.25" thickBot="1">
      <c r="A1" s="1045" t="s">
        <v>149</v>
      </c>
      <c r="B1" s="1046"/>
      <c r="C1" s="1047"/>
      <c r="D1" s="1047"/>
      <c r="E1" s="1047"/>
      <c r="F1" s="1047"/>
      <c r="G1" s="1047"/>
      <c r="H1" s="1048"/>
    </row>
    <row r="2" spans="1:8" ht="14.25">
      <c r="A2" s="112"/>
      <c r="B2" s="113"/>
      <c r="C2" s="114"/>
      <c r="D2" s="115"/>
      <c r="E2" s="115"/>
      <c r="F2" s="1049" t="s">
        <v>150</v>
      </c>
      <c r="G2" s="1049"/>
      <c r="H2" s="513">
        <f>Abstract!G341</f>
        <v>21644248</v>
      </c>
    </row>
    <row r="3" spans="1:8" ht="21.75" customHeight="1">
      <c r="A3" s="116"/>
      <c r="B3" s="1050" t="str">
        <f>Abstract!B343</f>
        <v xml:space="preserve">Less Amount of 8th RA Bill Vide CV  No. 39   Dated:17-03-2015 </v>
      </c>
      <c r="C3" s="1051"/>
      <c r="D3" s="1052"/>
      <c r="E3" s="118"/>
      <c r="F3" s="119"/>
      <c r="G3" s="119"/>
      <c r="H3" s="514">
        <f>-Abstract!H341</f>
        <v>-20163899</v>
      </c>
    </row>
    <row r="4" spans="1:8">
      <c r="A4" s="116"/>
      <c r="B4" s="113" t="s">
        <v>151</v>
      </c>
      <c r="C4" s="117"/>
      <c r="D4" s="118"/>
      <c r="E4" s="118"/>
      <c r="F4" s="119"/>
      <c r="G4" s="119"/>
      <c r="H4" s="515">
        <f>SUM(H2:H3)</f>
        <v>1480349</v>
      </c>
    </row>
    <row r="5" spans="1:8">
      <c r="A5" s="116"/>
      <c r="B5" s="117" t="s">
        <v>393</v>
      </c>
      <c r="C5" s="117"/>
      <c r="D5" s="118"/>
      <c r="E5" s="118"/>
      <c r="F5" s="119"/>
      <c r="G5" s="119"/>
      <c r="H5" s="514">
        <f>Abstract!G381</f>
        <v>986629</v>
      </c>
    </row>
    <row r="6" spans="1:8">
      <c r="A6" s="116"/>
      <c r="B6" s="118"/>
      <c r="C6" s="118"/>
      <c r="D6" s="118"/>
      <c r="E6" s="118"/>
      <c r="F6" s="119"/>
      <c r="G6" s="119"/>
      <c r="H6" s="515">
        <f>SUM(H4:H5)</f>
        <v>2466978</v>
      </c>
    </row>
    <row r="7" spans="1:8">
      <c r="A7" s="116"/>
      <c r="B7" s="118"/>
      <c r="C7" s="118"/>
      <c r="D7" s="118"/>
      <c r="E7" s="118"/>
      <c r="F7" s="119"/>
      <c r="G7" s="119"/>
      <c r="H7" s="515"/>
    </row>
    <row r="8" spans="1:8" ht="23.25" customHeight="1">
      <c r="A8" s="122">
        <v>1</v>
      </c>
      <c r="B8" s="123" t="s">
        <v>152</v>
      </c>
      <c r="C8" s="124"/>
      <c r="D8" s="125">
        <f>ROUND(B9*5%,0)</f>
        <v>1082212</v>
      </c>
      <c r="E8" s="126"/>
      <c r="F8" s="127"/>
      <c r="G8" s="126"/>
      <c r="H8" s="120"/>
    </row>
    <row r="9" spans="1:8">
      <c r="A9" s="122"/>
      <c r="B9" s="128">
        <f>H2</f>
        <v>21644248</v>
      </c>
      <c r="C9" s="124"/>
      <c r="D9" s="125"/>
      <c r="E9" s="126"/>
      <c r="F9" s="127"/>
      <c r="G9" s="126"/>
      <c r="H9" s="120"/>
    </row>
    <row r="10" spans="1:8" ht="22.5" customHeight="1">
      <c r="A10" s="122"/>
      <c r="B10" s="129" t="s">
        <v>734</v>
      </c>
      <c r="C10" s="124"/>
      <c r="D10" s="125">
        <v>-1018655</v>
      </c>
      <c r="E10" s="126"/>
      <c r="F10" s="127"/>
      <c r="G10" s="126"/>
      <c r="H10" s="120"/>
    </row>
    <row r="11" spans="1:8" ht="18" customHeight="1">
      <c r="A11" s="122"/>
      <c r="B11" s="130" t="s">
        <v>155</v>
      </c>
      <c r="C11" s="124"/>
      <c r="D11" s="131">
        <f>SUM(D8:D10)</f>
        <v>63557</v>
      </c>
      <c r="E11" s="126"/>
      <c r="F11" s="132">
        <f>D11</f>
        <v>63557</v>
      </c>
      <c r="G11" s="126"/>
      <c r="H11" s="133"/>
    </row>
    <row r="12" spans="1:8" ht="11.25" customHeight="1">
      <c r="A12" s="122"/>
      <c r="B12" s="130"/>
      <c r="C12" s="124"/>
      <c r="D12" s="131"/>
      <c r="E12" s="126"/>
      <c r="F12" s="132"/>
      <c r="G12" s="126"/>
      <c r="H12" s="133"/>
    </row>
    <row r="13" spans="1:8">
      <c r="A13" s="122">
        <v>2</v>
      </c>
      <c r="B13" s="129" t="s">
        <v>156</v>
      </c>
      <c r="C13" s="124"/>
      <c r="D13" s="125">
        <f>ROUND(2%*H2,0)</f>
        <v>432885</v>
      </c>
      <c r="E13" s="126"/>
      <c r="F13" s="126"/>
      <c r="G13" s="126"/>
      <c r="H13" s="133"/>
    </row>
    <row r="14" spans="1:8">
      <c r="A14" s="122"/>
      <c r="B14" s="129" t="s">
        <v>157</v>
      </c>
      <c r="C14" s="124"/>
      <c r="D14" s="125">
        <v>-403278</v>
      </c>
      <c r="E14" s="126"/>
      <c r="F14" s="126"/>
      <c r="G14" s="126"/>
      <c r="H14" s="133"/>
    </row>
    <row r="15" spans="1:8">
      <c r="A15" s="122"/>
      <c r="B15" s="130" t="s">
        <v>155</v>
      </c>
      <c r="C15" s="124"/>
      <c r="D15" s="134">
        <f>SUM(D13:D14)</f>
        <v>29607</v>
      </c>
      <c r="E15" s="126"/>
      <c r="F15" s="132">
        <f>D15</f>
        <v>29607</v>
      </c>
      <c r="G15" s="126"/>
      <c r="H15" s="133"/>
    </row>
    <row r="16" spans="1:8">
      <c r="A16" s="122"/>
      <c r="B16" s="130"/>
      <c r="C16" s="124"/>
      <c r="D16" s="134"/>
      <c r="E16" s="126"/>
      <c r="F16" s="132"/>
      <c r="G16" s="126"/>
      <c r="H16" s="133"/>
    </row>
    <row r="17" spans="1:8">
      <c r="A17" s="122">
        <v>3</v>
      </c>
      <c r="B17" s="129" t="s">
        <v>158</v>
      </c>
      <c r="C17" s="124"/>
      <c r="D17" s="125">
        <f>ROUND(2%*D15,0)</f>
        <v>592</v>
      </c>
      <c r="E17" s="126"/>
      <c r="F17" s="132">
        <f>D17</f>
        <v>592</v>
      </c>
      <c r="G17" s="126"/>
      <c r="H17" s="133"/>
    </row>
    <row r="18" spans="1:8" ht="37.5" customHeight="1">
      <c r="A18" s="122"/>
      <c r="B18" s="129" t="s">
        <v>159</v>
      </c>
      <c r="C18" s="124"/>
      <c r="D18" s="125">
        <f>ROUND(1%*D15,0)</f>
        <v>296</v>
      </c>
      <c r="E18" s="126"/>
      <c r="F18" s="132">
        <f>D18</f>
        <v>296</v>
      </c>
      <c r="G18" s="126"/>
      <c r="H18" s="133"/>
    </row>
    <row r="19" spans="1:8" ht="30" customHeight="1">
      <c r="A19" s="122">
        <v>4</v>
      </c>
      <c r="B19" s="129" t="s">
        <v>164</v>
      </c>
      <c r="C19" s="124"/>
      <c r="D19" s="125">
        <f>ROUND(2%*H2,0)</f>
        <v>432885</v>
      </c>
      <c r="E19" s="126"/>
      <c r="F19" s="126"/>
      <c r="G19" s="126"/>
      <c r="H19" s="133"/>
    </row>
    <row r="20" spans="1:8">
      <c r="A20" s="122"/>
      <c r="B20" s="129" t="s">
        <v>157</v>
      </c>
      <c r="C20" s="124"/>
      <c r="D20" s="125">
        <v>-403278</v>
      </c>
      <c r="E20" s="126"/>
      <c r="F20" s="126"/>
      <c r="G20" s="126"/>
      <c r="H20" s="133"/>
    </row>
    <row r="21" spans="1:8" ht="25.5" customHeight="1">
      <c r="A21" s="122"/>
      <c r="B21" s="130" t="s">
        <v>155</v>
      </c>
      <c r="C21" s="124"/>
      <c r="D21" s="134">
        <f>SUM(D19:D20)</f>
        <v>29607</v>
      </c>
      <c r="E21" s="126"/>
      <c r="F21" s="132">
        <f>D21</f>
        <v>29607</v>
      </c>
      <c r="G21" s="126"/>
      <c r="H21" s="133"/>
    </row>
    <row r="22" spans="1:8" ht="41.25" customHeight="1">
      <c r="A22" s="122">
        <v>5</v>
      </c>
      <c r="B22" s="129" t="s">
        <v>160</v>
      </c>
      <c r="C22" s="124"/>
      <c r="D22" s="125">
        <f>ROUND(1%*H4,0)</f>
        <v>14803</v>
      </c>
      <c r="E22" s="126"/>
      <c r="F22" s="132">
        <f>D22</f>
        <v>14803</v>
      </c>
      <c r="G22" s="126"/>
      <c r="H22" s="133"/>
    </row>
    <row r="23" spans="1:8" ht="41.25" customHeight="1">
      <c r="A23" s="122">
        <v>6</v>
      </c>
      <c r="B23" s="129" t="s">
        <v>410</v>
      </c>
      <c r="C23" s="124"/>
      <c r="D23" s="125">
        <v>1629312</v>
      </c>
      <c r="E23" s="126"/>
      <c r="F23" s="127"/>
      <c r="G23" s="126"/>
      <c r="H23" s="133"/>
    </row>
    <row r="24" spans="1:8" ht="32.25" customHeight="1">
      <c r="A24" s="122"/>
      <c r="B24" s="160" t="s">
        <v>392</v>
      </c>
      <c r="C24" s="124"/>
      <c r="D24" s="125">
        <v>-1629312</v>
      </c>
      <c r="E24" s="126"/>
      <c r="F24" s="127"/>
      <c r="G24" s="126"/>
      <c r="H24" s="133"/>
    </row>
    <row r="25" spans="1:8" ht="32.25" customHeight="1">
      <c r="A25" s="122"/>
      <c r="B25" s="28" t="s">
        <v>91</v>
      </c>
      <c r="C25" s="124"/>
      <c r="D25" s="125">
        <f>SUM(D23:D24)</f>
        <v>0</v>
      </c>
      <c r="E25" s="126"/>
      <c r="F25" s="127">
        <f>D25</f>
        <v>0</v>
      </c>
      <c r="G25" s="126"/>
      <c r="H25" s="133"/>
    </row>
    <row r="26" spans="1:8" ht="23.25" customHeight="1">
      <c r="A26" s="122">
        <v>7</v>
      </c>
      <c r="B26" s="28" t="s">
        <v>412</v>
      </c>
      <c r="C26" s="124"/>
      <c r="D26" s="127">
        <v>200000</v>
      </c>
      <c r="E26" s="126"/>
      <c r="G26" s="126"/>
      <c r="H26" s="133"/>
    </row>
    <row r="27" spans="1:8" ht="26.25" customHeight="1">
      <c r="A27" s="116"/>
      <c r="B27" s="129" t="s">
        <v>154</v>
      </c>
      <c r="C27" s="124" t="s">
        <v>153</v>
      </c>
      <c r="D27" s="134">
        <v>-200000</v>
      </c>
      <c r="E27" s="126"/>
      <c r="F27" s="132"/>
      <c r="G27" s="126"/>
      <c r="H27" s="133"/>
    </row>
    <row r="28" spans="1:8" ht="26.25" customHeight="1">
      <c r="A28" s="116"/>
      <c r="B28" s="28" t="s">
        <v>91</v>
      </c>
      <c r="C28" s="124"/>
      <c r="D28" s="134">
        <f>SUM(D26:D27)</f>
        <v>0</v>
      </c>
      <c r="E28" s="126"/>
      <c r="F28" s="134">
        <v>0</v>
      </c>
      <c r="G28" s="126"/>
      <c r="H28" s="133"/>
    </row>
    <row r="29" spans="1:8">
      <c r="A29" s="116"/>
      <c r="B29" s="135" t="s">
        <v>92</v>
      </c>
      <c r="C29" s="126"/>
      <c r="D29" s="127"/>
      <c r="E29" s="126"/>
      <c r="F29" s="134">
        <f>SUM(F11:F28)</f>
        <v>138462</v>
      </c>
      <c r="G29" s="126"/>
      <c r="H29" s="121"/>
    </row>
    <row r="30" spans="1:8">
      <c r="A30" s="116"/>
      <c r="B30" s="136"/>
      <c r="C30" s="126"/>
      <c r="D30" s="127"/>
      <c r="E30" s="126"/>
      <c r="F30" s="127"/>
      <c r="G30" s="137"/>
      <c r="H30" s="133"/>
    </row>
    <row r="31" spans="1:8" ht="15.75" thickBot="1">
      <c r="A31" s="138"/>
      <c r="B31" s="139" t="s">
        <v>161</v>
      </c>
      <c r="C31" s="126"/>
      <c r="D31" s="516">
        <f>H6</f>
        <v>2466978</v>
      </c>
      <c r="E31" s="113"/>
      <c r="F31" s="139">
        <f>-F29</f>
        <v>-138462</v>
      </c>
      <c r="G31" s="124" t="s">
        <v>153</v>
      </c>
      <c r="H31" s="512">
        <f>SUM(D31:F31)</f>
        <v>2328516</v>
      </c>
    </row>
    <row r="32" spans="1:8">
      <c r="A32" s="140"/>
      <c r="B32" s="141"/>
      <c r="C32" s="141"/>
      <c r="D32" s="142"/>
      <c r="E32" s="142"/>
      <c r="F32" s="142"/>
      <c r="G32" s="143"/>
      <c r="H32" s="144"/>
    </row>
    <row r="33" spans="1:8">
      <c r="A33" s="145"/>
      <c r="B33" s="146" t="s">
        <v>93</v>
      </c>
      <c r="C33" s="146"/>
      <c r="D33" s="147"/>
      <c r="E33" s="148"/>
      <c r="F33" s="149"/>
      <c r="G33" s="149"/>
      <c r="H33" s="149"/>
    </row>
    <row r="34" spans="1:8">
      <c r="A34" s="145" t="s">
        <v>94</v>
      </c>
      <c r="B34" s="150" t="s">
        <v>95</v>
      </c>
      <c r="C34" s="150"/>
      <c r="D34" s="150"/>
      <c r="E34" s="150"/>
      <c r="F34" s="149"/>
      <c r="G34" s="149"/>
      <c r="H34" s="149"/>
    </row>
    <row r="35" spans="1:8">
      <c r="A35" s="145" t="s">
        <v>96</v>
      </c>
      <c r="B35" s="150" t="s">
        <v>97</v>
      </c>
      <c r="C35" s="150"/>
      <c r="D35" s="150"/>
      <c r="E35" s="150"/>
      <c r="F35" s="149"/>
      <c r="G35" s="149"/>
      <c r="H35" s="149"/>
    </row>
    <row r="36" spans="1:8">
      <c r="A36" s="145" t="s">
        <v>98</v>
      </c>
      <c r="B36" s="150" t="s">
        <v>99</v>
      </c>
      <c r="C36" s="150"/>
      <c r="D36" s="150"/>
      <c r="E36" s="150"/>
      <c r="F36" s="149"/>
      <c r="G36" s="149"/>
      <c r="H36" s="149"/>
    </row>
    <row r="37" spans="1:8">
      <c r="A37" s="151" t="s">
        <v>100</v>
      </c>
      <c r="B37" s="150" t="s">
        <v>102</v>
      </c>
      <c r="C37" s="150"/>
      <c r="D37" s="150"/>
      <c r="E37" s="150"/>
      <c r="F37" s="149"/>
      <c r="G37" s="149"/>
      <c r="H37" s="149"/>
    </row>
    <row r="38" spans="1:8">
      <c r="A38" s="151" t="s">
        <v>101</v>
      </c>
      <c r="B38" s="150" t="s">
        <v>162</v>
      </c>
      <c r="C38" s="150"/>
      <c r="D38" s="150"/>
      <c r="E38" s="150"/>
      <c r="F38" s="149"/>
      <c r="G38" s="149"/>
      <c r="H38" s="149"/>
    </row>
    <row r="39" spans="1:8">
      <c r="A39" s="151" t="s">
        <v>103</v>
      </c>
      <c r="B39" s="150" t="s">
        <v>163</v>
      </c>
      <c r="C39" s="152"/>
      <c r="D39" s="150"/>
      <c r="E39" s="150"/>
      <c r="F39" s="149"/>
      <c r="G39" s="149"/>
      <c r="H39" s="149"/>
    </row>
    <row r="40" spans="1:8">
      <c r="A40" s="151"/>
      <c r="B40" s="149"/>
      <c r="C40" s="153"/>
      <c r="D40" s="149"/>
      <c r="E40" s="148"/>
      <c r="F40" s="149"/>
      <c r="G40" s="149"/>
      <c r="H40" s="149"/>
    </row>
    <row r="41" spans="1:8">
      <c r="A41" s="151"/>
      <c r="B41" s="149"/>
      <c r="C41" s="153"/>
      <c r="D41" s="149"/>
      <c r="E41" s="148"/>
      <c r="F41" s="149"/>
      <c r="G41" s="149"/>
      <c r="H41" s="149"/>
    </row>
    <row r="42" spans="1:8">
      <c r="A42" s="151"/>
      <c r="B42" s="149"/>
      <c r="C42" s="153"/>
      <c r="D42" s="149"/>
      <c r="E42" s="148"/>
      <c r="F42" s="149"/>
      <c r="G42" s="149"/>
      <c r="H42" s="149"/>
    </row>
    <row r="43" spans="1:8">
      <c r="A43" s="151"/>
      <c r="B43" s="149"/>
      <c r="C43" s="153"/>
      <c r="D43" s="149"/>
      <c r="E43" s="148"/>
      <c r="F43" s="149"/>
      <c r="G43" s="149"/>
      <c r="H43" s="149"/>
    </row>
    <row r="44" spans="1:8" s="158" customFormat="1">
      <c r="A44" s="154"/>
      <c r="B44" s="155"/>
      <c r="C44" s="156"/>
      <c r="D44" s="156"/>
      <c r="E44" s="157"/>
      <c r="F44" s="157"/>
      <c r="G44" s="157"/>
      <c r="H44" s="154"/>
    </row>
  </sheetData>
  <mergeCells count="3">
    <mergeCell ref="A1:H1"/>
    <mergeCell ref="F2:G2"/>
    <mergeCell ref="B3:D3"/>
  </mergeCells>
  <pageMargins left="0.70866141732283472" right="0.70866141732283472" top="0.94488188976377963" bottom="0.74803149606299213" header="0.31496062992125984" footer="0.31496062992125984"/>
  <pageSetup scale="80" firstPageNumber="38" orientation="portrait" useFirstPageNumber="1" horizontalDpi="300" verticalDpi="300" r:id="rId1"/>
  <headerFooter>
    <oddHeader>&amp;RPage - &amp;P</oddHeader>
    <oddFooter>&amp;LContractor&amp;CJ.E.&amp;RAssistant Engg.</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7"/>
  <sheetViews>
    <sheetView view="pageBreakPreview" topLeftCell="A10" zoomScaleSheetLayoutView="100" workbookViewId="0">
      <selection activeCell="J18" sqref="J18"/>
    </sheetView>
  </sheetViews>
  <sheetFormatPr defaultRowHeight="13.5"/>
  <cols>
    <col min="1" max="1" width="4.140625" style="304" customWidth="1"/>
    <col min="2" max="2" width="22.7109375" style="304" customWidth="1"/>
    <col min="3" max="3" width="16.5703125" style="304" customWidth="1"/>
    <col min="4" max="4" width="9.140625" style="304"/>
    <col min="5" max="5" width="14" style="304" customWidth="1"/>
    <col min="6" max="6" width="12.5703125" style="304" customWidth="1"/>
    <col min="7" max="8" width="9.140625" style="304"/>
    <col min="9" max="9" width="9.140625" style="289"/>
    <col min="10" max="10" width="10.42578125" style="289" bestFit="1" customWidth="1"/>
    <col min="11" max="256" width="9.140625" style="289"/>
    <col min="257" max="257" width="4.140625" style="289" customWidth="1"/>
    <col min="258" max="258" width="30.85546875" style="289" customWidth="1"/>
    <col min="259" max="260" width="9.140625" style="289"/>
    <col min="261" max="261" width="9.42578125" style="289" bestFit="1" customWidth="1"/>
    <col min="262" max="512" width="9.140625" style="289"/>
    <col min="513" max="513" width="4.140625" style="289" customWidth="1"/>
    <col min="514" max="514" width="30.85546875" style="289" customWidth="1"/>
    <col min="515" max="516" width="9.140625" style="289"/>
    <col min="517" max="517" width="9.42578125" style="289" bestFit="1" customWidth="1"/>
    <col min="518" max="768" width="9.140625" style="289"/>
    <col min="769" max="769" width="4.140625" style="289" customWidth="1"/>
    <col min="770" max="770" width="30.85546875" style="289" customWidth="1"/>
    <col min="771" max="772" width="9.140625" style="289"/>
    <col min="773" max="773" width="9.42578125" style="289" bestFit="1" customWidth="1"/>
    <col min="774" max="1024" width="9.140625" style="289"/>
    <col min="1025" max="1025" width="4.140625" style="289" customWidth="1"/>
    <col min="1026" max="1026" width="30.85546875" style="289" customWidth="1"/>
    <col min="1027" max="1028" width="9.140625" style="289"/>
    <col min="1029" max="1029" width="9.42578125" style="289" bestFit="1" customWidth="1"/>
    <col min="1030" max="1280" width="9.140625" style="289"/>
    <col min="1281" max="1281" width="4.140625" style="289" customWidth="1"/>
    <col min="1282" max="1282" width="30.85546875" style="289" customWidth="1"/>
    <col min="1283" max="1284" width="9.140625" style="289"/>
    <col min="1285" max="1285" width="9.42578125" style="289" bestFit="1" customWidth="1"/>
    <col min="1286" max="1536" width="9.140625" style="289"/>
    <col min="1537" max="1537" width="4.140625" style="289" customWidth="1"/>
    <col min="1538" max="1538" width="30.85546875" style="289" customWidth="1"/>
    <col min="1539" max="1540" width="9.140625" style="289"/>
    <col min="1541" max="1541" width="9.42578125" style="289" bestFit="1" customWidth="1"/>
    <col min="1542" max="1792" width="9.140625" style="289"/>
    <col min="1793" max="1793" width="4.140625" style="289" customWidth="1"/>
    <col min="1794" max="1794" width="30.85546875" style="289" customWidth="1"/>
    <col min="1795" max="1796" width="9.140625" style="289"/>
    <col min="1797" max="1797" width="9.42578125" style="289" bestFit="1" customWidth="1"/>
    <col min="1798" max="2048" width="9.140625" style="289"/>
    <col min="2049" max="2049" width="4.140625" style="289" customWidth="1"/>
    <col min="2050" max="2050" width="30.85546875" style="289" customWidth="1"/>
    <col min="2051" max="2052" width="9.140625" style="289"/>
    <col min="2053" max="2053" width="9.42578125" style="289" bestFit="1" customWidth="1"/>
    <col min="2054" max="2304" width="9.140625" style="289"/>
    <col min="2305" max="2305" width="4.140625" style="289" customWidth="1"/>
    <col min="2306" max="2306" width="30.85546875" style="289" customWidth="1"/>
    <col min="2307" max="2308" width="9.140625" style="289"/>
    <col min="2309" max="2309" width="9.42578125" style="289" bestFit="1" customWidth="1"/>
    <col min="2310" max="2560" width="9.140625" style="289"/>
    <col min="2561" max="2561" width="4.140625" style="289" customWidth="1"/>
    <col min="2562" max="2562" width="30.85546875" style="289" customWidth="1"/>
    <col min="2563" max="2564" width="9.140625" style="289"/>
    <col min="2565" max="2565" width="9.42578125" style="289" bestFit="1" customWidth="1"/>
    <col min="2566" max="2816" width="9.140625" style="289"/>
    <col min="2817" max="2817" width="4.140625" style="289" customWidth="1"/>
    <col min="2818" max="2818" width="30.85546875" style="289" customWidth="1"/>
    <col min="2819" max="2820" width="9.140625" style="289"/>
    <col min="2821" max="2821" width="9.42578125" style="289" bestFit="1" customWidth="1"/>
    <col min="2822" max="3072" width="9.140625" style="289"/>
    <col min="3073" max="3073" width="4.140625" style="289" customWidth="1"/>
    <col min="3074" max="3074" width="30.85546875" style="289" customWidth="1"/>
    <col min="3075" max="3076" width="9.140625" style="289"/>
    <col min="3077" max="3077" width="9.42578125" style="289" bestFit="1" customWidth="1"/>
    <col min="3078" max="3328" width="9.140625" style="289"/>
    <col min="3329" max="3329" width="4.140625" style="289" customWidth="1"/>
    <col min="3330" max="3330" width="30.85546875" style="289" customWidth="1"/>
    <col min="3331" max="3332" width="9.140625" style="289"/>
    <col min="3333" max="3333" width="9.42578125" style="289" bestFit="1" customWidth="1"/>
    <col min="3334" max="3584" width="9.140625" style="289"/>
    <col min="3585" max="3585" width="4.140625" style="289" customWidth="1"/>
    <col min="3586" max="3586" width="30.85546875" style="289" customWidth="1"/>
    <col min="3587" max="3588" width="9.140625" style="289"/>
    <col min="3589" max="3589" width="9.42578125" style="289" bestFit="1" customWidth="1"/>
    <col min="3590" max="3840" width="9.140625" style="289"/>
    <col min="3841" max="3841" width="4.140625" style="289" customWidth="1"/>
    <col min="3842" max="3842" width="30.85546875" style="289" customWidth="1"/>
    <col min="3843" max="3844" width="9.140625" style="289"/>
    <col min="3845" max="3845" width="9.42578125" style="289" bestFit="1" customWidth="1"/>
    <col min="3846" max="4096" width="9.140625" style="289"/>
    <col min="4097" max="4097" width="4.140625" style="289" customWidth="1"/>
    <col min="4098" max="4098" width="30.85546875" style="289" customWidth="1"/>
    <col min="4099" max="4100" width="9.140625" style="289"/>
    <col min="4101" max="4101" width="9.42578125" style="289" bestFit="1" customWidth="1"/>
    <col min="4102" max="4352" width="9.140625" style="289"/>
    <col min="4353" max="4353" width="4.140625" style="289" customWidth="1"/>
    <col min="4354" max="4354" width="30.85546875" style="289" customWidth="1"/>
    <col min="4355" max="4356" width="9.140625" style="289"/>
    <col min="4357" max="4357" width="9.42578125" style="289" bestFit="1" customWidth="1"/>
    <col min="4358" max="4608" width="9.140625" style="289"/>
    <col min="4609" max="4609" width="4.140625" style="289" customWidth="1"/>
    <col min="4610" max="4610" width="30.85546875" style="289" customWidth="1"/>
    <col min="4611" max="4612" width="9.140625" style="289"/>
    <col min="4613" max="4613" width="9.42578125" style="289" bestFit="1" customWidth="1"/>
    <col min="4614" max="4864" width="9.140625" style="289"/>
    <col min="4865" max="4865" width="4.140625" style="289" customWidth="1"/>
    <col min="4866" max="4866" width="30.85546875" style="289" customWidth="1"/>
    <col min="4867" max="4868" width="9.140625" style="289"/>
    <col min="4869" max="4869" width="9.42578125" style="289" bestFit="1" customWidth="1"/>
    <col min="4870" max="5120" width="9.140625" style="289"/>
    <col min="5121" max="5121" width="4.140625" style="289" customWidth="1"/>
    <col min="5122" max="5122" width="30.85546875" style="289" customWidth="1"/>
    <col min="5123" max="5124" width="9.140625" style="289"/>
    <col min="5125" max="5125" width="9.42578125" style="289" bestFit="1" customWidth="1"/>
    <col min="5126" max="5376" width="9.140625" style="289"/>
    <col min="5377" max="5377" width="4.140625" style="289" customWidth="1"/>
    <col min="5378" max="5378" width="30.85546875" style="289" customWidth="1"/>
    <col min="5379" max="5380" width="9.140625" style="289"/>
    <col min="5381" max="5381" width="9.42578125" style="289" bestFit="1" customWidth="1"/>
    <col min="5382" max="5632" width="9.140625" style="289"/>
    <col min="5633" max="5633" width="4.140625" style="289" customWidth="1"/>
    <col min="5634" max="5634" width="30.85546875" style="289" customWidth="1"/>
    <col min="5635" max="5636" width="9.140625" style="289"/>
    <col min="5637" max="5637" width="9.42578125" style="289" bestFit="1" customWidth="1"/>
    <col min="5638" max="5888" width="9.140625" style="289"/>
    <col min="5889" max="5889" width="4.140625" style="289" customWidth="1"/>
    <col min="5890" max="5890" width="30.85546875" style="289" customWidth="1"/>
    <col min="5891" max="5892" width="9.140625" style="289"/>
    <col min="5893" max="5893" width="9.42578125" style="289" bestFit="1" customWidth="1"/>
    <col min="5894" max="6144" width="9.140625" style="289"/>
    <col min="6145" max="6145" width="4.140625" style="289" customWidth="1"/>
    <col min="6146" max="6146" width="30.85546875" style="289" customWidth="1"/>
    <col min="6147" max="6148" width="9.140625" style="289"/>
    <col min="6149" max="6149" width="9.42578125" style="289" bestFit="1" customWidth="1"/>
    <col min="6150" max="6400" width="9.140625" style="289"/>
    <col min="6401" max="6401" width="4.140625" style="289" customWidth="1"/>
    <col min="6402" max="6402" width="30.85546875" style="289" customWidth="1"/>
    <col min="6403" max="6404" width="9.140625" style="289"/>
    <col min="6405" max="6405" width="9.42578125" style="289" bestFit="1" customWidth="1"/>
    <col min="6406" max="6656" width="9.140625" style="289"/>
    <col min="6657" max="6657" width="4.140625" style="289" customWidth="1"/>
    <col min="6658" max="6658" width="30.85546875" style="289" customWidth="1"/>
    <col min="6659" max="6660" width="9.140625" style="289"/>
    <col min="6661" max="6661" width="9.42578125" style="289" bestFit="1" customWidth="1"/>
    <col min="6662" max="6912" width="9.140625" style="289"/>
    <col min="6913" max="6913" width="4.140625" style="289" customWidth="1"/>
    <col min="6914" max="6914" width="30.85546875" style="289" customWidth="1"/>
    <col min="6915" max="6916" width="9.140625" style="289"/>
    <col min="6917" max="6917" width="9.42578125" style="289" bestFit="1" customWidth="1"/>
    <col min="6918" max="7168" width="9.140625" style="289"/>
    <col min="7169" max="7169" width="4.140625" style="289" customWidth="1"/>
    <col min="7170" max="7170" width="30.85546875" style="289" customWidth="1"/>
    <col min="7171" max="7172" width="9.140625" style="289"/>
    <col min="7173" max="7173" width="9.42578125" style="289" bestFit="1" customWidth="1"/>
    <col min="7174" max="7424" width="9.140625" style="289"/>
    <col min="7425" max="7425" width="4.140625" style="289" customWidth="1"/>
    <col min="7426" max="7426" width="30.85546875" style="289" customWidth="1"/>
    <col min="7427" max="7428" width="9.140625" style="289"/>
    <col min="7429" max="7429" width="9.42578125" style="289" bestFit="1" customWidth="1"/>
    <col min="7430" max="7680" width="9.140625" style="289"/>
    <col min="7681" max="7681" width="4.140625" style="289" customWidth="1"/>
    <col min="7682" max="7682" width="30.85546875" style="289" customWidth="1"/>
    <col min="7683" max="7684" width="9.140625" style="289"/>
    <col min="7685" max="7685" width="9.42578125" style="289" bestFit="1" customWidth="1"/>
    <col min="7686" max="7936" width="9.140625" style="289"/>
    <col min="7937" max="7937" width="4.140625" style="289" customWidth="1"/>
    <col min="7938" max="7938" width="30.85546875" style="289" customWidth="1"/>
    <col min="7939" max="7940" width="9.140625" style="289"/>
    <col min="7941" max="7941" width="9.42578125" style="289" bestFit="1" customWidth="1"/>
    <col min="7942" max="8192" width="9.140625" style="289"/>
    <col min="8193" max="8193" width="4.140625" style="289" customWidth="1"/>
    <col min="8194" max="8194" width="30.85546875" style="289" customWidth="1"/>
    <col min="8195" max="8196" width="9.140625" style="289"/>
    <col min="8197" max="8197" width="9.42578125" style="289" bestFit="1" customWidth="1"/>
    <col min="8198" max="8448" width="9.140625" style="289"/>
    <col min="8449" max="8449" width="4.140625" style="289" customWidth="1"/>
    <col min="8450" max="8450" width="30.85546875" style="289" customWidth="1"/>
    <col min="8451" max="8452" width="9.140625" style="289"/>
    <col min="8453" max="8453" width="9.42578125" style="289" bestFit="1" customWidth="1"/>
    <col min="8454" max="8704" width="9.140625" style="289"/>
    <col min="8705" max="8705" width="4.140625" style="289" customWidth="1"/>
    <col min="8706" max="8706" width="30.85546875" style="289" customWidth="1"/>
    <col min="8707" max="8708" width="9.140625" style="289"/>
    <col min="8709" max="8709" width="9.42578125" style="289" bestFit="1" customWidth="1"/>
    <col min="8710" max="8960" width="9.140625" style="289"/>
    <col min="8961" max="8961" width="4.140625" style="289" customWidth="1"/>
    <col min="8962" max="8962" width="30.85546875" style="289" customWidth="1"/>
    <col min="8963" max="8964" width="9.140625" style="289"/>
    <col min="8965" max="8965" width="9.42578125" style="289" bestFit="1" customWidth="1"/>
    <col min="8966" max="9216" width="9.140625" style="289"/>
    <col min="9217" max="9217" width="4.140625" style="289" customWidth="1"/>
    <col min="9218" max="9218" width="30.85546875" style="289" customWidth="1"/>
    <col min="9219" max="9220" width="9.140625" style="289"/>
    <col min="9221" max="9221" width="9.42578125" style="289" bestFit="1" customWidth="1"/>
    <col min="9222" max="9472" width="9.140625" style="289"/>
    <col min="9473" max="9473" width="4.140625" style="289" customWidth="1"/>
    <col min="9474" max="9474" width="30.85546875" style="289" customWidth="1"/>
    <col min="9475" max="9476" width="9.140625" style="289"/>
    <col min="9477" max="9477" width="9.42578125" style="289" bestFit="1" customWidth="1"/>
    <col min="9478" max="9728" width="9.140625" style="289"/>
    <col min="9729" max="9729" width="4.140625" style="289" customWidth="1"/>
    <col min="9730" max="9730" width="30.85546875" style="289" customWidth="1"/>
    <col min="9731" max="9732" width="9.140625" style="289"/>
    <col min="9733" max="9733" width="9.42578125" style="289" bestFit="1" customWidth="1"/>
    <col min="9734" max="9984" width="9.140625" style="289"/>
    <col min="9985" max="9985" width="4.140625" style="289" customWidth="1"/>
    <col min="9986" max="9986" width="30.85546875" style="289" customWidth="1"/>
    <col min="9987" max="9988" width="9.140625" style="289"/>
    <col min="9989" max="9989" width="9.42578125" style="289" bestFit="1" customWidth="1"/>
    <col min="9990" max="10240" width="9.140625" style="289"/>
    <col min="10241" max="10241" width="4.140625" style="289" customWidth="1"/>
    <col min="10242" max="10242" width="30.85546875" style="289" customWidth="1"/>
    <col min="10243" max="10244" width="9.140625" style="289"/>
    <col min="10245" max="10245" width="9.42578125" style="289" bestFit="1" customWidth="1"/>
    <col min="10246" max="10496" width="9.140625" style="289"/>
    <col min="10497" max="10497" width="4.140625" style="289" customWidth="1"/>
    <col min="10498" max="10498" width="30.85546875" style="289" customWidth="1"/>
    <col min="10499" max="10500" width="9.140625" style="289"/>
    <col min="10501" max="10501" width="9.42578125" style="289" bestFit="1" customWidth="1"/>
    <col min="10502" max="10752" width="9.140625" style="289"/>
    <col min="10753" max="10753" width="4.140625" style="289" customWidth="1"/>
    <col min="10754" max="10754" width="30.85546875" style="289" customWidth="1"/>
    <col min="10755" max="10756" width="9.140625" style="289"/>
    <col min="10757" max="10757" width="9.42578125" style="289" bestFit="1" customWidth="1"/>
    <col min="10758" max="11008" width="9.140625" style="289"/>
    <col min="11009" max="11009" width="4.140625" style="289" customWidth="1"/>
    <col min="11010" max="11010" width="30.85546875" style="289" customWidth="1"/>
    <col min="11011" max="11012" width="9.140625" style="289"/>
    <col min="11013" max="11013" width="9.42578125" style="289" bestFit="1" customWidth="1"/>
    <col min="11014" max="11264" width="9.140625" style="289"/>
    <col min="11265" max="11265" width="4.140625" style="289" customWidth="1"/>
    <col min="11266" max="11266" width="30.85546875" style="289" customWidth="1"/>
    <col min="11267" max="11268" width="9.140625" style="289"/>
    <col min="11269" max="11269" width="9.42578125" style="289" bestFit="1" customWidth="1"/>
    <col min="11270" max="11520" width="9.140625" style="289"/>
    <col min="11521" max="11521" width="4.140625" style="289" customWidth="1"/>
    <col min="11522" max="11522" width="30.85546875" style="289" customWidth="1"/>
    <col min="11523" max="11524" width="9.140625" style="289"/>
    <col min="11525" max="11525" width="9.42578125" style="289" bestFit="1" customWidth="1"/>
    <col min="11526" max="11776" width="9.140625" style="289"/>
    <col min="11777" max="11777" width="4.140625" style="289" customWidth="1"/>
    <col min="11778" max="11778" width="30.85546875" style="289" customWidth="1"/>
    <col min="11779" max="11780" width="9.140625" style="289"/>
    <col min="11781" max="11781" width="9.42578125" style="289" bestFit="1" customWidth="1"/>
    <col min="11782" max="12032" width="9.140625" style="289"/>
    <col min="12033" max="12033" width="4.140625" style="289" customWidth="1"/>
    <col min="12034" max="12034" width="30.85546875" style="289" customWidth="1"/>
    <col min="12035" max="12036" width="9.140625" style="289"/>
    <col min="12037" max="12037" width="9.42578125" style="289" bestFit="1" customWidth="1"/>
    <col min="12038" max="12288" width="9.140625" style="289"/>
    <col min="12289" max="12289" width="4.140625" style="289" customWidth="1"/>
    <col min="12290" max="12290" width="30.85546875" style="289" customWidth="1"/>
    <col min="12291" max="12292" width="9.140625" style="289"/>
    <col min="12293" max="12293" width="9.42578125" style="289" bestFit="1" customWidth="1"/>
    <col min="12294" max="12544" width="9.140625" style="289"/>
    <col min="12545" max="12545" width="4.140625" style="289" customWidth="1"/>
    <col min="12546" max="12546" width="30.85546875" style="289" customWidth="1"/>
    <col min="12547" max="12548" width="9.140625" style="289"/>
    <col min="12549" max="12549" width="9.42578125" style="289" bestFit="1" customWidth="1"/>
    <col min="12550" max="12800" width="9.140625" style="289"/>
    <col min="12801" max="12801" width="4.140625" style="289" customWidth="1"/>
    <col min="12802" max="12802" width="30.85546875" style="289" customWidth="1"/>
    <col min="12803" max="12804" width="9.140625" style="289"/>
    <col min="12805" max="12805" width="9.42578125" style="289" bestFit="1" customWidth="1"/>
    <col min="12806" max="13056" width="9.140625" style="289"/>
    <col min="13057" max="13057" width="4.140625" style="289" customWidth="1"/>
    <col min="13058" max="13058" width="30.85546875" style="289" customWidth="1"/>
    <col min="13059" max="13060" width="9.140625" style="289"/>
    <col min="13061" max="13061" width="9.42578125" style="289" bestFit="1" customWidth="1"/>
    <col min="13062" max="13312" width="9.140625" style="289"/>
    <col min="13313" max="13313" width="4.140625" style="289" customWidth="1"/>
    <col min="13314" max="13314" width="30.85546875" style="289" customWidth="1"/>
    <col min="13315" max="13316" width="9.140625" style="289"/>
    <col min="13317" max="13317" width="9.42578125" style="289" bestFit="1" customWidth="1"/>
    <col min="13318" max="13568" width="9.140625" style="289"/>
    <col min="13569" max="13569" width="4.140625" style="289" customWidth="1"/>
    <col min="13570" max="13570" width="30.85546875" style="289" customWidth="1"/>
    <col min="13571" max="13572" width="9.140625" style="289"/>
    <col min="13573" max="13573" width="9.42578125" style="289" bestFit="1" customWidth="1"/>
    <col min="13574" max="13824" width="9.140625" style="289"/>
    <col min="13825" max="13825" width="4.140625" style="289" customWidth="1"/>
    <col min="13826" max="13826" width="30.85546875" style="289" customWidth="1"/>
    <col min="13827" max="13828" width="9.140625" style="289"/>
    <col min="13829" max="13829" width="9.42578125" style="289" bestFit="1" customWidth="1"/>
    <col min="13830" max="14080" width="9.140625" style="289"/>
    <col min="14081" max="14081" width="4.140625" style="289" customWidth="1"/>
    <col min="14082" max="14082" width="30.85546875" style="289" customWidth="1"/>
    <col min="14083" max="14084" width="9.140625" style="289"/>
    <col min="14085" max="14085" width="9.42578125" style="289" bestFit="1" customWidth="1"/>
    <col min="14086" max="14336" width="9.140625" style="289"/>
    <col min="14337" max="14337" width="4.140625" style="289" customWidth="1"/>
    <col min="14338" max="14338" width="30.85546875" style="289" customWidth="1"/>
    <col min="14339" max="14340" width="9.140625" style="289"/>
    <col min="14341" max="14341" width="9.42578125" style="289" bestFit="1" customWidth="1"/>
    <col min="14342" max="14592" width="9.140625" style="289"/>
    <col min="14593" max="14593" width="4.140625" style="289" customWidth="1"/>
    <col min="14594" max="14594" width="30.85546875" style="289" customWidth="1"/>
    <col min="14595" max="14596" width="9.140625" style="289"/>
    <col min="14597" max="14597" width="9.42578125" style="289" bestFit="1" customWidth="1"/>
    <col min="14598" max="14848" width="9.140625" style="289"/>
    <col min="14849" max="14849" width="4.140625" style="289" customWidth="1"/>
    <col min="14850" max="14850" width="30.85546875" style="289" customWidth="1"/>
    <col min="14851" max="14852" width="9.140625" style="289"/>
    <col min="14853" max="14853" width="9.42578125" style="289" bestFit="1" customWidth="1"/>
    <col min="14854" max="15104" width="9.140625" style="289"/>
    <col min="15105" max="15105" width="4.140625" style="289" customWidth="1"/>
    <col min="15106" max="15106" width="30.85546875" style="289" customWidth="1"/>
    <col min="15107" max="15108" width="9.140625" style="289"/>
    <col min="15109" max="15109" width="9.42578125" style="289" bestFit="1" customWidth="1"/>
    <col min="15110" max="15360" width="9.140625" style="289"/>
    <col min="15361" max="15361" width="4.140625" style="289" customWidth="1"/>
    <col min="15362" max="15362" width="30.85546875" style="289" customWidth="1"/>
    <col min="15363" max="15364" width="9.140625" style="289"/>
    <col min="15365" max="15365" width="9.42578125" style="289" bestFit="1" customWidth="1"/>
    <col min="15366" max="15616" width="9.140625" style="289"/>
    <col min="15617" max="15617" width="4.140625" style="289" customWidth="1"/>
    <col min="15618" max="15618" width="30.85546875" style="289" customWidth="1"/>
    <col min="15619" max="15620" width="9.140625" style="289"/>
    <col min="15621" max="15621" width="9.42578125" style="289" bestFit="1" customWidth="1"/>
    <col min="15622" max="15872" width="9.140625" style="289"/>
    <col min="15873" max="15873" width="4.140625" style="289" customWidth="1"/>
    <col min="15874" max="15874" width="30.85546875" style="289" customWidth="1"/>
    <col min="15875" max="15876" width="9.140625" style="289"/>
    <col min="15877" max="15877" width="9.42578125" style="289" bestFit="1" customWidth="1"/>
    <col min="15878" max="16128" width="9.140625" style="289"/>
    <col min="16129" max="16129" width="4.140625" style="289" customWidth="1"/>
    <col min="16130" max="16130" width="30.85546875" style="289" customWidth="1"/>
    <col min="16131" max="16132" width="9.140625" style="289"/>
    <col min="16133" max="16133" width="9.42578125" style="289" bestFit="1" customWidth="1"/>
    <col min="16134" max="16384" width="9.140625" style="289"/>
  </cols>
  <sheetData>
    <row r="1" spans="1:10" ht="16.5">
      <c r="A1" s="1055" t="s">
        <v>369</v>
      </c>
      <c r="B1" s="1056"/>
      <c r="C1" s="1056"/>
      <c r="D1" s="1056"/>
      <c r="E1" s="1056"/>
      <c r="F1" s="1056"/>
      <c r="G1" s="1056"/>
      <c r="H1" s="1057"/>
    </row>
    <row r="2" spans="1:10" ht="15">
      <c r="A2" s="290"/>
      <c r="B2" s="1058" t="s">
        <v>786</v>
      </c>
      <c r="C2" s="1058"/>
      <c r="D2" s="1058"/>
      <c r="E2" s="1058"/>
      <c r="F2" s="1058"/>
      <c r="G2" s="1058"/>
      <c r="H2" s="291"/>
    </row>
    <row r="3" spans="1:10" ht="20.25" customHeight="1">
      <c r="A3" s="290"/>
      <c r="B3" s="292" t="s">
        <v>370</v>
      </c>
      <c r="C3" s="292"/>
      <c r="D3" s="292"/>
      <c r="E3" s="292"/>
      <c r="F3" s="292"/>
      <c r="G3" s="292" t="s">
        <v>371</v>
      </c>
      <c r="H3" s="293" t="s">
        <v>372</v>
      </c>
    </row>
    <row r="4" spans="1:10" ht="41.25" customHeight="1">
      <c r="A4" s="290"/>
      <c r="B4" s="1059" t="s">
        <v>1</v>
      </c>
      <c r="C4" s="1060"/>
      <c r="D4" s="1060"/>
      <c r="E4" s="1060"/>
      <c r="F4" s="1060"/>
      <c r="G4" s="1060"/>
      <c r="H4" s="1061"/>
    </row>
    <row r="5" spans="1:10" ht="17.25" customHeight="1">
      <c r="A5" s="290"/>
      <c r="B5" s="1062" t="e">
        <f>Measurment!#REF!</f>
        <v>#REF!</v>
      </c>
      <c r="C5" s="1063"/>
      <c r="D5" s="1063"/>
      <c r="E5" s="1063"/>
      <c r="F5" s="294"/>
      <c r="G5" s="294"/>
      <c r="H5" s="291"/>
    </row>
    <row r="6" spans="1:10" ht="16.5" customHeight="1">
      <c r="A6" s="290"/>
      <c r="B6" s="1064" t="e">
        <f>Measurment!#REF!</f>
        <v>#REF!</v>
      </c>
      <c r="C6" s="1065"/>
      <c r="D6" s="1065"/>
      <c r="E6" s="1065"/>
      <c r="F6" s="294"/>
      <c r="G6" s="294"/>
      <c r="H6" s="291"/>
    </row>
    <row r="7" spans="1:10" ht="14.25" thickBot="1">
      <c r="A7" s="295"/>
      <c r="B7" s="296"/>
      <c r="C7" s="296"/>
      <c r="D7" s="296"/>
      <c r="E7" s="296"/>
      <c r="F7" s="296"/>
      <c r="G7" s="296"/>
      <c r="H7" s="297"/>
    </row>
    <row r="8" spans="1:10" ht="30.75" thickBot="1">
      <c r="A8" s="298" t="s">
        <v>373</v>
      </c>
      <c r="B8" s="299" t="s">
        <v>374</v>
      </c>
      <c r="C8" s="299" t="s">
        <v>375</v>
      </c>
      <c r="D8" s="299" t="s">
        <v>376</v>
      </c>
      <c r="E8" s="299" t="s">
        <v>377</v>
      </c>
      <c r="F8" s="299" t="s">
        <v>378</v>
      </c>
      <c r="G8" s="1066" t="s">
        <v>379</v>
      </c>
      <c r="H8" s="1067"/>
    </row>
    <row r="9" spans="1:10">
      <c r="A9" s="342"/>
      <c r="B9" s="342"/>
      <c r="C9" s="342"/>
      <c r="D9" s="342"/>
      <c r="E9" s="704"/>
      <c r="F9" s="704"/>
      <c r="G9" s="300"/>
      <c r="H9" s="301"/>
      <c r="J9" s="302"/>
    </row>
    <row r="10" spans="1:10">
      <c r="A10" s="342">
        <v>1</v>
      </c>
      <c r="B10" s="342" t="s">
        <v>785</v>
      </c>
      <c r="C10" s="342"/>
      <c r="D10" s="342"/>
      <c r="E10" s="704">
        <v>17159615</v>
      </c>
      <c r="F10" s="704">
        <v>4352191</v>
      </c>
      <c r="G10" s="294"/>
      <c r="H10" s="291"/>
      <c r="J10" s="302"/>
    </row>
    <row r="11" spans="1:10">
      <c r="A11" s="342">
        <v>2</v>
      </c>
      <c r="B11" s="342" t="s">
        <v>784</v>
      </c>
      <c r="C11" s="788" t="s">
        <v>796</v>
      </c>
      <c r="D11" s="342"/>
      <c r="E11" s="704">
        <v>18306</v>
      </c>
      <c r="F11" s="704"/>
      <c r="G11" s="303"/>
      <c r="H11" s="291"/>
      <c r="J11" s="302"/>
    </row>
    <row r="12" spans="1:10">
      <c r="A12" s="342"/>
      <c r="B12" s="342"/>
      <c r="C12" s="788" t="s">
        <v>797</v>
      </c>
      <c r="D12" s="342"/>
      <c r="E12" s="704">
        <v>375522</v>
      </c>
      <c r="F12" s="704"/>
      <c r="G12" s="294"/>
      <c r="H12" s="291"/>
      <c r="J12" s="302"/>
    </row>
    <row r="13" spans="1:10">
      <c r="A13" s="342"/>
      <c r="B13" s="342"/>
      <c r="C13" s="788" t="s">
        <v>798</v>
      </c>
      <c r="D13" s="342"/>
      <c r="E13" s="704">
        <v>219753</v>
      </c>
      <c r="F13" s="704"/>
      <c r="G13" s="294"/>
      <c r="H13" s="291"/>
    </row>
    <row r="14" spans="1:10">
      <c r="A14" s="342"/>
      <c r="B14" s="342"/>
      <c r="C14" s="788" t="s">
        <v>799</v>
      </c>
      <c r="D14" s="342"/>
      <c r="E14" s="704">
        <v>614959</v>
      </c>
      <c r="F14" s="704"/>
      <c r="G14" s="294"/>
      <c r="H14" s="291"/>
    </row>
    <row r="15" spans="1:10">
      <c r="A15" s="342"/>
      <c r="B15" s="342"/>
      <c r="C15" s="708"/>
      <c r="D15" s="342"/>
      <c r="E15" s="704"/>
      <c r="F15" s="704"/>
      <c r="G15" s="294"/>
      <c r="H15" s="291"/>
    </row>
    <row r="16" spans="1:10">
      <c r="A16" s="342"/>
      <c r="B16" s="342"/>
      <c r="C16" s="709"/>
      <c r="D16" s="342"/>
      <c r="E16" s="704"/>
      <c r="F16" s="704"/>
      <c r="G16" s="294"/>
      <c r="H16" s="291"/>
    </row>
    <row r="17" spans="1:8">
      <c r="A17" s="342"/>
      <c r="B17" s="342"/>
      <c r="C17" s="706"/>
      <c r="D17" s="342"/>
      <c r="E17" s="704"/>
      <c r="F17" s="704"/>
      <c r="G17" s="294"/>
      <c r="H17" s="291"/>
    </row>
    <row r="18" spans="1:8">
      <c r="A18" s="342"/>
      <c r="B18" s="342"/>
      <c r="C18" s="707"/>
      <c r="D18" s="346"/>
      <c r="E18" s="705"/>
      <c r="F18" s="705"/>
      <c r="G18" s="294"/>
      <c r="H18" s="291"/>
    </row>
    <row r="19" spans="1:8">
      <c r="A19" s="342"/>
      <c r="B19" s="342"/>
      <c r="C19" s="342"/>
      <c r="D19" s="342"/>
      <c r="E19" s="343"/>
      <c r="F19" s="342"/>
      <c r="G19" s="294"/>
      <c r="H19" s="291"/>
    </row>
    <row r="20" spans="1:8">
      <c r="A20" s="342"/>
      <c r="B20" s="342"/>
      <c r="C20" s="707" t="s">
        <v>20</v>
      </c>
      <c r="D20" s="346"/>
      <c r="E20" s="344">
        <f>SUM(E10:E19)</f>
        <v>18388155</v>
      </c>
      <c r="F20" s="344">
        <f>SUM(F10:F19)</f>
        <v>4352191</v>
      </c>
      <c r="G20" s="294"/>
      <c r="H20" s="291"/>
    </row>
    <row r="21" spans="1:8">
      <c r="A21" s="342"/>
      <c r="B21" s="342"/>
      <c r="C21" s="342"/>
      <c r="D21" s="342"/>
      <c r="E21" s="344"/>
      <c r="F21" s="344"/>
      <c r="G21" s="294"/>
      <c r="H21" s="291"/>
    </row>
    <row r="22" spans="1:8">
      <c r="A22" s="342"/>
      <c r="B22" s="342"/>
      <c r="C22" s="342"/>
      <c r="D22" s="342"/>
      <c r="E22" s="342"/>
      <c r="F22" s="342"/>
      <c r="G22" s="294"/>
      <c r="H22" s="291"/>
    </row>
    <row r="23" spans="1:8">
      <c r="A23" s="342"/>
      <c r="B23" s="342"/>
      <c r="C23" s="342"/>
      <c r="D23" s="342"/>
      <c r="E23" s="342"/>
      <c r="F23" s="342"/>
      <c r="G23" s="294"/>
      <c r="H23" s="291"/>
    </row>
    <row r="24" spans="1:8" s="304" customFormat="1" ht="17.25" customHeight="1">
      <c r="A24" s="342"/>
      <c r="B24" s="342"/>
      <c r="C24" s="342"/>
      <c r="D24" s="342"/>
      <c r="E24" s="342"/>
      <c r="F24" s="342"/>
      <c r="G24" s="294"/>
      <c r="H24" s="291"/>
    </row>
    <row r="25" spans="1:8">
      <c r="A25" s="342"/>
      <c r="B25" s="345" t="s">
        <v>380</v>
      </c>
      <c r="C25" s="346"/>
      <c r="D25" s="346"/>
      <c r="E25" s="705">
        <f>Abstract!G341</f>
        <v>21644248</v>
      </c>
      <c r="F25" s="342"/>
      <c r="G25" s="294"/>
      <c r="H25" s="291"/>
    </row>
    <row r="26" spans="1:8">
      <c r="A26" s="290"/>
      <c r="B26" s="294"/>
      <c r="C26" s="294"/>
      <c r="D26" s="294"/>
      <c r="E26" s="294"/>
      <c r="F26" s="294"/>
      <c r="G26" s="294"/>
      <c r="H26" s="291"/>
    </row>
    <row r="27" spans="1:8">
      <c r="A27" s="290"/>
      <c r="B27" s="294"/>
      <c r="C27" s="294"/>
      <c r="D27" s="294"/>
      <c r="E27" s="294"/>
      <c r="F27" s="294"/>
      <c r="G27" s="294"/>
      <c r="H27" s="291"/>
    </row>
    <row r="28" spans="1:8">
      <c r="A28" s="290"/>
      <c r="B28" s="294"/>
      <c r="C28" s="294"/>
      <c r="D28" s="294"/>
      <c r="E28" s="294"/>
      <c r="F28" s="294"/>
      <c r="G28" s="294"/>
      <c r="H28" s="291"/>
    </row>
    <row r="29" spans="1:8" s="304" customFormat="1" ht="27" customHeight="1">
      <c r="A29" s="294"/>
      <c r="B29" s="1053" t="s">
        <v>381</v>
      </c>
      <c r="C29" s="1053"/>
      <c r="D29" s="1053"/>
      <c r="E29" s="1053"/>
      <c r="F29" s="1053"/>
      <c r="G29" s="294"/>
      <c r="H29" s="294"/>
    </row>
    <row r="30" spans="1:8" s="304" customFormat="1" ht="27" customHeight="1">
      <c r="A30" s="305"/>
      <c r="B30" s="703"/>
      <c r="C30" s="703"/>
      <c r="D30" s="703"/>
      <c r="E30" s="703"/>
      <c r="F30" s="703"/>
      <c r="G30" s="305"/>
      <c r="H30" s="305"/>
    </row>
    <row r="31" spans="1:8" s="304" customFormat="1" ht="22.5" customHeight="1">
      <c r="A31" s="305"/>
      <c r="B31" s="1054"/>
      <c r="C31" s="1054"/>
      <c r="D31" s="1054"/>
      <c r="E31" s="1054"/>
      <c r="F31" s="1054"/>
      <c r="G31" s="305"/>
      <c r="H31" s="305"/>
    </row>
    <row r="32" spans="1:8">
      <c r="A32" s="305"/>
      <c r="B32" s="305"/>
      <c r="C32" s="305"/>
      <c r="D32" s="305"/>
      <c r="E32" s="305"/>
      <c r="F32" s="305"/>
      <c r="G32" s="305"/>
      <c r="H32" s="305"/>
    </row>
    <row r="33" spans="1:8">
      <c r="A33" s="305"/>
      <c r="B33" s="305"/>
      <c r="C33" s="305"/>
      <c r="D33" s="305"/>
      <c r="E33" s="305"/>
      <c r="F33" s="305"/>
      <c r="G33" s="305"/>
      <c r="H33" s="305"/>
    </row>
    <row r="34" spans="1:8">
      <c r="A34" s="305"/>
      <c r="B34" s="305"/>
      <c r="C34" s="305"/>
      <c r="D34" s="305"/>
      <c r="E34" s="305"/>
      <c r="F34" s="305"/>
      <c r="G34" s="305"/>
      <c r="H34" s="305"/>
    </row>
    <row r="35" spans="1:8">
      <c r="A35" s="305"/>
      <c r="B35" s="305"/>
      <c r="C35" s="305"/>
      <c r="D35" s="305"/>
      <c r="E35" s="305"/>
      <c r="F35" s="305"/>
      <c r="G35" s="305"/>
      <c r="H35" s="305"/>
    </row>
    <row r="36" spans="1:8">
      <c r="A36" s="305"/>
      <c r="B36" s="305"/>
      <c r="C36" s="305"/>
      <c r="D36" s="305"/>
      <c r="E36" s="305"/>
      <c r="F36" s="305"/>
      <c r="G36" s="305"/>
      <c r="H36" s="305"/>
    </row>
    <row r="37" spans="1:8">
      <c r="A37" s="305"/>
      <c r="B37" s="305"/>
      <c r="C37" s="305"/>
      <c r="D37" s="305"/>
      <c r="E37" s="305"/>
      <c r="F37" s="305"/>
      <c r="G37" s="305"/>
      <c r="H37" s="305"/>
    </row>
  </sheetData>
  <mergeCells count="8">
    <mergeCell ref="B29:F29"/>
    <mergeCell ref="B31:F31"/>
    <mergeCell ref="A1:H1"/>
    <mergeCell ref="B2:G2"/>
    <mergeCell ref="B4:H4"/>
    <mergeCell ref="B5:E5"/>
    <mergeCell ref="B6:E6"/>
    <mergeCell ref="G8:H8"/>
  </mergeCells>
  <pageMargins left="0.39370078740157483" right="0.39370078740157483" top="0.98425196850393704" bottom="0.98425196850393704" header="0.51181102362204722" footer="0.51181102362204722"/>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Zeros="0" view="pageBreakPreview" topLeftCell="A4" zoomScaleNormal="100" zoomScaleSheetLayoutView="100" workbookViewId="0">
      <selection activeCell="C12" sqref="C12:C13"/>
    </sheetView>
  </sheetViews>
  <sheetFormatPr defaultRowHeight="15"/>
  <cols>
    <col min="1" max="1" width="7.7109375" style="325" customWidth="1"/>
    <col min="2" max="2" width="42" style="325" customWidth="1"/>
    <col min="3" max="3" width="7.28515625" style="325" customWidth="1"/>
    <col min="4" max="4" width="5.28515625" style="325" customWidth="1"/>
    <col min="5" max="5" width="10.85546875" style="325" customWidth="1"/>
    <col min="6" max="6" width="5.5703125" style="325" customWidth="1"/>
    <col min="7" max="7" width="4.5703125" style="325" customWidth="1"/>
    <col min="8" max="8" width="13.5703125" style="325" customWidth="1"/>
    <col min="9" max="258" width="9.140625" style="325"/>
    <col min="259" max="259" width="7.28515625" style="325" customWidth="1"/>
    <col min="260" max="260" width="38.42578125" style="325" customWidth="1"/>
    <col min="261" max="261" width="13.5703125" style="325" customWidth="1"/>
    <col min="262" max="262" width="14" style="325" customWidth="1"/>
    <col min="263" max="263" width="21" style="325" customWidth="1"/>
    <col min="264" max="264" width="13.42578125" style="325" customWidth="1"/>
    <col min="265" max="514" width="9.140625" style="325"/>
    <col min="515" max="515" width="7.28515625" style="325" customWidth="1"/>
    <col min="516" max="516" width="38.42578125" style="325" customWidth="1"/>
    <col min="517" max="517" width="13.5703125" style="325" customWidth="1"/>
    <col min="518" max="518" width="14" style="325" customWidth="1"/>
    <col min="519" max="519" width="21" style="325" customWidth="1"/>
    <col min="520" max="520" width="13.42578125" style="325" customWidth="1"/>
    <col min="521" max="770" width="9.140625" style="325"/>
    <col min="771" max="771" width="7.28515625" style="325" customWidth="1"/>
    <col min="772" max="772" width="38.42578125" style="325" customWidth="1"/>
    <col min="773" max="773" width="13.5703125" style="325" customWidth="1"/>
    <col min="774" max="774" width="14" style="325" customWidth="1"/>
    <col min="775" max="775" width="21" style="325" customWidth="1"/>
    <col min="776" max="776" width="13.42578125" style="325" customWidth="1"/>
    <col min="777" max="1026" width="9.140625" style="325"/>
    <col min="1027" max="1027" width="7.28515625" style="325" customWidth="1"/>
    <col min="1028" max="1028" width="38.42578125" style="325" customWidth="1"/>
    <col min="1029" max="1029" width="13.5703125" style="325" customWidth="1"/>
    <col min="1030" max="1030" width="14" style="325" customWidth="1"/>
    <col min="1031" max="1031" width="21" style="325" customWidth="1"/>
    <col min="1032" max="1032" width="13.42578125" style="325" customWidth="1"/>
    <col min="1033" max="1282" width="9.140625" style="325"/>
    <col min="1283" max="1283" width="7.28515625" style="325" customWidth="1"/>
    <col min="1284" max="1284" width="38.42578125" style="325" customWidth="1"/>
    <col min="1285" max="1285" width="13.5703125" style="325" customWidth="1"/>
    <col min="1286" max="1286" width="14" style="325" customWidth="1"/>
    <col min="1287" max="1287" width="21" style="325" customWidth="1"/>
    <col min="1288" max="1288" width="13.42578125" style="325" customWidth="1"/>
    <col min="1289" max="1538" width="9.140625" style="325"/>
    <col min="1539" max="1539" width="7.28515625" style="325" customWidth="1"/>
    <col min="1540" max="1540" width="38.42578125" style="325" customWidth="1"/>
    <col min="1541" max="1541" width="13.5703125" style="325" customWidth="1"/>
    <col min="1542" max="1542" width="14" style="325" customWidth="1"/>
    <col min="1543" max="1543" width="21" style="325" customWidth="1"/>
    <col min="1544" max="1544" width="13.42578125" style="325" customWidth="1"/>
    <col min="1545" max="1794" width="9.140625" style="325"/>
    <col min="1795" max="1795" width="7.28515625" style="325" customWidth="1"/>
    <col min="1796" max="1796" width="38.42578125" style="325" customWidth="1"/>
    <col min="1797" max="1797" width="13.5703125" style="325" customWidth="1"/>
    <col min="1798" max="1798" width="14" style="325" customWidth="1"/>
    <col min="1799" max="1799" width="21" style="325" customWidth="1"/>
    <col min="1800" max="1800" width="13.42578125" style="325" customWidth="1"/>
    <col min="1801" max="2050" width="9.140625" style="325"/>
    <col min="2051" max="2051" width="7.28515625" style="325" customWidth="1"/>
    <col min="2052" max="2052" width="38.42578125" style="325" customWidth="1"/>
    <col min="2053" max="2053" width="13.5703125" style="325" customWidth="1"/>
    <col min="2054" max="2054" width="14" style="325" customWidth="1"/>
    <col min="2055" max="2055" width="21" style="325" customWidth="1"/>
    <col min="2056" max="2056" width="13.42578125" style="325" customWidth="1"/>
    <col min="2057" max="2306" width="9.140625" style="325"/>
    <col min="2307" max="2307" width="7.28515625" style="325" customWidth="1"/>
    <col min="2308" max="2308" width="38.42578125" style="325" customWidth="1"/>
    <col min="2309" max="2309" width="13.5703125" style="325" customWidth="1"/>
    <col min="2310" max="2310" width="14" style="325" customWidth="1"/>
    <col min="2311" max="2311" width="21" style="325" customWidth="1"/>
    <col min="2312" max="2312" width="13.42578125" style="325" customWidth="1"/>
    <col min="2313" max="2562" width="9.140625" style="325"/>
    <col min="2563" max="2563" width="7.28515625" style="325" customWidth="1"/>
    <col min="2564" max="2564" width="38.42578125" style="325" customWidth="1"/>
    <col min="2565" max="2565" width="13.5703125" style="325" customWidth="1"/>
    <col min="2566" max="2566" width="14" style="325" customWidth="1"/>
    <col min="2567" max="2567" width="21" style="325" customWidth="1"/>
    <col min="2568" max="2568" width="13.42578125" style="325" customWidth="1"/>
    <col min="2569" max="2818" width="9.140625" style="325"/>
    <col min="2819" max="2819" width="7.28515625" style="325" customWidth="1"/>
    <col min="2820" max="2820" width="38.42578125" style="325" customWidth="1"/>
    <col min="2821" max="2821" width="13.5703125" style="325" customWidth="1"/>
    <col min="2822" max="2822" width="14" style="325" customWidth="1"/>
    <col min="2823" max="2823" width="21" style="325" customWidth="1"/>
    <col min="2824" max="2824" width="13.42578125" style="325" customWidth="1"/>
    <col min="2825" max="3074" width="9.140625" style="325"/>
    <col min="3075" max="3075" width="7.28515625" style="325" customWidth="1"/>
    <col min="3076" max="3076" width="38.42578125" style="325" customWidth="1"/>
    <col min="3077" max="3077" width="13.5703125" style="325" customWidth="1"/>
    <col min="3078" max="3078" width="14" style="325" customWidth="1"/>
    <col min="3079" max="3079" width="21" style="325" customWidth="1"/>
    <col min="3080" max="3080" width="13.42578125" style="325" customWidth="1"/>
    <col min="3081" max="3330" width="9.140625" style="325"/>
    <col min="3331" max="3331" width="7.28515625" style="325" customWidth="1"/>
    <col min="3332" max="3332" width="38.42578125" style="325" customWidth="1"/>
    <col min="3333" max="3333" width="13.5703125" style="325" customWidth="1"/>
    <col min="3334" max="3334" width="14" style="325" customWidth="1"/>
    <col min="3335" max="3335" width="21" style="325" customWidth="1"/>
    <col min="3336" max="3336" width="13.42578125" style="325" customWidth="1"/>
    <col min="3337" max="3586" width="9.140625" style="325"/>
    <col min="3587" max="3587" width="7.28515625" style="325" customWidth="1"/>
    <col min="3588" max="3588" width="38.42578125" style="325" customWidth="1"/>
    <col min="3589" max="3589" width="13.5703125" style="325" customWidth="1"/>
    <col min="3590" max="3590" width="14" style="325" customWidth="1"/>
    <col min="3591" max="3591" width="21" style="325" customWidth="1"/>
    <col min="3592" max="3592" width="13.42578125" style="325" customWidth="1"/>
    <col min="3593" max="3842" width="9.140625" style="325"/>
    <col min="3843" max="3843" width="7.28515625" style="325" customWidth="1"/>
    <col min="3844" max="3844" width="38.42578125" style="325" customWidth="1"/>
    <col min="3845" max="3845" width="13.5703125" style="325" customWidth="1"/>
    <col min="3846" max="3846" width="14" style="325" customWidth="1"/>
    <col min="3847" max="3847" width="21" style="325" customWidth="1"/>
    <col min="3848" max="3848" width="13.42578125" style="325" customWidth="1"/>
    <col min="3849" max="4098" width="9.140625" style="325"/>
    <col min="4099" max="4099" width="7.28515625" style="325" customWidth="1"/>
    <col min="4100" max="4100" width="38.42578125" style="325" customWidth="1"/>
    <col min="4101" max="4101" width="13.5703125" style="325" customWidth="1"/>
    <col min="4102" max="4102" width="14" style="325" customWidth="1"/>
    <col min="4103" max="4103" width="21" style="325" customWidth="1"/>
    <col min="4104" max="4104" width="13.42578125" style="325" customWidth="1"/>
    <col min="4105" max="4354" width="9.140625" style="325"/>
    <col min="4355" max="4355" width="7.28515625" style="325" customWidth="1"/>
    <col min="4356" max="4356" width="38.42578125" style="325" customWidth="1"/>
    <col min="4357" max="4357" width="13.5703125" style="325" customWidth="1"/>
    <col min="4358" max="4358" width="14" style="325" customWidth="1"/>
    <col min="4359" max="4359" width="21" style="325" customWidth="1"/>
    <col min="4360" max="4360" width="13.42578125" style="325" customWidth="1"/>
    <col min="4361" max="4610" width="9.140625" style="325"/>
    <col min="4611" max="4611" width="7.28515625" style="325" customWidth="1"/>
    <col min="4612" max="4612" width="38.42578125" style="325" customWidth="1"/>
    <col min="4613" max="4613" width="13.5703125" style="325" customWidth="1"/>
    <col min="4614" max="4614" width="14" style="325" customWidth="1"/>
    <col min="4615" max="4615" width="21" style="325" customWidth="1"/>
    <col min="4616" max="4616" width="13.42578125" style="325" customWidth="1"/>
    <col min="4617" max="4866" width="9.140625" style="325"/>
    <col min="4867" max="4867" width="7.28515625" style="325" customWidth="1"/>
    <col min="4868" max="4868" width="38.42578125" style="325" customWidth="1"/>
    <col min="4869" max="4869" width="13.5703125" style="325" customWidth="1"/>
    <col min="4870" max="4870" width="14" style="325" customWidth="1"/>
    <col min="4871" max="4871" width="21" style="325" customWidth="1"/>
    <col min="4872" max="4872" width="13.42578125" style="325" customWidth="1"/>
    <col min="4873" max="5122" width="9.140625" style="325"/>
    <col min="5123" max="5123" width="7.28515625" style="325" customWidth="1"/>
    <col min="5124" max="5124" width="38.42578125" style="325" customWidth="1"/>
    <col min="5125" max="5125" width="13.5703125" style="325" customWidth="1"/>
    <col min="5126" max="5126" width="14" style="325" customWidth="1"/>
    <col min="5127" max="5127" width="21" style="325" customWidth="1"/>
    <col min="5128" max="5128" width="13.42578125" style="325" customWidth="1"/>
    <col min="5129" max="5378" width="9.140625" style="325"/>
    <col min="5379" max="5379" width="7.28515625" style="325" customWidth="1"/>
    <col min="5380" max="5380" width="38.42578125" style="325" customWidth="1"/>
    <col min="5381" max="5381" width="13.5703125" style="325" customWidth="1"/>
    <col min="5382" max="5382" width="14" style="325" customWidth="1"/>
    <col min="5383" max="5383" width="21" style="325" customWidth="1"/>
    <col min="5384" max="5384" width="13.42578125" style="325" customWidth="1"/>
    <col min="5385" max="5634" width="9.140625" style="325"/>
    <col min="5635" max="5635" width="7.28515625" style="325" customWidth="1"/>
    <col min="5636" max="5636" width="38.42578125" style="325" customWidth="1"/>
    <col min="5637" max="5637" width="13.5703125" style="325" customWidth="1"/>
    <col min="5638" max="5638" width="14" style="325" customWidth="1"/>
    <col min="5639" max="5639" width="21" style="325" customWidth="1"/>
    <col min="5640" max="5640" width="13.42578125" style="325" customWidth="1"/>
    <col min="5641" max="5890" width="9.140625" style="325"/>
    <col min="5891" max="5891" width="7.28515625" style="325" customWidth="1"/>
    <col min="5892" max="5892" width="38.42578125" style="325" customWidth="1"/>
    <col min="5893" max="5893" width="13.5703125" style="325" customWidth="1"/>
    <col min="5894" max="5894" width="14" style="325" customWidth="1"/>
    <col min="5895" max="5895" width="21" style="325" customWidth="1"/>
    <col min="5896" max="5896" width="13.42578125" style="325" customWidth="1"/>
    <col min="5897" max="6146" width="9.140625" style="325"/>
    <col min="6147" max="6147" width="7.28515625" style="325" customWidth="1"/>
    <col min="6148" max="6148" width="38.42578125" style="325" customWidth="1"/>
    <col min="6149" max="6149" width="13.5703125" style="325" customWidth="1"/>
    <col min="6150" max="6150" width="14" style="325" customWidth="1"/>
    <col min="6151" max="6151" width="21" style="325" customWidth="1"/>
    <col min="6152" max="6152" width="13.42578125" style="325" customWidth="1"/>
    <col min="6153" max="6402" width="9.140625" style="325"/>
    <col min="6403" max="6403" width="7.28515625" style="325" customWidth="1"/>
    <col min="6404" max="6404" width="38.42578125" style="325" customWidth="1"/>
    <col min="6405" max="6405" width="13.5703125" style="325" customWidth="1"/>
    <col min="6406" max="6406" width="14" style="325" customWidth="1"/>
    <col min="6407" max="6407" width="21" style="325" customWidth="1"/>
    <col min="6408" max="6408" width="13.42578125" style="325" customWidth="1"/>
    <col min="6409" max="6658" width="9.140625" style="325"/>
    <col min="6659" max="6659" width="7.28515625" style="325" customWidth="1"/>
    <col min="6660" max="6660" width="38.42578125" style="325" customWidth="1"/>
    <col min="6661" max="6661" width="13.5703125" style="325" customWidth="1"/>
    <col min="6662" max="6662" width="14" style="325" customWidth="1"/>
    <col min="6663" max="6663" width="21" style="325" customWidth="1"/>
    <col min="6664" max="6664" width="13.42578125" style="325" customWidth="1"/>
    <col min="6665" max="6914" width="9.140625" style="325"/>
    <col min="6915" max="6915" width="7.28515625" style="325" customWidth="1"/>
    <col min="6916" max="6916" width="38.42578125" style="325" customWidth="1"/>
    <col min="6917" max="6917" width="13.5703125" style="325" customWidth="1"/>
    <col min="6918" max="6918" width="14" style="325" customWidth="1"/>
    <col min="6919" max="6919" width="21" style="325" customWidth="1"/>
    <col min="6920" max="6920" width="13.42578125" style="325" customWidth="1"/>
    <col min="6921" max="7170" width="9.140625" style="325"/>
    <col min="7171" max="7171" width="7.28515625" style="325" customWidth="1"/>
    <col min="7172" max="7172" width="38.42578125" style="325" customWidth="1"/>
    <col min="7173" max="7173" width="13.5703125" style="325" customWidth="1"/>
    <col min="7174" max="7174" width="14" style="325" customWidth="1"/>
    <col min="7175" max="7175" width="21" style="325" customWidth="1"/>
    <col min="7176" max="7176" width="13.42578125" style="325" customWidth="1"/>
    <col min="7177" max="7426" width="9.140625" style="325"/>
    <col min="7427" max="7427" width="7.28515625" style="325" customWidth="1"/>
    <col min="7428" max="7428" width="38.42578125" style="325" customWidth="1"/>
    <col min="7429" max="7429" width="13.5703125" style="325" customWidth="1"/>
    <col min="7430" max="7430" width="14" style="325" customWidth="1"/>
    <col min="7431" max="7431" width="21" style="325" customWidth="1"/>
    <col min="7432" max="7432" width="13.42578125" style="325" customWidth="1"/>
    <col min="7433" max="7682" width="9.140625" style="325"/>
    <col min="7683" max="7683" width="7.28515625" style="325" customWidth="1"/>
    <col min="7684" max="7684" width="38.42578125" style="325" customWidth="1"/>
    <col min="7685" max="7685" width="13.5703125" style="325" customWidth="1"/>
    <col min="7686" max="7686" width="14" style="325" customWidth="1"/>
    <col min="7687" max="7687" width="21" style="325" customWidth="1"/>
    <col min="7688" max="7688" width="13.42578125" style="325" customWidth="1"/>
    <col min="7689" max="7938" width="9.140625" style="325"/>
    <col min="7939" max="7939" width="7.28515625" style="325" customWidth="1"/>
    <col min="7940" max="7940" width="38.42578125" style="325" customWidth="1"/>
    <col min="7941" max="7941" width="13.5703125" style="325" customWidth="1"/>
    <col min="7942" max="7942" width="14" style="325" customWidth="1"/>
    <col min="7943" max="7943" width="21" style="325" customWidth="1"/>
    <col min="7944" max="7944" width="13.42578125" style="325" customWidth="1"/>
    <col min="7945" max="8194" width="9.140625" style="325"/>
    <col min="8195" max="8195" width="7.28515625" style="325" customWidth="1"/>
    <col min="8196" max="8196" width="38.42578125" style="325" customWidth="1"/>
    <col min="8197" max="8197" width="13.5703125" style="325" customWidth="1"/>
    <col min="8198" max="8198" width="14" style="325" customWidth="1"/>
    <col min="8199" max="8199" width="21" style="325" customWidth="1"/>
    <col min="8200" max="8200" width="13.42578125" style="325" customWidth="1"/>
    <col min="8201" max="8450" width="9.140625" style="325"/>
    <col min="8451" max="8451" width="7.28515625" style="325" customWidth="1"/>
    <col min="8452" max="8452" width="38.42578125" style="325" customWidth="1"/>
    <col min="8453" max="8453" width="13.5703125" style="325" customWidth="1"/>
    <col min="8454" max="8454" width="14" style="325" customWidth="1"/>
    <col min="8455" max="8455" width="21" style="325" customWidth="1"/>
    <col min="8456" max="8456" width="13.42578125" style="325" customWidth="1"/>
    <col min="8457" max="8706" width="9.140625" style="325"/>
    <col min="8707" max="8707" width="7.28515625" style="325" customWidth="1"/>
    <col min="8708" max="8708" width="38.42578125" style="325" customWidth="1"/>
    <col min="8709" max="8709" width="13.5703125" style="325" customWidth="1"/>
    <col min="8710" max="8710" width="14" style="325" customWidth="1"/>
    <col min="8711" max="8711" width="21" style="325" customWidth="1"/>
    <col min="8712" max="8712" width="13.42578125" style="325" customWidth="1"/>
    <col min="8713" max="8962" width="9.140625" style="325"/>
    <col min="8963" max="8963" width="7.28515625" style="325" customWidth="1"/>
    <col min="8964" max="8964" width="38.42578125" style="325" customWidth="1"/>
    <col min="8965" max="8965" width="13.5703125" style="325" customWidth="1"/>
    <col min="8966" max="8966" width="14" style="325" customWidth="1"/>
    <col min="8967" max="8967" width="21" style="325" customWidth="1"/>
    <col min="8968" max="8968" width="13.42578125" style="325" customWidth="1"/>
    <col min="8969" max="9218" width="9.140625" style="325"/>
    <col min="9219" max="9219" width="7.28515625" style="325" customWidth="1"/>
    <col min="9220" max="9220" width="38.42578125" style="325" customWidth="1"/>
    <col min="9221" max="9221" width="13.5703125" style="325" customWidth="1"/>
    <col min="9222" max="9222" width="14" style="325" customWidth="1"/>
    <col min="9223" max="9223" width="21" style="325" customWidth="1"/>
    <col min="9224" max="9224" width="13.42578125" style="325" customWidth="1"/>
    <col min="9225" max="9474" width="9.140625" style="325"/>
    <col min="9475" max="9475" width="7.28515625" style="325" customWidth="1"/>
    <col min="9476" max="9476" width="38.42578125" style="325" customWidth="1"/>
    <col min="9477" max="9477" width="13.5703125" style="325" customWidth="1"/>
    <col min="9478" max="9478" width="14" style="325" customWidth="1"/>
    <col min="9479" max="9479" width="21" style="325" customWidth="1"/>
    <col min="9480" max="9480" width="13.42578125" style="325" customWidth="1"/>
    <col min="9481" max="9730" width="9.140625" style="325"/>
    <col min="9731" max="9731" width="7.28515625" style="325" customWidth="1"/>
    <col min="9732" max="9732" width="38.42578125" style="325" customWidth="1"/>
    <col min="9733" max="9733" width="13.5703125" style="325" customWidth="1"/>
    <col min="9734" max="9734" width="14" style="325" customWidth="1"/>
    <col min="9735" max="9735" width="21" style="325" customWidth="1"/>
    <col min="9736" max="9736" width="13.42578125" style="325" customWidth="1"/>
    <col min="9737" max="9986" width="9.140625" style="325"/>
    <col min="9987" max="9987" width="7.28515625" style="325" customWidth="1"/>
    <col min="9988" max="9988" width="38.42578125" style="325" customWidth="1"/>
    <col min="9989" max="9989" width="13.5703125" style="325" customWidth="1"/>
    <col min="9990" max="9990" width="14" style="325" customWidth="1"/>
    <col min="9991" max="9991" width="21" style="325" customWidth="1"/>
    <col min="9992" max="9992" width="13.42578125" style="325" customWidth="1"/>
    <col min="9993" max="10242" width="9.140625" style="325"/>
    <col min="10243" max="10243" width="7.28515625" style="325" customWidth="1"/>
    <col min="10244" max="10244" width="38.42578125" style="325" customWidth="1"/>
    <col min="10245" max="10245" width="13.5703125" style="325" customWidth="1"/>
    <col min="10246" max="10246" width="14" style="325" customWidth="1"/>
    <col min="10247" max="10247" width="21" style="325" customWidth="1"/>
    <col min="10248" max="10248" width="13.42578125" style="325" customWidth="1"/>
    <col min="10249" max="10498" width="9.140625" style="325"/>
    <col min="10499" max="10499" width="7.28515625" style="325" customWidth="1"/>
    <col min="10500" max="10500" width="38.42578125" style="325" customWidth="1"/>
    <col min="10501" max="10501" width="13.5703125" style="325" customWidth="1"/>
    <col min="10502" max="10502" width="14" style="325" customWidth="1"/>
    <col min="10503" max="10503" width="21" style="325" customWidth="1"/>
    <col min="10504" max="10504" width="13.42578125" style="325" customWidth="1"/>
    <col min="10505" max="10754" width="9.140625" style="325"/>
    <col min="10755" max="10755" width="7.28515625" style="325" customWidth="1"/>
    <col min="10756" max="10756" width="38.42578125" style="325" customWidth="1"/>
    <col min="10757" max="10757" width="13.5703125" style="325" customWidth="1"/>
    <col min="10758" max="10758" width="14" style="325" customWidth="1"/>
    <col min="10759" max="10759" width="21" style="325" customWidth="1"/>
    <col min="10760" max="10760" width="13.42578125" style="325" customWidth="1"/>
    <col min="10761" max="11010" width="9.140625" style="325"/>
    <col min="11011" max="11011" width="7.28515625" style="325" customWidth="1"/>
    <col min="11012" max="11012" width="38.42578125" style="325" customWidth="1"/>
    <col min="11013" max="11013" width="13.5703125" style="325" customWidth="1"/>
    <col min="11014" max="11014" width="14" style="325" customWidth="1"/>
    <col min="11015" max="11015" width="21" style="325" customWidth="1"/>
    <col min="11016" max="11016" width="13.42578125" style="325" customWidth="1"/>
    <col min="11017" max="11266" width="9.140625" style="325"/>
    <col min="11267" max="11267" width="7.28515625" style="325" customWidth="1"/>
    <col min="11268" max="11268" width="38.42578125" style="325" customWidth="1"/>
    <col min="11269" max="11269" width="13.5703125" style="325" customWidth="1"/>
    <col min="11270" max="11270" width="14" style="325" customWidth="1"/>
    <col min="11271" max="11271" width="21" style="325" customWidth="1"/>
    <col min="11272" max="11272" width="13.42578125" style="325" customWidth="1"/>
    <col min="11273" max="11522" width="9.140625" style="325"/>
    <col min="11523" max="11523" width="7.28515625" style="325" customWidth="1"/>
    <col min="11524" max="11524" width="38.42578125" style="325" customWidth="1"/>
    <col min="11525" max="11525" width="13.5703125" style="325" customWidth="1"/>
    <col min="11526" max="11526" width="14" style="325" customWidth="1"/>
    <col min="11527" max="11527" width="21" style="325" customWidth="1"/>
    <col min="11528" max="11528" width="13.42578125" style="325" customWidth="1"/>
    <col min="11529" max="11778" width="9.140625" style="325"/>
    <col min="11779" max="11779" width="7.28515625" style="325" customWidth="1"/>
    <col min="11780" max="11780" width="38.42578125" style="325" customWidth="1"/>
    <col min="11781" max="11781" width="13.5703125" style="325" customWidth="1"/>
    <col min="11782" max="11782" width="14" style="325" customWidth="1"/>
    <col min="11783" max="11783" width="21" style="325" customWidth="1"/>
    <col min="11784" max="11784" width="13.42578125" style="325" customWidth="1"/>
    <col min="11785" max="12034" width="9.140625" style="325"/>
    <col min="12035" max="12035" width="7.28515625" style="325" customWidth="1"/>
    <col min="12036" max="12036" width="38.42578125" style="325" customWidth="1"/>
    <col min="12037" max="12037" width="13.5703125" style="325" customWidth="1"/>
    <col min="12038" max="12038" width="14" style="325" customWidth="1"/>
    <col min="12039" max="12039" width="21" style="325" customWidth="1"/>
    <col min="12040" max="12040" width="13.42578125" style="325" customWidth="1"/>
    <col min="12041" max="12290" width="9.140625" style="325"/>
    <col min="12291" max="12291" width="7.28515625" style="325" customWidth="1"/>
    <col min="12292" max="12292" width="38.42578125" style="325" customWidth="1"/>
    <col min="12293" max="12293" width="13.5703125" style="325" customWidth="1"/>
    <col min="12294" max="12294" width="14" style="325" customWidth="1"/>
    <col min="12295" max="12295" width="21" style="325" customWidth="1"/>
    <col min="12296" max="12296" width="13.42578125" style="325" customWidth="1"/>
    <col min="12297" max="12546" width="9.140625" style="325"/>
    <col min="12547" max="12547" width="7.28515625" style="325" customWidth="1"/>
    <col min="12548" max="12548" width="38.42578125" style="325" customWidth="1"/>
    <col min="12549" max="12549" width="13.5703125" style="325" customWidth="1"/>
    <col min="12550" max="12550" width="14" style="325" customWidth="1"/>
    <col min="12551" max="12551" width="21" style="325" customWidth="1"/>
    <col min="12552" max="12552" width="13.42578125" style="325" customWidth="1"/>
    <col min="12553" max="12802" width="9.140625" style="325"/>
    <col min="12803" max="12803" width="7.28515625" style="325" customWidth="1"/>
    <col min="12804" max="12804" width="38.42578125" style="325" customWidth="1"/>
    <col min="12805" max="12805" width="13.5703125" style="325" customWidth="1"/>
    <col min="12806" max="12806" width="14" style="325" customWidth="1"/>
    <col min="12807" max="12807" width="21" style="325" customWidth="1"/>
    <col min="12808" max="12808" width="13.42578125" style="325" customWidth="1"/>
    <col min="12809" max="13058" width="9.140625" style="325"/>
    <col min="13059" max="13059" width="7.28515625" style="325" customWidth="1"/>
    <col min="13060" max="13060" width="38.42578125" style="325" customWidth="1"/>
    <col min="13061" max="13061" width="13.5703125" style="325" customWidth="1"/>
    <col min="13062" max="13062" width="14" style="325" customWidth="1"/>
    <col min="13063" max="13063" width="21" style="325" customWidth="1"/>
    <col min="13064" max="13064" width="13.42578125" style="325" customWidth="1"/>
    <col min="13065" max="13314" width="9.140625" style="325"/>
    <col min="13315" max="13315" width="7.28515625" style="325" customWidth="1"/>
    <col min="13316" max="13316" width="38.42578125" style="325" customWidth="1"/>
    <col min="13317" max="13317" width="13.5703125" style="325" customWidth="1"/>
    <col min="13318" max="13318" width="14" style="325" customWidth="1"/>
    <col min="13319" max="13319" width="21" style="325" customWidth="1"/>
    <col min="13320" max="13320" width="13.42578125" style="325" customWidth="1"/>
    <col min="13321" max="13570" width="9.140625" style="325"/>
    <col min="13571" max="13571" width="7.28515625" style="325" customWidth="1"/>
    <col min="13572" max="13572" width="38.42578125" style="325" customWidth="1"/>
    <col min="13573" max="13573" width="13.5703125" style="325" customWidth="1"/>
    <col min="13574" max="13574" width="14" style="325" customWidth="1"/>
    <col min="13575" max="13575" width="21" style="325" customWidth="1"/>
    <col min="13576" max="13576" width="13.42578125" style="325" customWidth="1"/>
    <col min="13577" max="13826" width="9.140625" style="325"/>
    <col min="13827" max="13827" width="7.28515625" style="325" customWidth="1"/>
    <col min="13828" max="13828" width="38.42578125" style="325" customWidth="1"/>
    <col min="13829" max="13829" width="13.5703125" style="325" customWidth="1"/>
    <col min="13830" max="13830" width="14" style="325" customWidth="1"/>
    <col min="13831" max="13831" width="21" style="325" customWidth="1"/>
    <col min="13832" max="13832" width="13.42578125" style="325" customWidth="1"/>
    <col min="13833" max="14082" width="9.140625" style="325"/>
    <col min="14083" max="14083" width="7.28515625" style="325" customWidth="1"/>
    <col min="14084" max="14084" width="38.42578125" style="325" customWidth="1"/>
    <col min="14085" max="14085" width="13.5703125" style="325" customWidth="1"/>
    <col min="14086" max="14086" width="14" style="325" customWidth="1"/>
    <col min="14087" max="14087" width="21" style="325" customWidth="1"/>
    <col min="14088" max="14088" width="13.42578125" style="325" customWidth="1"/>
    <col min="14089" max="14338" width="9.140625" style="325"/>
    <col min="14339" max="14339" width="7.28515625" style="325" customWidth="1"/>
    <col min="14340" max="14340" width="38.42578125" style="325" customWidth="1"/>
    <col min="14341" max="14341" width="13.5703125" style="325" customWidth="1"/>
    <col min="14342" max="14342" width="14" style="325" customWidth="1"/>
    <col min="14343" max="14343" width="21" style="325" customWidth="1"/>
    <col min="14344" max="14344" width="13.42578125" style="325" customWidth="1"/>
    <col min="14345" max="14594" width="9.140625" style="325"/>
    <col min="14595" max="14595" width="7.28515625" style="325" customWidth="1"/>
    <col min="14596" max="14596" width="38.42578125" style="325" customWidth="1"/>
    <col min="14597" max="14597" width="13.5703125" style="325" customWidth="1"/>
    <col min="14598" max="14598" width="14" style="325" customWidth="1"/>
    <col min="14599" max="14599" width="21" style="325" customWidth="1"/>
    <col min="14600" max="14600" width="13.42578125" style="325" customWidth="1"/>
    <col min="14601" max="14850" width="9.140625" style="325"/>
    <col min="14851" max="14851" width="7.28515625" style="325" customWidth="1"/>
    <col min="14852" max="14852" width="38.42578125" style="325" customWidth="1"/>
    <col min="14853" max="14853" width="13.5703125" style="325" customWidth="1"/>
    <col min="14854" max="14854" width="14" style="325" customWidth="1"/>
    <col min="14855" max="14855" width="21" style="325" customWidth="1"/>
    <col min="14856" max="14856" width="13.42578125" style="325" customWidth="1"/>
    <col min="14857" max="15106" width="9.140625" style="325"/>
    <col min="15107" max="15107" width="7.28515625" style="325" customWidth="1"/>
    <col min="15108" max="15108" width="38.42578125" style="325" customWidth="1"/>
    <col min="15109" max="15109" width="13.5703125" style="325" customWidth="1"/>
    <col min="15110" max="15110" width="14" style="325" customWidth="1"/>
    <col min="15111" max="15111" width="21" style="325" customWidth="1"/>
    <col min="15112" max="15112" width="13.42578125" style="325" customWidth="1"/>
    <col min="15113" max="15362" width="9.140625" style="325"/>
    <col min="15363" max="15363" width="7.28515625" style="325" customWidth="1"/>
    <col min="15364" max="15364" width="38.42578125" style="325" customWidth="1"/>
    <col min="15365" max="15365" width="13.5703125" style="325" customWidth="1"/>
    <col min="15366" max="15366" width="14" style="325" customWidth="1"/>
    <col min="15367" max="15367" width="21" style="325" customWidth="1"/>
    <col min="15368" max="15368" width="13.42578125" style="325" customWidth="1"/>
    <col min="15369" max="15618" width="9.140625" style="325"/>
    <col min="15619" max="15619" width="7.28515625" style="325" customWidth="1"/>
    <col min="15620" max="15620" width="38.42578125" style="325" customWidth="1"/>
    <col min="15621" max="15621" width="13.5703125" style="325" customWidth="1"/>
    <col min="15622" max="15622" width="14" style="325" customWidth="1"/>
    <col min="15623" max="15623" width="21" style="325" customWidth="1"/>
    <col min="15624" max="15624" width="13.42578125" style="325" customWidth="1"/>
    <col min="15625" max="15874" width="9.140625" style="325"/>
    <col min="15875" max="15875" width="7.28515625" style="325" customWidth="1"/>
    <col min="15876" max="15876" width="38.42578125" style="325" customWidth="1"/>
    <col min="15877" max="15877" width="13.5703125" style="325" customWidth="1"/>
    <col min="15878" max="15878" width="14" style="325" customWidth="1"/>
    <col min="15879" max="15879" width="21" style="325" customWidth="1"/>
    <col min="15880" max="15880" width="13.42578125" style="325" customWidth="1"/>
    <col min="15881" max="16130" width="9.140625" style="325"/>
    <col min="16131" max="16131" width="7.28515625" style="325" customWidth="1"/>
    <col min="16132" max="16132" width="38.42578125" style="325" customWidth="1"/>
    <col min="16133" max="16133" width="13.5703125" style="325" customWidth="1"/>
    <col min="16134" max="16134" width="14" style="325" customWidth="1"/>
    <col min="16135" max="16135" width="21" style="325" customWidth="1"/>
    <col min="16136" max="16136" width="13.42578125" style="325" customWidth="1"/>
    <col min="16137" max="16384" width="9.140625" style="325"/>
  </cols>
  <sheetData>
    <row r="1" spans="1:10">
      <c r="A1" s="638"/>
      <c r="B1" s="639"/>
      <c r="C1" s="639"/>
      <c r="D1" s="639"/>
      <c r="E1" s="639"/>
      <c r="F1" s="639"/>
      <c r="G1" s="639"/>
      <c r="H1" s="640"/>
    </row>
    <row r="2" spans="1:10" ht="15.75">
      <c r="A2" s="1068" t="s">
        <v>523</v>
      </c>
      <c r="B2" s="1069"/>
      <c r="C2" s="1069"/>
      <c r="D2" s="1069"/>
      <c r="E2" s="1069"/>
      <c r="F2" s="1069"/>
      <c r="G2" s="1069"/>
      <c r="H2" s="1070"/>
    </row>
    <row r="3" spans="1:10" s="306" customFormat="1" ht="39.75" customHeight="1">
      <c r="A3" s="1075" t="s">
        <v>1</v>
      </c>
      <c r="B3" s="1076"/>
      <c r="C3" s="1076"/>
      <c r="D3" s="1076"/>
      <c r="E3" s="1076"/>
      <c r="F3" s="1076"/>
      <c r="G3" s="1076"/>
      <c r="H3" s="1077"/>
      <c r="J3" s="620"/>
    </row>
    <row r="4" spans="1:10" s="306" customFormat="1" ht="18.75" customHeight="1">
      <c r="A4" s="588" t="s">
        <v>2</v>
      </c>
      <c r="B4" s="571"/>
      <c r="C4" s="571"/>
      <c r="D4" s="571"/>
      <c r="E4" s="589" t="s">
        <v>51</v>
      </c>
      <c r="F4" s="641"/>
      <c r="G4" s="641"/>
      <c r="H4" s="637"/>
      <c r="J4" s="620"/>
    </row>
    <row r="5" spans="1:10" s="306" customFormat="1" ht="16.5" customHeight="1">
      <c r="A5" s="591" t="s">
        <v>3</v>
      </c>
      <c r="B5" s="592"/>
      <c r="C5" s="592"/>
      <c r="D5" s="592"/>
      <c r="E5" s="589" t="s">
        <v>513</v>
      </c>
      <c r="F5" s="593"/>
      <c r="G5" s="641"/>
      <c r="H5" s="590"/>
      <c r="J5" s="620"/>
    </row>
    <row r="6" spans="1:10" s="306" customFormat="1" ht="18" customHeight="1" thickBot="1">
      <c r="A6" s="594"/>
      <c r="B6" s="595"/>
      <c r="C6" s="596"/>
      <c r="D6" s="595"/>
      <c r="E6" s="597" t="s">
        <v>509</v>
      </c>
      <c r="F6" s="642"/>
      <c r="G6" s="595"/>
      <c r="H6" s="598"/>
    </row>
    <row r="7" spans="1:10" ht="27" customHeight="1" thickBot="1">
      <c r="A7" s="650" t="s">
        <v>382</v>
      </c>
      <c r="B7" s="651" t="s">
        <v>383</v>
      </c>
      <c r="C7" s="1071" t="s">
        <v>524</v>
      </c>
      <c r="D7" s="1072"/>
      <c r="E7" s="652" t="s">
        <v>525</v>
      </c>
      <c r="F7" s="1073" t="s">
        <v>54</v>
      </c>
      <c r="G7" s="1074"/>
      <c r="H7" s="653" t="s">
        <v>526</v>
      </c>
    </row>
    <row r="8" spans="1:10" ht="20.100000000000001" customHeight="1">
      <c r="A8" s="643">
        <v>8.1</v>
      </c>
      <c r="B8" s="644" t="s">
        <v>527</v>
      </c>
      <c r="C8" s="645">
        <f>Abstract!D38</f>
        <v>8.81</v>
      </c>
      <c r="D8" s="646" t="s">
        <v>22</v>
      </c>
      <c r="E8" s="647">
        <v>3.2</v>
      </c>
      <c r="F8" s="648">
        <v>1</v>
      </c>
      <c r="G8" s="646" t="s">
        <v>22</v>
      </c>
      <c r="H8" s="649">
        <f t="shared" ref="H8:H17" si="0">ROUND(C8*E8,2)</f>
        <v>28.19</v>
      </c>
    </row>
    <row r="9" spans="1:10" ht="20.100000000000001" customHeight="1">
      <c r="A9" s="621">
        <v>8.1999999999999993</v>
      </c>
      <c r="B9" s="561" t="s">
        <v>528</v>
      </c>
      <c r="C9" s="622">
        <f>Abstract!D44</f>
        <v>79.13</v>
      </c>
      <c r="D9" s="623" t="s">
        <v>22</v>
      </c>
      <c r="E9" s="557">
        <v>1.3</v>
      </c>
      <c r="F9" s="624">
        <v>1</v>
      </c>
      <c r="G9" s="623" t="s">
        <v>22</v>
      </c>
      <c r="H9" s="558">
        <f t="shared" si="0"/>
        <v>102.87</v>
      </c>
    </row>
    <row r="10" spans="1:10" ht="20.100000000000001" customHeight="1">
      <c r="A10" s="621">
        <v>10.1</v>
      </c>
      <c r="B10" s="561" t="s">
        <v>529</v>
      </c>
      <c r="C10" s="622">
        <f>Abstract!D53</f>
        <v>349.06</v>
      </c>
      <c r="D10" s="623" t="s">
        <v>22</v>
      </c>
      <c r="E10" s="557">
        <v>3.3</v>
      </c>
      <c r="F10" s="624">
        <v>1</v>
      </c>
      <c r="G10" s="623" t="s">
        <v>22</v>
      </c>
      <c r="H10" s="558">
        <f t="shared" si="0"/>
        <v>1151.9000000000001</v>
      </c>
    </row>
    <row r="11" spans="1:10" ht="20.100000000000001" customHeight="1">
      <c r="A11" s="621">
        <v>10.199999999999999</v>
      </c>
      <c r="B11" s="561" t="s">
        <v>529</v>
      </c>
      <c r="C11" s="622">
        <f>Abstract!D58</f>
        <v>366.3</v>
      </c>
      <c r="D11" s="623" t="s">
        <v>22</v>
      </c>
      <c r="E11" s="557">
        <v>3.3</v>
      </c>
      <c r="F11" s="624">
        <v>1</v>
      </c>
      <c r="G11" s="623" t="s">
        <v>22</v>
      </c>
      <c r="H11" s="558">
        <f t="shared" si="0"/>
        <v>1208.79</v>
      </c>
    </row>
    <row r="12" spans="1:10" ht="20.100000000000001" customHeight="1">
      <c r="A12" s="621">
        <v>13.1</v>
      </c>
      <c r="B12" s="561" t="s">
        <v>538</v>
      </c>
      <c r="C12" s="622">
        <f>Abstract!D120</f>
        <v>6.6799999999999988</v>
      </c>
      <c r="D12" s="623" t="s">
        <v>22</v>
      </c>
      <c r="E12" s="702">
        <v>0.625</v>
      </c>
      <c r="F12" s="624">
        <v>1</v>
      </c>
      <c r="G12" s="623" t="s">
        <v>22</v>
      </c>
      <c r="H12" s="558">
        <f t="shared" si="0"/>
        <v>4.18</v>
      </c>
    </row>
    <row r="13" spans="1:10" ht="20.100000000000001" customHeight="1">
      <c r="A13" s="621">
        <v>14.1</v>
      </c>
      <c r="B13" s="561" t="s">
        <v>391</v>
      </c>
      <c r="C13" s="622">
        <f>Abstract!D127</f>
        <v>304.65999999999997</v>
      </c>
      <c r="D13" s="623" t="s">
        <v>47</v>
      </c>
      <c r="E13" s="625">
        <v>0.625</v>
      </c>
      <c r="F13" s="624">
        <v>1</v>
      </c>
      <c r="G13" s="623" t="s">
        <v>22</v>
      </c>
      <c r="H13" s="558">
        <f t="shared" si="0"/>
        <v>190.41</v>
      </c>
    </row>
    <row r="14" spans="1:10" ht="20.100000000000001" customHeight="1">
      <c r="A14" s="621">
        <v>15.1</v>
      </c>
      <c r="B14" s="561" t="s">
        <v>530</v>
      </c>
      <c r="C14" s="622">
        <f>Abstract!D136</f>
        <v>491.76</v>
      </c>
      <c r="D14" s="623" t="s">
        <v>33</v>
      </c>
      <c r="E14" s="622">
        <v>10.64</v>
      </c>
      <c r="F14" s="626">
        <v>100</v>
      </c>
      <c r="G14" s="623" t="s">
        <v>33</v>
      </c>
      <c r="H14" s="558">
        <f>ROUND(C14*E14/F14,2)</f>
        <v>52.32</v>
      </c>
    </row>
    <row r="15" spans="1:10" ht="20.100000000000001" customHeight="1">
      <c r="A15" s="621">
        <v>16.100000000000001</v>
      </c>
      <c r="B15" s="561" t="s">
        <v>531</v>
      </c>
      <c r="C15" s="622">
        <f>Abstract!D142</f>
        <v>205.87</v>
      </c>
      <c r="D15" s="623" t="s">
        <v>22</v>
      </c>
      <c r="E15" s="625">
        <v>0.82499999999999996</v>
      </c>
      <c r="F15" s="624">
        <v>1</v>
      </c>
      <c r="G15" s="623" t="s">
        <v>22</v>
      </c>
      <c r="H15" s="558">
        <f t="shared" si="0"/>
        <v>169.84</v>
      </c>
    </row>
    <row r="16" spans="1:10" ht="20.100000000000001" customHeight="1">
      <c r="A16" s="621"/>
      <c r="B16" s="561" t="s">
        <v>532</v>
      </c>
      <c r="C16" s="622">
        <v>715.36</v>
      </c>
      <c r="D16" s="623" t="s">
        <v>47</v>
      </c>
      <c r="E16" s="557">
        <v>0.5</v>
      </c>
      <c r="F16" s="624">
        <v>1</v>
      </c>
      <c r="G16" s="623" t="s">
        <v>22</v>
      </c>
      <c r="H16" s="558">
        <f t="shared" si="0"/>
        <v>357.68</v>
      </c>
    </row>
    <row r="17" spans="1:12" ht="20.100000000000001" customHeight="1">
      <c r="A17" s="621"/>
      <c r="B17" s="561" t="s">
        <v>533</v>
      </c>
      <c r="C17" s="622">
        <v>13.85</v>
      </c>
      <c r="D17" s="623" t="s">
        <v>22</v>
      </c>
      <c r="E17" s="557">
        <v>2.2000000000000002</v>
      </c>
      <c r="F17" s="626">
        <v>1</v>
      </c>
      <c r="G17" s="623" t="s">
        <v>22</v>
      </c>
      <c r="H17" s="558">
        <f t="shared" si="0"/>
        <v>30.47</v>
      </c>
      <c r="L17" s="325">
        <f>285*500</f>
        <v>142500</v>
      </c>
    </row>
    <row r="18" spans="1:12" ht="20.100000000000001" customHeight="1">
      <c r="A18" s="621" t="s">
        <v>534</v>
      </c>
      <c r="B18" s="561" t="s">
        <v>535</v>
      </c>
      <c r="C18" s="622">
        <f>Abstract!D318</f>
        <v>576</v>
      </c>
      <c r="D18" s="623" t="str">
        <f>[1]Abstract!E169</f>
        <v>each</v>
      </c>
      <c r="E18" s="557">
        <v>1.1000000000000001</v>
      </c>
      <c r="F18" s="624">
        <v>100</v>
      </c>
      <c r="G18" s="623" t="s">
        <v>390</v>
      </c>
      <c r="H18" s="560">
        <f>ROUND(C18*E18/100,2)</f>
        <v>6.34</v>
      </c>
    </row>
    <row r="19" spans="1:12" ht="20.100000000000001" customHeight="1">
      <c r="A19" s="621" t="s">
        <v>539</v>
      </c>
      <c r="B19" s="561" t="s">
        <v>540</v>
      </c>
      <c r="C19" s="622">
        <f>Abstract!D327</f>
        <v>166</v>
      </c>
      <c r="D19" s="623" t="s">
        <v>33</v>
      </c>
      <c r="E19" s="654">
        <v>7.67</v>
      </c>
      <c r="F19" s="624">
        <v>100</v>
      </c>
      <c r="G19" s="623" t="s">
        <v>68</v>
      </c>
      <c r="H19" s="560">
        <f>ROUND(C19*E19/100,2)</f>
        <v>12.73</v>
      </c>
    </row>
    <row r="20" spans="1:12" ht="20.100000000000001" customHeight="1">
      <c r="A20" s="621"/>
      <c r="B20" s="561"/>
      <c r="C20" s="627"/>
      <c r="D20" s="628"/>
      <c r="E20" s="556"/>
      <c r="F20" s="628"/>
      <c r="G20" s="629"/>
      <c r="H20" s="559">
        <f>SUM(H8:H19)</f>
        <v>3315.72</v>
      </c>
      <c r="L20" s="325">
        <f>500*0.115*500</f>
        <v>28750</v>
      </c>
    </row>
    <row r="21" spans="1:12" ht="20.100000000000001" customHeight="1">
      <c r="A21" s="630"/>
      <c r="B21" s="630"/>
      <c r="C21" s="631"/>
      <c r="D21" s="632"/>
      <c r="E21" s="562" t="s">
        <v>536</v>
      </c>
      <c r="F21" s="632"/>
      <c r="G21" s="633"/>
      <c r="H21" s="634">
        <f>ROUND(H20*2,0)</f>
        <v>6631</v>
      </c>
      <c r="L21" s="325">
        <f>L17+L20</f>
        <v>171250</v>
      </c>
    </row>
    <row r="22" spans="1:12" ht="20.100000000000001" customHeight="1">
      <c r="A22" s="630"/>
      <c r="B22" s="630"/>
      <c r="C22" s="631"/>
      <c r="D22" s="632"/>
      <c r="E22" s="633"/>
      <c r="F22" s="632"/>
      <c r="G22" s="632"/>
      <c r="H22" s="635" t="s">
        <v>537</v>
      </c>
    </row>
    <row r="23" spans="1:12" ht="20.100000000000001" customHeight="1">
      <c r="A23" s="1078" t="s">
        <v>781</v>
      </c>
      <c r="B23" s="1078"/>
      <c r="C23" s="1078"/>
      <c r="D23" s="1078"/>
      <c r="E23" s="1078"/>
      <c r="F23" s="1078"/>
      <c r="G23" s="1078"/>
      <c r="H23" s="1078"/>
    </row>
    <row r="24" spans="1:12" ht="20.100000000000001" customHeight="1">
      <c r="A24" s="636"/>
      <c r="B24" s="636"/>
      <c r="C24" s="636"/>
      <c r="D24" s="636"/>
      <c r="E24" s="636"/>
      <c r="F24" s="636"/>
      <c r="G24" s="636"/>
      <c r="H24" s="636"/>
    </row>
    <row r="25" spans="1:12" ht="20.100000000000001" customHeight="1">
      <c r="A25" s="636"/>
      <c r="B25" s="636"/>
      <c r="C25" s="636"/>
      <c r="D25" s="636"/>
      <c r="E25" s="636"/>
      <c r="F25" s="636"/>
      <c r="G25" s="636"/>
      <c r="H25" s="636"/>
    </row>
  </sheetData>
  <mergeCells count="5">
    <mergeCell ref="A2:H2"/>
    <mergeCell ref="C7:D7"/>
    <mergeCell ref="F7:G7"/>
    <mergeCell ref="A3:H3"/>
    <mergeCell ref="A23:H23"/>
  </mergeCells>
  <pageMargins left="0.39370078740157483" right="0.39370078740157483" top="0.78740157480314965" bottom="0.39370078740157483" header="0.51181102362204722" footer="0.51181102362204722"/>
  <pageSetup orientation="portrait" r:id="rId1"/>
  <headerFooter>
    <oddFooter>&amp;LSignature of Contractor &amp;CSignature of JE&amp;RSignature of AE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Zeros="0" view="pageBreakPreview" topLeftCell="A12" zoomScaleNormal="100" zoomScaleSheetLayoutView="100" workbookViewId="0">
      <selection activeCell="K20" sqref="K20"/>
    </sheetView>
  </sheetViews>
  <sheetFormatPr defaultRowHeight="15"/>
  <cols>
    <col min="1" max="1" width="4.5703125" style="563" customWidth="1"/>
    <col min="2" max="2" width="22.85546875" style="563" customWidth="1"/>
    <col min="3" max="3" width="10.5703125" style="563" customWidth="1"/>
    <col min="4" max="4" width="10" style="563" customWidth="1"/>
    <col min="5" max="6" width="9.7109375" style="563" customWidth="1"/>
    <col min="7" max="7" width="9.5703125" style="563" customWidth="1"/>
    <col min="8" max="8" width="9.85546875" style="563" customWidth="1"/>
    <col min="9" max="9" width="10.42578125" style="563" customWidth="1"/>
    <col min="10" max="249" width="9.140625" style="563"/>
    <col min="250" max="250" width="5.85546875" style="563" customWidth="1"/>
    <col min="251" max="251" width="27.140625" style="563" customWidth="1"/>
    <col min="252" max="253" width="8.7109375" style="563" customWidth="1"/>
    <col min="254" max="254" width="9.7109375" style="563" customWidth="1"/>
    <col min="255" max="255" width="7.85546875" style="563" customWidth="1"/>
    <col min="256" max="256" width="6.5703125" style="563" customWidth="1"/>
    <col min="257" max="257" width="7.28515625" style="563" customWidth="1"/>
    <col min="258" max="258" width="11" style="563" customWidth="1"/>
    <col min="259" max="505" width="9.140625" style="563"/>
    <col min="506" max="506" width="5.85546875" style="563" customWidth="1"/>
    <col min="507" max="507" width="27.140625" style="563" customWidth="1"/>
    <col min="508" max="509" width="8.7109375" style="563" customWidth="1"/>
    <col min="510" max="510" width="9.7109375" style="563" customWidth="1"/>
    <col min="511" max="511" width="7.85546875" style="563" customWidth="1"/>
    <col min="512" max="512" width="6.5703125" style="563" customWidth="1"/>
    <col min="513" max="513" width="7.28515625" style="563" customWidth="1"/>
    <col min="514" max="514" width="11" style="563" customWidth="1"/>
    <col min="515" max="761" width="9.140625" style="563"/>
    <col min="762" max="762" width="5.85546875" style="563" customWidth="1"/>
    <col min="763" max="763" width="27.140625" style="563" customWidth="1"/>
    <col min="764" max="765" width="8.7109375" style="563" customWidth="1"/>
    <col min="766" max="766" width="9.7109375" style="563" customWidth="1"/>
    <col min="767" max="767" width="7.85546875" style="563" customWidth="1"/>
    <col min="768" max="768" width="6.5703125" style="563" customWidth="1"/>
    <col min="769" max="769" width="7.28515625" style="563" customWidth="1"/>
    <col min="770" max="770" width="11" style="563" customWidth="1"/>
    <col min="771" max="1017" width="9.140625" style="563"/>
    <col min="1018" max="1018" width="5.85546875" style="563" customWidth="1"/>
    <col min="1019" max="1019" width="27.140625" style="563" customWidth="1"/>
    <col min="1020" max="1021" width="8.7109375" style="563" customWidth="1"/>
    <col min="1022" max="1022" width="9.7109375" style="563" customWidth="1"/>
    <col min="1023" max="1023" width="7.85546875" style="563" customWidth="1"/>
    <col min="1024" max="1024" width="6.5703125" style="563" customWidth="1"/>
    <col min="1025" max="1025" width="7.28515625" style="563" customWidth="1"/>
    <col min="1026" max="1026" width="11" style="563" customWidth="1"/>
    <col min="1027" max="1273" width="9.140625" style="563"/>
    <col min="1274" max="1274" width="5.85546875" style="563" customWidth="1"/>
    <col min="1275" max="1275" width="27.140625" style="563" customWidth="1"/>
    <col min="1276" max="1277" width="8.7109375" style="563" customWidth="1"/>
    <col min="1278" max="1278" width="9.7109375" style="563" customWidth="1"/>
    <col min="1279" max="1279" width="7.85546875" style="563" customWidth="1"/>
    <col min="1280" max="1280" width="6.5703125" style="563" customWidth="1"/>
    <col min="1281" max="1281" width="7.28515625" style="563" customWidth="1"/>
    <col min="1282" max="1282" width="11" style="563" customWidth="1"/>
    <col min="1283" max="1529" width="9.140625" style="563"/>
    <col min="1530" max="1530" width="5.85546875" style="563" customWidth="1"/>
    <col min="1531" max="1531" width="27.140625" style="563" customWidth="1"/>
    <col min="1532" max="1533" width="8.7109375" style="563" customWidth="1"/>
    <col min="1534" max="1534" width="9.7109375" style="563" customWidth="1"/>
    <col min="1535" max="1535" width="7.85546875" style="563" customWidth="1"/>
    <col min="1536" max="1536" width="6.5703125" style="563" customWidth="1"/>
    <col min="1537" max="1537" width="7.28515625" style="563" customWidth="1"/>
    <col min="1538" max="1538" width="11" style="563" customWidth="1"/>
    <col min="1539" max="1785" width="9.140625" style="563"/>
    <col min="1786" max="1786" width="5.85546875" style="563" customWidth="1"/>
    <col min="1787" max="1787" width="27.140625" style="563" customWidth="1"/>
    <col min="1788" max="1789" width="8.7109375" style="563" customWidth="1"/>
    <col min="1790" max="1790" width="9.7109375" style="563" customWidth="1"/>
    <col min="1791" max="1791" width="7.85546875" style="563" customWidth="1"/>
    <col min="1792" max="1792" width="6.5703125" style="563" customWidth="1"/>
    <col min="1793" max="1793" width="7.28515625" style="563" customWidth="1"/>
    <col min="1794" max="1794" width="11" style="563" customWidth="1"/>
    <col min="1795" max="2041" width="9.140625" style="563"/>
    <col min="2042" max="2042" width="5.85546875" style="563" customWidth="1"/>
    <col min="2043" max="2043" width="27.140625" style="563" customWidth="1"/>
    <col min="2044" max="2045" width="8.7109375" style="563" customWidth="1"/>
    <col min="2046" max="2046" width="9.7109375" style="563" customWidth="1"/>
    <col min="2047" max="2047" width="7.85546875" style="563" customWidth="1"/>
    <col min="2048" max="2048" width="6.5703125" style="563" customWidth="1"/>
    <col min="2049" max="2049" width="7.28515625" style="563" customWidth="1"/>
    <col min="2050" max="2050" width="11" style="563" customWidth="1"/>
    <col min="2051" max="2297" width="9.140625" style="563"/>
    <col min="2298" max="2298" width="5.85546875" style="563" customWidth="1"/>
    <col min="2299" max="2299" width="27.140625" style="563" customWidth="1"/>
    <col min="2300" max="2301" width="8.7109375" style="563" customWidth="1"/>
    <col min="2302" max="2302" width="9.7109375" style="563" customWidth="1"/>
    <col min="2303" max="2303" width="7.85546875" style="563" customWidth="1"/>
    <col min="2304" max="2304" width="6.5703125" style="563" customWidth="1"/>
    <col min="2305" max="2305" width="7.28515625" style="563" customWidth="1"/>
    <col min="2306" max="2306" width="11" style="563" customWidth="1"/>
    <col min="2307" max="2553" width="9.140625" style="563"/>
    <col min="2554" max="2554" width="5.85546875" style="563" customWidth="1"/>
    <col min="2555" max="2555" width="27.140625" style="563" customWidth="1"/>
    <col min="2556" max="2557" width="8.7109375" style="563" customWidth="1"/>
    <col min="2558" max="2558" width="9.7109375" style="563" customWidth="1"/>
    <col min="2559" max="2559" width="7.85546875" style="563" customWidth="1"/>
    <col min="2560" max="2560" width="6.5703125" style="563" customWidth="1"/>
    <col min="2561" max="2561" width="7.28515625" style="563" customWidth="1"/>
    <col min="2562" max="2562" width="11" style="563" customWidth="1"/>
    <col min="2563" max="2809" width="9.140625" style="563"/>
    <col min="2810" max="2810" width="5.85546875" style="563" customWidth="1"/>
    <col min="2811" max="2811" width="27.140625" style="563" customWidth="1"/>
    <col min="2812" max="2813" width="8.7109375" style="563" customWidth="1"/>
    <col min="2814" max="2814" width="9.7109375" style="563" customWidth="1"/>
    <col min="2815" max="2815" width="7.85546875" style="563" customWidth="1"/>
    <col min="2816" max="2816" width="6.5703125" style="563" customWidth="1"/>
    <col min="2817" max="2817" width="7.28515625" style="563" customWidth="1"/>
    <col min="2818" max="2818" width="11" style="563" customWidth="1"/>
    <col min="2819" max="3065" width="9.140625" style="563"/>
    <col min="3066" max="3066" width="5.85546875" style="563" customWidth="1"/>
    <col min="3067" max="3067" width="27.140625" style="563" customWidth="1"/>
    <col min="3068" max="3069" width="8.7109375" style="563" customWidth="1"/>
    <col min="3070" max="3070" width="9.7109375" style="563" customWidth="1"/>
    <col min="3071" max="3071" width="7.85546875" style="563" customWidth="1"/>
    <col min="3072" max="3072" width="6.5703125" style="563" customWidth="1"/>
    <col min="3073" max="3073" width="7.28515625" style="563" customWidth="1"/>
    <col min="3074" max="3074" width="11" style="563" customWidth="1"/>
    <col min="3075" max="3321" width="9.140625" style="563"/>
    <col min="3322" max="3322" width="5.85546875" style="563" customWidth="1"/>
    <col min="3323" max="3323" width="27.140625" style="563" customWidth="1"/>
    <col min="3324" max="3325" width="8.7109375" style="563" customWidth="1"/>
    <col min="3326" max="3326" width="9.7109375" style="563" customWidth="1"/>
    <col min="3327" max="3327" width="7.85546875" style="563" customWidth="1"/>
    <col min="3328" max="3328" width="6.5703125" style="563" customWidth="1"/>
    <col min="3329" max="3329" width="7.28515625" style="563" customWidth="1"/>
    <col min="3330" max="3330" width="11" style="563" customWidth="1"/>
    <col min="3331" max="3577" width="9.140625" style="563"/>
    <col min="3578" max="3578" width="5.85546875" style="563" customWidth="1"/>
    <col min="3579" max="3579" width="27.140625" style="563" customWidth="1"/>
    <col min="3580" max="3581" width="8.7109375" style="563" customWidth="1"/>
    <col min="3582" max="3582" width="9.7109375" style="563" customWidth="1"/>
    <col min="3583" max="3583" width="7.85546875" style="563" customWidth="1"/>
    <col min="3584" max="3584" width="6.5703125" style="563" customWidth="1"/>
    <col min="3585" max="3585" width="7.28515625" style="563" customWidth="1"/>
    <col min="3586" max="3586" width="11" style="563" customWidth="1"/>
    <col min="3587" max="3833" width="9.140625" style="563"/>
    <col min="3834" max="3834" width="5.85546875" style="563" customWidth="1"/>
    <col min="3835" max="3835" width="27.140625" style="563" customWidth="1"/>
    <col min="3836" max="3837" width="8.7109375" style="563" customWidth="1"/>
    <col min="3838" max="3838" width="9.7109375" style="563" customWidth="1"/>
    <col min="3839" max="3839" width="7.85546875" style="563" customWidth="1"/>
    <col min="3840" max="3840" width="6.5703125" style="563" customWidth="1"/>
    <col min="3841" max="3841" width="7.28515625" style="563" customWidth="1"/>
    <col min="3842" max="3842" width="11" style="563" customWidth="1"/>
    <col min="3843" max="4089" width="9.140625" style="563"/>
    <col min="4090" max="4090" width="5.85546875" style="563" customWidth="1"/>
    <col min="4091" max="4091" width="27.140625" style="563" customWidth="1"/>
    <col min="4092" max="4093" width="8.7109375" style="563" customWidth="1"/>
    <col min="4094" max="4094" width="9.7109375" style="563" customWidth="1"/>
    <col min="4095" max="4095" width="7.85546875" style="563" customWidth="1"/>
    <col min="4096" max="4096" width="6.5703125" style="563" customWidth="1"/>
    <col min="4097" max="4097" width="7.28515625" style="563" customWidth="1"/>
    <col min="4098" max="4098" width="11" style="563" customWidth="1"/>
    <col min="4099" max="4345" width="9.140625" style="563"/>
    <col min="4346" max="4346" width="5.85546875" style="563" customWidth="1"/>
    <col min="4347" max="4347" width="27.140625" style="563" customWidth="1"/>
    <col min="4348" max="4349" width="8.7109375" style="563" customWidth="1"/>
    <col min="4350" max="4350" width="9.7109375" style="563" customWidth="1"/>
    <col min="4351" max="4351" width="7.85546875" style="563" customWidth="1"/>
    <col min="4352" max="4352" width="6.5703125" style="563" customWidth="1"/>
    <col min="4353" max="4353" width="7.28515625" style="563" customWidth="1"/>
    <col min="4354" max="4354" width="11" style="563" customWidth="1"/>
    <col min="4355" max="4601" width="9.140625" style="563"/>
    <col min="4602" max="4602" width="5.85546875" style="563" customWidth="1"/>
    <col min="4603" max="4603" width="27.140625" style="563" customWidth="1"/>
    <col min="4604" max="4605" width="8.7109375" style="563" customWidth="1"/>
    <col min="4606" max="4606" width="9.7109375" style="563" customWidth="1"/>
    <col min="4607" max="4607" width="7.85546875" style="563" customWidth="1"/>
    <col min="4608" max="4608" width="6.5703125" style="563" customWidth="1"/>
    <col min="4609" max="4609" width="7.28515625" style="563" customWidth="1"/>
    <col min="4610" max="4610" width="11" style="563" customWidth="1"/>
    <col min="4611" max="4857" width="9.140625" style="563"/>
    <col min="4858" max="4858" width="5.85546875" style="563" customWidth="1"/>
    <col min="4859" max="4859" width="27.140625" style="563" customWidth="1"/>
    <col min="4860" max="4861" width="8.7109375" style="563" customWidth="1"/>
    <col min="4862" max="4862" width="9.7109375" style="563" customWidth="1"/>
    <col min="4863" max="4863" width="7.85546875" style="563" customWidth="1"/>
    <col min="4864" max="4864" width="6.5703125" style="563" customWidth="1"/>
    <col min="4865" max="4865" width="7.28515625" style="563" customWidth="1"/>
    <col min="4866" max="4866" width="11" style="563" customWidth="1"/>
    <col min="4867" max="5113" width="9.140625" style="563"/>
    <col min="5114" max="5114" width="5.85546875" style="563" customWidth="1"/>
    <col min="5115" max="5115" width="27.140625" style="563" customWidth="1"/>
    <col min="5116" max="5117" width="8.7109375" style="563" customWidth="1"/>
    <col min="5118" max="5118" width="9.7109375" style="563" customWidth="1"/>
    <col min="5119" max="5119" width="7.85546875" style="563" customWidth="1"/>
    <col min="5120" max="5120" width="6.5703125" style="563" customWidth="1"/>
    <col min="5121" max="5121" width="7.28515625" style="563" customWidth="1"/>
    <col min="5122" max="5122" width="11" style="563" customWidth="1"/>
    <col min="5123" max="5369" width="9.140625" style="563"/>
    <col min="5370" max="5370" width="5.85546875" style="563" customWidth="1"/>
    <col min="5371" max="5371" width="27.140625" style="563" customWidth="1"/>
    <col min="5372" max="5373" width="8.7109375" style="563" customWidth="1"/>
    <col min="5374" max="5374" width="9.7109375" style="563" customWidth="1"/>
    <col min="5375" max="5375" width="7.85546875" style="563" customWidth="1"/>
    <col min="5376" max="5376" width="6.5703125" style="563" customWidth="1"/>
    <col min="5377" max="5377" width="7.28515625" style="563" customWidth="1"/>
    <col min="5378" max="5378" width="11" style="563" customWidth="1"/>
    <col min="5379" max="5625" width="9.140625" style="563"/>
    <col min="5626" max="5626" width="5.85546875" style="563" customWidth="1"/>
    <col min="5627" max="5627" width="27.140625" style="563" customWidth="1"/>
    <col min="5628" max="5629" width="8.7109375" style="563" customWidth="1"/>
    <col min="5630" max="5630" width="9.7109375" style="563" customWidth="1"/>
    <col min="5631" max="5631" width="7.85546875" style="563" customWidth="1"/>
    <col min="5632" max="5632" width="6.5703125" style="563" customWidth="1"/>
    <col min="5633" max="5633" width="7.28515625" style="563" customWidth="1"/>
    <col min="5634" max="5634" width="11" style="563" customWidth="1"/>
    <col min="5635" max="5881" width="9.140625" style="563"/>
    <col min="5882" max="5882" width="5.85546875" style="563" customWidth="1"/>
    <col min="5883" max="5883" width="27.140625" style="563" customWidth="1"/>
    <col min="5884" max="5885" width="8.7109375" style="563" customWidth="1"/>
    <col min="5886" max="5886" width="9.7109375" style="563" customWidth="1"/>
    <col min="5887" max="5887" width="7.85546875" style="563" customWidth="1"/>
    <col min="5888" max="5888" width="6.5703125" style="563" customWidth="1"/>
    <col min="5889" max="5889" width="7.28515625" style="563" customWidth="1"/>
    <col min="5890" max="5890" width="11" style="563" customWidth="1"/>
    <col min="5891" max="6137" width="9.140625" style="563"/>
    <col min="6138" max="6138" width="5.85546875" style="563" customWidth="1"/>
    <col min="6139" max="6139" width="27.140625" style="563" customWidth="1"/>
    <col min="6140" max="6141" width="8.7109375" style="563" customWidth="1"/>
    <col min="6142" max="6142" width="9.7109375" style="563" customWidth="1"/>
    <col min="6143" max="6143" width="7.85546875" style="563" customWidth="1"/>
    <col min="6144" max="6144" width="6.5703125" style="563" customWidth="1"/>
    <col min="6145" max="6145" width="7.28515625" style="563" customWidth="1"/>
    <col min="6146" max="6146" width="11" style="563" customWidth="1"/>
    <col min="6147" max="6393" width="9.140625" style="563"/>
    <col min="6394" max="6394" width="5.85546875" style="563" customWidth="1"/>
    <col min="6395" max="6395" width="27.140625" style="563" customWidth="1"/>
    <col min="6396" max="6397" width="8.7109375" style="563" customWidth="1"/>
    <col min="6398" max="6398" width="9.7109375" style="563" customWidth="1"/>
    <col min="6399" max="6399" width="7.85546875" style="563" customWidth="1"/>
    <col min="6400" max="6400" width="6.5703125" style="563" customWidth="1"/>
    <col min="6401" max="6401" width="7.28515625" style="563" customWidth="1"/>
    <col min="6402" max="6402" width="11" style="563" customWidth="1"/>
    <col min="6403" max="6649" width="9.140625" style="563"/>
    <col min="6650" max="6650" width="5.85546875" style="563" customWidth="1"/>
    <col min="6651" max="6651" width="27.140625" style="563" customWidth="1"/>
    <col min="6652" max="6653" width="8.7109375" style="563" customWidth="1"/>
    <col min="6654" max="6654" width="9.7109375" style="563" customWidth="1"/>
    <col min="6655" max="6655" width="7.85546875" style="563" customWidth="1"/>
    <col min="6656" max="6656" width="6.5703125" style="563" customWidth="1"/>
    <col min="6657" max="6657" width="7.28515625" style="563" customWidth="1"/>
    <col min="6658" max="6658" width="11" style="563" customWidth="1"/>
    <col min="6659" max="6905" width="9.140625" style="563"/>
    <col min="6906" max="6906" width="5.85546875" style="563" customWidth="1"/>
    <col min="6907" max="6907" width="27.140625" style="563" customWidth="1"/>
    <col min="6908" max="6909" width="8.7109375" style="563" customWidth="1"/>
    <col min="6910" max="6910" width="9.7109375" style="563" customWidth="1"/>
    <col min="6911" max="6911" width="7.85546875" style="563" customWidth="1"/>
    <col min="6912" max="6912" width="6.5703125" style="563" customWidth="1"/>
    <col min="6913" max="6913" width="7.28515625" style="563" customWidth="1"/>
    <col min="6914" max="6914" width="11" style="563" customWidth="1"/>
    <col min="6915" max="7161" width="9.140625" style="563"/>
    <col min="7162" max="7162" width="5.85546875" style="563" customWidth="1"/>
    <col min="7163" max="7163" width="27.140625" style="563" customWidth="1"/>
    <col min="7164" max="7165" width="8.7109375" style="563" customWidth="1"/>
    <col min="7166" max="7166" width="9.7109375" style="563" customWidth="1"/>
    <col min="7167" max="7167" width="7.85546875" style="563" customWidth="1"/>
    <col min="7168" max="7168" width="6.5703125" style="563" customWidth="1"/>
    <col min="7169" max="7169" width="7.28515625" style="563" customWidth="1"/>
    <col min="7170" max="7170" width="11" style="563" customWidth="1"/>
    <col min="7171" max="7417" width="9.140625" style="563"/>
    <col min="7418" max="7418" width="5.85546875" style="563" customWidth="1"/>
    <col min="7419" max="7419" width="27.140625" style="563" customWidth="1"/>
    <col min="7420" max="7421" width="8.7109375" style="563" customWidth="1"/>
    <col min="7422" max="7422" width="9.7109375" style="563" customWidth="1"/>
    <col min="7423" max="7423" width="7.85546875" style="563" customWidth="1"/>
    <col min="7424" max="7424" width="6.5703125" style="563" customWidth="1"/>
    <col min="7425" max="7425" width="7.28515625" style="563" customWidth="1"/>
    <col min="7426" max="7426" width="11" style="563" customWidth="1"/>
    <col min="7427" max="7673" width="9.140625" style="563"/>
    <col min="7674" max="7674" width="5.85546875" style="563" customWidth="1"/>
    <col min="7675" max="7675" width="27.140625" style="563" customWidth="1"/>
    <col min="7676" max="7677" width="8.7109375" style="563" customWidth="1"/>
    <col min="7678" max="7678" width="9.7109375" style="563" customWidth="1"/>
    <col min="7679" max="7679" width="7.85546875" style="563" customWidth="1"/>
    <col min="7680" max="7680" width="6.5703125" style="563" customWidth="1"/>
    <col min="7681" max="7681" width="7.28515625" style="563" customWidth="1"/>
    <col min="7682" max="7682" width="11" style="563" customWidth="1"/>
    <col min="7683" max="7929" width="9.140625" style="563"/>
    <col min="7930" max="7930" width="5.85546875" style="563" customWidth="1"/>
    <col min="7931" max="7931" width="27.140625" style="563" customWidth="1"/>
    <col min="7932" max="7933" width="8.7109375" style="563" customWidth="1"/>
    <col min="7934" max="7934" width="9.7109375" style="563" customWidth="1"/>
    <col min="7935" max="7935" width="7.85546875" style="563" customWidth="1"/>
    <col min="7936" max="7936" width="6.5703125" style="563" customWidth="1"/>
    <col min="7937" max="7937" width="7.28515625" style="563" customWidth="1"/>
    <col min="7938" max="7938" width="11" style="563" customWidth="1"/>
    <col min="7939" max="8185" width="9.140625" style="563"/>
    <col min="8186" max="8186" width="5.85546875" style="563" customWidth="1"/>
    <col min="8187" max="8187" width="27.140625" style="563" customWidth="1"/>
    <col min="8188" max="8189" width="8.7109375" style="563" customWidth="1"/>
    <col min="8190" max="8190" width="9.7109375" style="563" customWidth="1"/>
    <col min="8191" max="8191" width="7.85546875" style="563" customWidth="1"/>
    <col min="8192" max="8192" width="6.5703125" style="563" customWidth="1"/>
    <col min="8193" max="8193" width="7.28515625" style="563" customWidth="1"/>
    <col min="8194" max="8194" width="11" style="563" customWidth="1"/>
    <col min="8195" max="8441" width="9.140625" style="563"/>
    <col min="8442" max="8442" width="5.85546875" style="563" customWidth="1"/>
    <col min="8443" max="8443" width="27.140625" style="563" customWidth="1"/>
    <col min="8444" max="8445" width="8.7109375" style="563" customWidth="1"/>
    <col min="8446" max="8446" width="9.7109375" style="563" customWidth="1"/>
    <col min="8447" max="8447" width="7.85546875" style="563" customWidth="1"/>
    <col min="8448" max="8448" width="6.5703125" style="563" customWidth="1"/>
    <col min="8449" max="8449" width="7.28515625" style="563" customWidth="1"/>
    <col min="8450" max="8450" width="11" style="563" customWidth="1"/>
    <col min="8451" max="8697" width="9.140625" style="563"/>
    <col min="8698" max="8698" width="5.85546875" style="563" customWidth="1"/>
    <col min="8699" max="8699" width="27.140625" style="563" customWidth="1"/>
    <col min="8700" max="8701" width="8.7109375" style="563" customWidth="1"/>
    <col min="8702" max="8702" width="9.7109375" style="563" customWidth="1"/>
    <col min="8703" max="8703" width="7.85546875" style="563" customWidth="1"/>
    <col min="8704" max="8704" width="6.5703125" style="563" customWidth="1"/>
    <col min="8705" max="8705" width="7.28515625" style="563" customWidth="1"/>
    <col min="8706" max="8706" width="11" style="563" customWidth="1"/>
    <col min="8707" max="8953" width="9.140625" style="563"/>
    <col min="8954" max="8954" width="5.85546875" style="563" customWidth="1"/>
    <col min="8955" max="8955" width="27.140625" style="563" customWidth="1"/>
    <col min="8956" max="8957" width="8.7109375" style="563" customWidth="1"/>
    <col min="8958" max="8958" width="9.7109375" style="563" customWidth="1"/>
    <col min="8959" max="8959" width="7.85546875" style="563" customWidth="1"/>
    <col min="8960" max="8960" width="6.5703125" style="563" customWidth="1"/>
    <col min="8961" max="8961" width="7.28515625" style="563" customWidth="1"/>
    <col min="8962" max="8962" width="11" style="563" customWidth="1"/>
    <col min="8963" max="9209" width="9.140625" style="563"/>
    <col min="9210" max="9210" width="5.85546875" style="563" customWidth="1"/>
    <col min="9211" max="9211" width="27.140625" style="563" customWidth="1"/>
    <col min="9212" max="9213" width="8.7109375" style="563" customWidth="1"/>
    <col min="9214" max="9214" width="9.7109375" style="563" customWidth="1"/>
    <col min="9215" max="9215" width="7.85546875" style="563" customWidth="1"/>
    <col min="9216" max="9216" width="6.5703125" style="563" customWidth="1"/>
    <col min="9217" max="9217" width="7.28515625" style="563" customWidth="1"/>
    <col min="9218" max="9218" width="11" style="563" customWidth="1"/>
    <col min="9219" max="9465" width="9.140625" style="563"/>
    <col min="9466" max="9466" width="5.85546875" style="563" customWidth="1"/>
    <col min="9467" max="9467" width="27.140625" style="563" customWidth="1"/>
    <col min="9468" max="9469" width="8.7109375" style="563" customWidth="1"/>
    <col min="9470" max="9470" width="9.7109375" style="563" customWidth="1"/>
    <col min="9471" max="9471" width="7.85546875" style="563" customWidth="1"/>
    <col min="9472" max="9472" width="6.5703125" style="563" customWidth="1"/>
    <col min="9473" max="9473" width="7.28515625" style="563" customWidth="1"/>
    <col min="9474" max="9474" width="11" style="563" customWidth="1"/>
    <col min="9475" max="9721" width="9.140625" style="563"/>
    <col min="9722" max="9722" width="5.85546875" style="563" customWidth="1"/>
    <col min="9723" max="9723" width="27.140625" style="563" customWidth="1"/>
    <col min="9724" max="9725" width="8.7109375" style="563" customWidth="1"/>
    <col min="9726" max="9726" width="9.7109375" style="563" customWidth="1"/>
    <col min="9727" max="9727" width="7.85546875" style="563" customWidth="1"/>
    <col min="9728" max="9728" width="6.5703125" style="563" customWidth="1"/>
    <col min="9729" max="9729" width="7.28515625" style="563" customWidth="1"/>
    <col min="9730" max="9730" width="11" style="563" customWidth="1"/>
    <col min="9731" max="9977" width="9.140625" style="563"/>
    <col min="9978" max="9978" width="5.85546875" style="563" customWidth="1"/>
    <col min="9979" max="9979" width="27.140625" style="563" customWidth="1"/>
    <col min="9980" max="9981" width="8.7109375" style="563" customWidth="1"/>
    <col min="9982" max="9982" width="9.7109375" style="563" customWidth="1"/>
    <col min="9983" max="9983" width="7.85546875" style="563" customWidth="1"/>
    <col min="9984" max="9984" width="6.5703125" style="563" customWidth="1"/>
    <col min="9985" max="9985" width="7.28515625" style="563" customWidth="1"/>
    <col min="9986" max="9986" width="11" style="563" customWidth="1"/>
    <col min="9987" max="10233" width="9.140625" style="563"/>
    <col min="10234" max="10234" width="5.85546875" style="563" customWidth="1"/>
    <col min="10235" max="10235" width="27.140625" style="563" customWidth="1"/>
    <col min="10236" max="10237" width="8.7109375" style="563" customWidth="1"/>
    <col min="10238" max="10238" width="9.7109375" style="563" customWidth="1"/>
    <col min="10239" max="10239" width="7.85546875" style="563" customWidth="1"/>
    <col min="10240" max="10240" width="6.5703125" style="563" customWidth="1"/>
    <col min="10241" max="10241" width="7.28515625" style="563" customWidth="1"/>
    <col min="10242" max="10242" width="11" style="563" customWidth="1"/>
    <col min="10243" max="10489" width="9.140625" style="563"/>
    <col min="10490" max="10490" width="5.85546875" style="563" customWidth="1"/>
    <col min="10491" max="10491" width="27.140625" style="563" customWidth="1"/>
    <col min="10492" max="10493" width="8.7109375" style="563" customWidth="1"/>
    <col min="10494" max="10494" width="9.7109375" style="563" customWidth="1"/>
    <col min="10495" max="10495" width="7.85546875" style="563" customWidth="1"/>
    <col min="10496" max="10496" width="6.5703125" style="563" customWidth="1"/>
    <col min="10497" max="10497" width="7.28515625" style="563" customWidth="1"/>
    <col min="10498" max="10498" width="11" style="563" customWidth="1"/>
    <col min="10499" max="10745" width="9.140625" style="563"/>
    <col min="10746" max="10746" width="5.85546875" style="563" customWidth="1"/>
    <col min="10747" max="10747" width="27.140625" style="563" customWidth="1"/>
    <col min="10748" max="10749" width="8.7109375" style="563" customWidth="1"/>
    <col min="10750" max="10750" width="9.7109375" style="563" customWidth="1"/>
    <col min="10751" max="10751" width="7.85546875" style="563" customWidth="1"/>
    <col min="10752" max="10752" width="6.5703125" style="563" customWidth="1"/>
    <col min="10753" max="10753" width="7.28515625" style="563" customWidth="1"/>
    <col min="10754" max="10754" width="11" style="563" customWidth="1"/>
    <col min="10755" max="11001" width="9.140625" style="563"/>
    <col min="11002" max="11002" width="5.85546875" style="563" customWidth="1"/>
    <col min="11003" max="11003" width="27.140625" style="563" customWidth="1"/>
    <col min="11004" max="11005" width="8.7109375" style="563" customWidth="1"/>
    <col min="11006" max="11006" width="9.7109375" style="563" customWidth="1"/>
    <col min="11007" max="11007" width="7.85546875" style="563" customWidth="1"/>
    <col min="11008" max="11008" width="6.5703125" style="563" customWidth="1"/>
    <col min="11009" max="11009" width="7.28515625" style="563" customWidth="1"/>
    <col min="11010" max="11010" width="11" style="563" customWidth="1"/>
    <col min="11011" max="11257" width="9.140625" style="563"/>
    <col min="11258" max="11258" width="5.85546875" style="563" customWidth="1"/>
    <col min="11259" max="11259" width="27.140625" style="563" customWidth="1"/>
    <col min="11260" max="11261" width="8.7109375" style="563" customWidth="1"/>
    <col min="11262" max="11262" width="9.7109375" style="563" customWidth="1"/>
    <col min="11263" max="11263" width="7.85546875" style="563" customWidth="1"/>
    <col min="11264" max="11264" width="6.5703125" style="563" customWidth="1"/>
    <col min="11265" max="11265" width="7.28515625" style="563" customWidth="1"/>
    <col min="11266" max="11266" width="11" style="563" customWidth="1"/>
    <col min="11267" max="11513" width="9.140625" style="563"/>
    <col min="11514" max="11514" width="5.85546875" style="563" customWidth="1"/>
    <col min="11515" max="11515" width="27.140625" style="563" customWidth="1"/>
    <col min="11516" max="11517" width="8.7109375" style="563" customWidth="1"/>
    <col min="11518" max="11518" width="9.7109375" style="563" customWidth="1"/>
    <col min="11519" max="11519" width="7.85546875" style="563" customWidth="1"/>
    <col min="11520" max="11520" width="6.5703125" style="563" customWidth="1"/>
    <col min="11521" max="11521" width="7.28515625" style="563" customWidth="1"/>
    <col min="11522" max="11522" width="11" style="563" customWidth="1"/>
    <col min="11523" max="11769" width="9.140625" style="563"/>
    <col min="11770" max="11770" width="5.85546875" style="563" customWidth="1"/>
    <col min="11771" max="11771" width="27.140625" style="563" customWidth="1"/>
    <col min="11772" max="11773" width="8.7109375" style="563" customWidth="1"/>
    <col min="11774" max="11774" width="9.7109375" style="563" customWidth="1"/>
    <col min="11775" max="11775" width="7.85546875" style="563" customWidth="1"/>
    <col min="11776" max="11776" width="6.5703125" style="563" customWidth="1"/>
    <col min="11777" max="11777" width="7.28515625" style="563" customWidth="1"/>
    <col min="11778" max="11778" width="11" style="563" customWidth="1"/>
    <col min="11779" max="12025" width="9.140625" style="563"/>
    <col min="12026" max="12026" width="5.85546875" style="563" customWidth="1"/>
    <col min="12027" max="12027" width="27.140625" style="563" customWidth="1"/>
    <col min="12028" max="12029" width="8.7109375" style="563" customWidth="1"/>
    <col min="12030" max="12030" width="9.7109375" style="563" customWidth="1"/>
    <col min="12031" max="12031" width="7.85546875" style="563" customWidth="1"/>
    <col min="12032" max="12032" width="6.5703125" style="563" customWidth="1"/>
    <col min="12033" max="12033" width="7.28515625" style="563" customWidth="1"/>
    <col min="12034" max="12034" width="11" style="563" customWidth="1"/>
    <col min="12035" max="12281" width="9.140625" style="563"/>
    <col min="12282" max="12282" width="5.85546875" style="563" customWidth="1"/>
    <col min="12283" max="12283" width="27.140625" style="563" customWidth="1"/>
    <col min="12284" max="12285" width="8.7109375" style="563" customWidth="1"/>
    <col min="12286" max="12286" width="9.7109375" style="563" customWidth="1"/>
    <col min="12287" max="12287" width="7.85546875" style="563" customWidth="1"/>
    <col min="12288" max="12288" width="6.5703125" style="563" customWidth="1"/>
    <col min="12289" max="12289" width="7.28515625" style="563" customWidth="1"/>
    <col min="12290" max="12290" width="11" style="563" customWidth="1"/>
    <col min="12291" max="12537" width="9.140625" style="563"/>
    <col min="12538" max="12538" width="5.85546875" style="563" customWidth="1"/>
    <col min="12539" max="12539" width="27.140625" style="563" customWidth="1"/>
    <col min="12540" max="12541" width="8.7109375" style="563" customWidth="1"/>
    <col min="12542" max="12542" width="9.7109375" style="563" customWidth="1"/>
    <col min="12543" max="12543" width="7.85546875" style="563" customWidth="1"/>
    <col min="12544" max="12544" width="6.5703125" style="563" customWidth="1"/>
    <col min="12545" max="12545" width="7.28515625" style="563" customWidth="1"/>
    <col min="12546" max="12546" width="11" style="563" customWidth="1"/>
    <col min="12547" max="12793" width="9.140625" style="563"/>
    <col min="12794" max="12794" width="5.85546875" style="563" customWidth="1"/>
    <col min="12795" max="12795" width="27.140625" style="563" customWidth="1"/>
    <col min="12796" max="12797" width="8.7109375" style="563" customWidth="1"/>
    <col min="12798" max="12798" width="9.7109375" style="563" customWidth="1"/>
    <col min="12799" max="12799" width="7.85546875" style="563" customWidth="1"/>
    <col min="12800" max="12800" width="6.5703125" style="563" customWidth="1"/>
    <col min="12801" max="12801" width="7.28515625" style="563" customWidth="1"/>
    <col min="12802" max="12802" width="11" style="563" customWidth="1"/>
    <col min="12803" max="13049" width="9.140625" style="563"/>
    <col min="13050" max="13050" width="5.85546875" style="563" customWidth="1"/>
    <col min="13051" max="13051" width="27.140625" style="563" customWidth="1"/>
    <col min="13052" max="13053" width="8.7109375" style="563" customWidth="1"/>
    <col min="13054" max="13054" width="9.7109375" style="563" customWidth="1"/>
    <col min="13055" max="13055" width="7.85546875" style="563" customWidth="1"/>
    <col min="13056" max="13056" width="6.5703125" style="563" customWidth="1"/>
    <col min="13057" max="13057" width="7.28515625" style="563" customWidth="1"/>
    <col min="13058" max="13058" width="11" style="563" customWidth="1"/>
    <col min="13059" max="13305" width="9.140625" style="563"/>
    <col min="13306" max="13306" width="5.85546875" style="563" customWidth="1"/>
    <col min="13307" max="13307" width="27.140625" style="563" customWidth="1"/>
    <col min="13308" max="13309" width="8.7109375" style="563" customWidth="1"/>
    <col min="13310" max="13310" width="9.7109375" style="563" customWidth="1"/>
    <col min="13311" max="13311" width="7.85546875" style="563" customWidth="1"/>
    <col min="13312" max="13312" width="6.5703125" style="563" customWidth="1"/>
    <col min="13313" max="13313" width="7.28515625" style="563" customWidth="1"/>
    <col min="13314" max="13314" width="11" style="563" customWidth="1"/>
    <col min="13315" max="13561" width="9.140625" style="563"/>
    <col min="13562" max="13562" width="5.85546875" style="563" customWidth="1"/>
    <col min="13563" max="13563" width="27.140625" style="563" customWidth="1"/>
    <col min="13564" max="13565" width="8.7109375" style="563" customWidth="1"/>
    <col min="13566" max="13566" width="9.7109375" style="563" customWidth="1"/>
    <col min="13567" max="13567" width="7.85546875" style="563" customWidth="1"/>
    <col min="13568" max="13568" width="6.5703125" style="563" customWidth="1"/>
    <col min="13569" max="13569" width="7.28515625" style="563" customWidth="1"/>
    <col min="13570" max="13570" width="11" style="563" customWidth="1"/>
    <col min="13571" max="13817" width="9.140625" style="563"/>
    <col min="13818" max="13818" width="5.85546875" style="563" customWidth="1"/>
    <col min="13819" max="13819" width="27.140625" style="563" customWidth="1"/>
    <col min="13820" max="13821" width="8.7109375" style="563" customWidth="1"/>
    <col min="13822" max="13822" width="9.7109375" style="563" customWidth="1"/>
    <col min="13823" max="13823" width="7.85546875" style="563" customWidth="1"/>
    <col min="13824" max="13824" width="6.5703125" style="563" customWidth="1"/>
    <col min="13825" max="13825" width="7.28515625" style="563" customWidth="1"/>
    <col min="13826" max="13826" width="11" style="563" customWidth="1"/>
    <col min="13827" max="14073" width="9.140625" style="563"/>
    <col min="14074" max="14074" width="5.85546875" style="563" customWidth="1"/>
    <col min="14075" max="14075" width="27.140625" style="563" customWidth="1"/>
    <col min="14076" max="14077" width="8.7109375" style="563" customWidth="1"/>
    <col min="14078" max="14078" width="9.7109375" style="563" customWidth="1"/>
    <col min="14079" max="14079" width="7.85546875" style="563" customWidth="1"/>
    <col min="14080" max="14080" width="6.5703125" style="563" customWidth="1"/>
    <col min="14081" max="14081" width="7.28515625" style="563" customWidth="1"/>
    <col min="14082" max="14082" width="11" style="563" customWidth="1"/>
    <col min="14083" max="14329" width="9.140625" style="563"/>
    <col min="14330" max="14330" width="5.85546875" style="563" customWidth="1"/>
    <col min="14331" max="14331" width="27.140625" style="563" customWidth="1"/>
    <col min="14332" max="14333" width="8.7109375" style="563" customWidth="1"/>
    <col min="14334" max="14334" width="9.7109375" style="563" customWidth="1"/>
    <col min="14335" max="14335" width="7.85546875" style="563" customWidth="1"/>
    <col min="14336" max="14336" width="6.5703125" style="563" customWidth="1"/>
    <col min="14337" max="14337" width="7.28515625" style="563" customWidth="1"/>
    <col min="14338" max="14338" width="11" style="563" customWidth="1"/>
    <col min="14339" max="14585" width="9.140625" style="563"/>
    <col min="14586" max="14586" width="5.85546875" style="563" customWidth="1"/>
    <col min="14587" max="14587" width="27.140625" style="563" customWidth="1"/>
    <col min="14588" max="14589" width="8.7109375" style="563" customWidth="1"/>
    <col min="14590" max="14590" width="9.7109375" style="563" customWidth="1"/>
    <col min="14591" max="14591" width="7.85546875" style="563" customWidth="1"/>
    <col min="14592" max="14592" width="6.5703125" style="563" customWidth="1"/>
    <col min="14593" max="14593" width="7.28515625" style="563" customWidth="1"/>
    <col min="14594" max="14594" width="11" style="563" customWidth="1"/>
    <col min="14595" max="14841" width="9.140625" style="563"/>
    <col min="14842" max="14842" width="5.85546875" style="563" customWidth="1"/>
    <col min="14843" max="14843" width="27.140625" style="563" customWidth="1"/>
    <col min="14844" max="14845" width="8.7109375" style="563" customWidth="1"/>
    <col min="14846" max="14846" width="9.7109375" style="563" customWidth="1"/>
    <col min="14847" max="14847" width="7.85546875" style="563" customWidth="1"/>
    <col min="14848" max="14848" width="6.5703125" style="563" customWidth="1"/>
    <col min="14849" max="14849" width="7.28515625" style="563" customWidth="1"/>
    <col min="14850" max="14850" width="11" style="563" customWidth="1"/>
    <col min="14851" max="15097" width="9.140625" style="563"/>
    <col min="15098" max="15098" width="5.85546875" style="563" customWidth="1"/>
    <col min="15099" max="15099" width="27.140625" style="563" customWidth="1"/>
    <col min="15100" max="15101" width="8.7109375" style="563" customWidth="1"/>
    <col min="15102" max="15102" width="9.7109375" style="563" customWidth="1"/>
    <col min="15103" max="15103" width="7.85546875" style="563" customWidth="1"/>
    <col min="15104" max="15104" width="6.5703125" style="563" customWidth="1"/>
    <col min="15105" max="15105" width="7.28515625" style="563" customWidth="1"/>
    <col min="15106" max="15106" width="11" style="563" customWidth="1"/>
    <col min="15107" max="15353" width="9.140625" style="563"/>
    <col min="15354" max="15354" width="5.85546875" style="563" customWidth="1"/>
    <col min="15355" max="15355" width="27.140625" style="563" customWidth="1"/>
    <col min="15356" max="15357" width="8.7109375" style="563" customWidth="1"/>
    <col min="15358" max="15358" width="9.7109375" style="563" customWidth="1"/>
    <col min="15359" max="15359" width="7.85546875" style="563" customWidth="1"/>
    <col min="15360" max="15360" width="6.5703125" style="563" customWidth="1"/>
    <col min="15361" max="15361" width="7.28515625" style="563" customWidth="1"/>
    <col min="15362" max="15362" width="11" style="563" customWidth="1"/>
    <col min="15363" max="15609" width="9.140625" style="563"/>
    <col min="15610" max="15610" width="5.85546875" style="563" customWidth="1"/>
    <col min="15611" max="15611" width="27.140625" style="563" customWidth="1"/>
    <col min="15612" max="15613" width="8.7109375" style="563" customWidth="1"/>
    <col min="15614" max="15614" width="9.7109375" style="563" customWidth="1"/>
    <col min="15615" max="15615" width="7.85546875" style="563" customWidth="1"/>
    <col min="15616" max="15616" width="6.5703125" style="563" customWidth="1"/>
    <col min="15617" max="15617" width="7.28515625" style="563" customWidth="1"/>
    <col min="15618" max="15618" width="11" style="563" customWidth="1"/>
    <col min="15619" max="15865" width="9.140625" style="563"/>
    <col min="15866" max="15866" width="5.85546875" style="563" customWidth="1"/>
    <col min="15867" max="15867" width="27.140625" style="563" customWidth="1"/>
    <col min="15868" max="15869" width="8.7109375" style="563" customWidth="1"/>
    <col min="15870" max="15870" width="9.7109375" style="563" customWidth="1"/>
    <col min="15871" max="15871" width="7.85546875" style="563" customWidth="1"/>
    <col min="15872" max="15872" width="6.5703125" style="563" customWidth="1"/>
    <col min="15873" max="15873" width="7.28515625" style="563" customWidth="1"/>
    <col min="15874" max="15874" width="11" style="563" customWidth="1"/>
    <col min="15875" max="16121" width="9.140625" style="563"/>
    <col min="16122" max="16122" width="5.85546875" style="563" customWidth="1"/>
    <col min="16123" max="16123" width="27.140625" style="563" customWidth="1"/>
    <col min="16124" max="16125" width="8.7109375" style="563" customWidth="1"/>
    <col min="16126" max="16126" width="9.7109375" style="563" customWidth="1"/>
    <col min="16127" max="16127" width="7.85546875" style="563" customWidth="1"/>
    <col min="16128" max="16128" width="6.5703125" style="563" customWidth="1"/>
    <col min="16129" max="16129" width="7.28515625" style="563" customWidth="1"/>
    <col min="16130" max="16130" width="11" style="563" customWidth="1"/>
    <col min="16131" max="16384" width="9.140625" style="563"/>
  </cols>
  <sheetData>
    <row r="1" spans="1:9">
      <c r="A1" s="586"/>
      <c r="B1" s="587"/>
      <c r="C1" s="587"/>
      <c r="D1" s="587"/>
      <c r="E1" s="587"/>
      <c r="F1" s="587"/>
      <c r="G1" s="587"/>
      <c r="H1" s="1085" t="s">
        <v>511</v>
      </c>
      <c r="I1" s="1086"/>
    </row>
    <row r="2" spans="1:9" ht="26.25" customHeight="1">
      <c r="A2" s="1079" t="s">
        <v>512</v>
      </c>
      <c r="B2" s="1080"/>
      <c r="C2" s="1080"/>
      <c r="D2" s="1080"/>
      <c r="E2" s="1080"/>
      <c r="F2" s="1080"/>
      <c r="G2" s="1080"/>
      <c r="H2" s="1080"/>
      <c r="I2" s="1081"/>
    </row>
    <row r="3" spans="1:9" s="570" customFormat="1" ht="37.5" customHeight="1">
      <c r="A3" s="1082" t="s">
        <v>1</v>
      </c>
      <c r="B3" s="1083"/>
      <c r="C3" s="1083"/>
      <c r="D3" s="1083"/>
      <c r="E3" s="1083"/>
      <c r="F3" s="1083"/>
      <c r="G3" s="1083"/>
      <c r="H3" s="1083"/>
      <c r="I3" s="1084"/>
    </row>
    <row r="4" spans="1:9" s="570" customFormat="1" ht="15" customHeight="1">
      <c r="A4" s="588" t="s">
        <v>2</v>
      </c>
      <c r="B4" s="571"/>
      <c r="C4" s="571"/>
      <c r="D4" s="571"/>
      <c r="E4" s="571"/>
      <c r="F4" s="571"/>
      <c r="G4" s="589" t="s">
        <v>51</v>
      </c>
      <c r="H4" s="572"/>
      <c r="I4" s="590"/>
    </row>
    <row r="5" spans="1:9" s="570" customFormat="1" ht="18" customHeight="1">
      <c r="A5" s="591" t="s">
        <v>3</v>
      </c>
      <c r="B5" s="592"/>
      <c r="C5" s="592"/>
      <c r="D5" s="592"/>
      <c r="E5" s="592"/>
      <c r="F5" s="593"/>
      <c r="G5" s="589" t="s">
        <v>513</v>
      </c>
      <c r="H5" s="592"/>
      <c r="I5" s="590"/>
    </row>
    <row r="6" spans="1:9" s="570" customFormat="1" ht="18" customHeight="1" thickBot="1">
      <c r="A6" s="594"/>
      <c r="B6" s="595"/>
      <c r="C6" s="596"/>
      <c r="D6" s="595"/>
      <c r="E6" s="596"/>
      <c r="G6" s="597" t="s">
        <v>782</v>
      </c>
      <c r="H6" s="595"/>
      <c r="I6" s="598"/>
    </row>
    <row r="7" spans="1:9" ht="15.75" thickBot="1">
      <c r="A7" s="599" t="s">
        <v>514</v>
      </c>
      <c r="B7" s="600" t="s">
        <v>515</v>
      </c>
      <c r="C7" s="601" t="s">
        <v>11</v>
      </c>
      <c r="D7" s="601" t="s">
        <v>12</v>
      </c>
      <c r="E7" s="601" t="s">
        <v>13</v>
      </c>
      <c r="F7" s="601" t="s">
        <v>14</v>
      </c>
      <c r="G7" s="601" t="s">
        <v>15</v>
      </c>
      <c r="H7" s="601" t="s">
        <v>16</v>
      </c>
      <c r="I7" s="602" t="s">
        <v>516</v>
      </c>
    </row>
    <row r="8" spans="1:9" ht="23.25" customHeight="1">
      <c r="A8" s="603">
        <v>1</v>
      </c>
      <c r="B8" s="604" t="s">
        <v>517</v>
      </c>
      <c r="C8" s="605">
        <v>13610.63</v>
      </c>
      <c r="D8" s="605">
        <v>23311.220000000005</v>
      </c>
      <c r="E8" s="605">
        <v>12610.710000000001</v>
      </c>
      <c r="F8" s="605">
        <v>11969.699999999999</v>
      </c>
      <c r="G8" s="605">
        <v>26138.69</v>
      </c>
      <c r="H8" s="605">
        <v>10965.9</v>
      </c>
      <c r="I8" s="618">
        <v>98606.849999999977</v>
      </c>
    </row>
    <row r="9" spans="1:9" ht="28.5" customHeight="1">
      <c r="A9" s="606">
        <v>2</v>
      </c>
      <c r="B9" s="564" t="s">
        <v>783</v>
      </c>
      <c r="C9" s="565">
        <v>858.65</v>
      </c>
      <c r="D9" s="565">
        <v>196.45</v>
      </c>
      <c r="E9" s="565">
        <v>34.630000000000003</v>
      </c>
      <c r="F9" s="565">
        <v>2108.13</v>
      </c>
      <c r="G9" s="565">
        <v>0</v>
      </c>
      <c r="H9" s="565">
        <v>1589.59</v>
      </c>
      <c r="I9" s="619">
        <f>SUM(C9:H9)</f>
        <v>4787.45</v>
      </c>
    </row>
    <row r="10" spans="1:9">
      <c r="A10" s="606"/>
      <c r="B10" s="566"/>
      <c r="C10" s="573"/>
      <c r="D10" s="574"/>
      <c r="E10" s="574"/>
      <c r="F10" s="574"/>
      <c r="G10" s="574"/>
      <c r="H10" s="574"/>
      <c r="I10" s="607"/>
    </row>
    <row r="11" spans="1:9">
      <c r="A11" s="608"/>
      <c r="B11" s="575"/>
      <c r="C11" s="567"/>
      <c r="D11" s="568"/>
      <c r="E11" s="567"/>
      <c r="F11" s="568"/>
      <c r="G11" s="568"/>
      <c r="H11" s="568"/>
      <c r="I11" s="609">
        <f>SUM(C11:E11)</f>
        <v>0</v>
      </c>
    </row>
    <row r="12" spans="1:9" ht="23.25" customHeight="1">
      <c r="A12" s="606"/>
      <c r="B12" s="617" t="s">
        <v>20</v>
      </c>
      <c r="C12" s="577">
        <f>SUM(C8:C11)</f>
        <v>14469.279999999999</v>
      </c>
      <c r="D12" s="577">
        <f t="shared" ref="D12:I12" si="0">SUM(D8:D11)</f>
        <v>23507.670000000006</v>
      </c>
      <c r="E12" s="577">
        <f t="shared" si="0"/>
        <v>12645.34</v>
      </c>
      <c r="F12" s="577">
        <f t="shared" si="0"/>
        <v>14077.829999999998</v>
      </c>
      <c r="G12" s="577">
        <f t="shared" si="0"/>
        <v>26138.69</v>
      </c>
      <c r="H12" s="577">
        <f t="shared" si="0"/>
        <v>12555.49</v>
      </c>
      <c r="I12" s="610">
        <f t="shared" si="0"/>
        <v>103394.29999999997</v>
      </c>
    </row>
    <row r="13" spans="1:9" ht="23.25" customHeight="1">
      <c r="A13" s="606"/>
      <c r="B13" s="578" t="s">
        <v>518</v>
      </c>
      <c r="C13" s="568">
        <f>ROUND(C12*3%,2)</f>
        <v>434.08</v>
      </c>
      <c r="D13" s="568">
        <f t="shared" ref="D13:I13" si="1">ROUND(D12*3%,2)</f>
        <v>705.23</v>
      </c>
      <c r="E13" s="568">
        <f t="shared" si="1"/>
        <v>379.36</v>
      </c>
      <c r="F13" s="568">
        <f t="shared" si="1"/>
        <v>422.33</v>
      </c>
      <c r="G13" s="568">
        <f t="shared" si="1"/>
        <v>784.16</v>
      </c>
      <c r="H13" s="568">
        <f t="shared" si="1"/>
        <v>376.66</v>
      </c>
      <c r="I13" s="609">
        <f t="shared" si="1"/>
        <v>3101.83</v>
      </c>
    </row>
    <row r="14" spans="1:9" ht="23.25" customHeight="1">
      <c r="A14" s="606"/>
      <c r="B14" s="579"/>
      <c r="C14" s="568">
        <f>SUM(C12:C13)</f>
        <v>14903.359999999999</v>
      </c>
      <c r="D14" s="568">
        <f t="shared" ref="D14:I14" si="2">SUM(D12:D13)</f>
        <v>24212.900000000005</v>
      </c>
      <c r="E14" s="568">
        <f t="shared" si="2"/>
        <v>13024.7</v>
      </c>
      <c r="F14" s="568">
        <f t="shared" si="2"/>
        <v>14500.159999999998</v>
      </c>
      <c r="G14" s="568">
        <f t="shared" si="2"/>
        <v>26922.85</v>
      </c>
      <c r="H14" s="568">
        <f t="shared" si="2"/>
        <v>12932.15</v>
      </c>
      <c r="I14" s="609">
        <f t="shared" si="2"/>
        <v>106496.12999999998</v>
      </c>
    </row>
    <row r="15" spans="1:9" ht="23.25" customHeight="1">
      <c r="A15" s="606"/>
      <c r="B15" s="578" t="s">
        <v>519</v>
      </c>
      <c r="C15" s="568">
        <f t="shared" ref="C15:I15" si="3">ROUND(C14*2%,2)</f>
        <v>298.07</v>
      </c>
      <c r="D15" s="568">
        <f t="shared" si="3"/>
        <v>484.26</v>
      </c>
      <c r="E15" s="568">
        <f t="shared" si="3"/>
        <v>260.49</v>
      </c>
      <c r="F15" s="568">
        <f t="shared" si="3"/>
        <v>290</v>
      </c>
      <c r="G15" s="568">
        <f t="shared" si="3"/>
        <v>538.46</v>
      </c>
      <c r="H15" s="568">
        <f t="shared" si="3"/>
        <v>258.64</v>
      </c>
      <c r="I15" s="609">
        <f t="shared" si="3"/>
        <v>2129.92</v>
      </c>
    </row>
    <row r="16" spans="1:9" ht="23.25" customHeight="1">
      <c r="A16" s="606"/>
      <c r="B16" s="617" t="s">
        <v>20</v>
      </c>
      <c r="C16" s="580">
        <f>SUM(C14:C15)</f>
        <v>15201.429999999998</v>
      </c>
      <c r="D16" s="580">
        <f t="shared" ref="D16:I16" si="4">SUM(D14:D15)</f>
        <v>24697.160000000003</v>
      </c>
      <c r="E16" s="580">
        <f t="shared" si="4"/>
        <v>13285.19</v>
      </c>
      <c r="F16" s="580">
        <f t="shared" si="4"/>
        <v>14790.159999999998</v>
      </c>
      <c r="G16" s="580">
        <f t="shared" si="4"/>
        <v>27461.309999999998</v>
      </c>
      <c r="H16" s="580">
        <f t="shared" si="4"/>
        <v>13190.789999999999</v>
      </c>
      <c r="I16" s="611">
        <f t="shared" si="4"/>
        <v>108626.04999999997</v>
      </c>
    </row>
    <row r="17" spans="1:9">
      <c r="A17" s="606"/>
      <c r="B17" s="576"/>
      <c r="C17" s="580"/>
      <c r="D17" s="580"/>
      <c r="E17" s="580"/>
      <c r="F17" s="580"/>
      <c r="G17" s="580"/>
      <c r="H17" s="580"/>
      <c r="I17" s="611"/>
    </row>
    <row r="18" spans="1:9" ht="53.25" customHeight="1">
      <c r="A18" s="606"/>
      <c r="B18" s="581" t="s">
        <v>520</v>
      </c>
      <c r="C18" s="582">
        <f t="shared" ref="C18:H18" si="5">ROUNDDOWN(C16/1000,3)</f>
        <v>15.201000000000001</v>
      </c>
      <c r="D18" s="582">
        <f t="shared" si="5"/>
        <v>24.696999999999999</v>
      </c>
      <c r="E18" s="582">
        <f t="shared" si="5"/>
        <v>13.285</v>
      </c>
      <c r="F18" s="582">
        <f t="shared" si="5"/>
        <v>14.79</v>
      </c>
      <c r="G18" s="582">
        <f t="shared" si="5"/>
        <v>27.460999999999999</v>
      </c>
      <c r="H18" s="582">
        <f t="shared" si="5"/>
        <v>13.19</v>
      </c>
      <c r="I18" s="612">
        <f>ROUNDDOWN(I16/1000,3)</f>
        <v>108.626</v>
      </c>
    </row>
    <row r="19" spans="1:9">
      <c r="A19" s="606"/>
      <c r="B19" s="579"/>
      <c r="C19" s="573"/>
      <c r="D19" s="573" t="s">
        <v>521</v>
      </c>
      <c r="E19" s="573" t="s">
        <v>521</v>
      </c>
      <c r="F19" s="573" t="s">
        <v>521</v>
      </c>
      <c r="G19" s="573" t="s">
        <v>521</v>
      </c>
      <c r="H19" s="573" t="s">
        <v>521</v>
      </c>
      <c r="I19" s="607" t="s">
        <v>521</v>
      </c>
    </row>
    <row r="20" spans="1:9">
      <c r="A20" s="606"/>
      <c r="B20" s="579"/>
      <c r="C20" s="573"/>
      <c r="D20" s="573"/>
      <c r="E20" s="573"/>
      <c r="F20" s="573"/>
      <c r="G20" s="573"/>
      <c r="H20" s="573"/>
      <c r="I20" s="607"/>
    </row>
    <row r="21" spans="1:9">
      <c r="A21" s="606" t="s">
        <v>25</v>
      </c>
      <c r="B21" s="583" t="s">
        <v>522</v>
      </c>
      <c r="C21" s="573">
        <v>20.94</v>
      </c>
      <c r="D21" s="582">
        <v>25.28</v>
      </c>
      <c r="E21" s="582">
        <v>18.66</v>
      </c>
      <c r="F21" s="582">
        <v>26.06</v>
      </c>
      <c r="G21" s="582">
        <v>28.28</v>
      </c>
      <c r="H21" s="582">
        <v>19.54</v>
      </c>
      <c r="I21" s="612">
        <v>131.47999999999999</v>
      </c>
    </row>
    <row r="22" spans="1:9">
      <c r="A22" s="606"/>
      <c r="B22" s="579"/>
      <c r="C22" s="573"/>
      <c r="D22" s="573"/>
      <c r="E22" s="573" t="s">
        <v>521</v>
      </c>
      <c r="F22" s="573"/>
      <c r="G22" s="573"/>
      <c r="H22" s="573"/>
      <c r="I22" s="607" t="s">
        <v>521</v>
      </c>
    </row>
    <row r="23" spans="1:9" ht="15.75" thickBot="1">
      <c r="A23" s="613"/>
      <c r="B23" s="614"/>
      <c r="C23" s="615"/>
      <c r="D23" s="615"/>
      <c r="E23" s="615"/>
      <c r="F23" s="615"/>
      <c r="G23" s="615"/>
      <c r="H23" s="615"/>
      <c r="I23" s="616"/>
    </row>
    <row r="24" spans="1:9">
      <c r="A24" s="584"/>
      <c r="B24" s="584"/>
      <c r="C24" s="585"/>
      <c r="D24" s="585"/>
      <c r="E24" s="585"/>
      <c r="F24" s="585"/>
      <c r="G24" s="585"/>
      <c r="H24" s="585"/>
      <c r="I24" s="585"/>
    </row>
    <row r="26" spans="1:9">
      <c r="D26" s="569"/>
      <c r="E26" s="569"/>
      <c r="F26" s="569"/>
      <c r="G26" s="569"/>
      <c r="H26" s="569"/>
      <c r="I26" s="569"/>
    </row>
  </sheetData>
  <mergeCells count="3">
    <mergeCell ref="A2:I2"/>
    <mergeCell ref="A3:I3"/>
    <mergeCell ref="H1:I1"/>
  </mergeCells>
  <pageMargins left="0.39370078740157483" right="0.39370078740157483" top="0.78740157480314965" bottom="0.39370078740157483" header="0.31496062992125984" footer="0.31496062992125984"/>
  <pageSetup orientation="portrait" r:id="rId1"/>
  <headerFooter>
    <oddFooter>&amp;LSignature of Contractor &amp;CSignature of JE&amp;RSignature of AE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view="pageBreakPreview" zoomScaleNormal="100" zoomScaleSheetLayoutView="100" workbookViewId="0">
      <selection activeCell="C18" sqref="C18"/>
    </sheetView>
  </sheetViews>
  <sheetFormatPr defaultRowHeight="12.75"/>
  <cols>
    <col min="1" max="1" width="4.140625" style="10" customWidth="1"/>
    <col min="2" max="2" width="38.5703125" style="10" customWidth="1"/>
    <col min="3" max="3" width="12.28515625" style="10" customWidth="1"/>
    <col min="4" max="4" width="11.5703125" style="10" customWidth="1"/>
    <col min="5" max="5" width="9" style="10" customWidth="1"/>
    <col min="6" max="6" width="8.140625" style="10" customWidth="1"/>
    <col min="7" max="7" width="11" style="10" customWidth="1"/>
    <col min="8" max="253" width="9.140625" style="10"/>
    <col min="254" max="254" width="4.140625" style="10" customWidth="1"/>
    <col min="255" max="255" width="30" style="10" customWidth="1"/>
    <col min="256" max="256" width="6.140625" style="10" customWidth="1"/>
    <col min="257" max="257" width="9.140625" style="10" customWidth="1"/>
    <col min="258" max="258" width="7" style="10" customWidth="1"/>
    <col min="259" max="259" width="8.140625" style="10" customWidth="1"/>
    <col min="260" max="260" width="7.85546875" style="10" customWidth="1"/>
    <col min="261" max="261" width="7.7109375" style="10" customWidth="1"/>
    <col min="262" max="262" width="8.5703125" style="10" customWidth="1"/>
    <col min="263" max="509" width="9.140625" style="10"/>
    <col min="510" max="510" width="4.140625" style="10" customWidth="1"/>
    <col min="511" max="511" width="30" style="10" customWidth="1"/>
    <col min="512" max="512" width="6.140625" style="10" customWidth="1"/>
    <col min="513" max="513" width="9.140625" style="10" customWidth="1"/>
    <col min="514" max="514" width="7" style="10" customWidth="1"/>
    <col min="515" max="515" width="8.140625" style="10" customWidth="1"/>
    <col min="516" max="516" width="7.85546875" style="10" customWidth="1"/>
    <col min="517" max="517" width="7.7109375" style="10" customWidth="1"/>
    <col min="518" max="518" width="8.5703125" style="10" customWidth="1"/>
    <col min="519" max="765" width="9.140625" style="10"/>
    <col min="766" max="766" width="4.140625" style="10" customWidth="1"/>
    <col min="767" max="767" width="30" style="10" customWidth="1"/>
    <col min="768" max="768" width="6.140625" style="10" customWidth="1"/>
    <col min="769" max="769" width="9.140625" style="10" customWidth="1"/>
    <col min="770" max="770" width="7" style="10" customWidth="1"/>
    <col min="771" max="771" width="8.140625" style="10" customWidth="1"/>
    <col min="772" max="772" width="7.85546875" style="10" customWidth="1"/>
    <col min="773" max="773" width="7.7109375" style="10" customWidth="1"/>
    <col min="774" max="774" width="8.5703125" style="10" customWidth="1"/>
    <col min="775" max="1021" width="9.140625" style="10"/>
    <col min="1022" max="1022" width="4.140625" style="10" customWidth="1"/>
    <col min="1023" max="1023" width="30" style="10" customWidth="1"/>
    <col min="1024" max="1024" width="6.140625" style="10" customWidth="1"/>
    <col min="1025" max="1025" width="9.140625" style="10" customWidth="1"/>
    <col min="1026" max="1026" width="7" style="10" customWidth="1"/>
    <col min="1027" max="1027" width="8.140625" style="10" customWidth="1"/>
    <col min="1028" max="1028" width="7.85546875" style="10" customWidth="1"/>
    <col min="1029" max="1029" width="7.7109375" style="10" customWidth="1"/>
    <col min="1030" max="1030" width="8.5703125" style="10" customWidth="1"/>
    <col min="1031" max="1277" width="9.140625" style="10"/>
    <col min="1278" max="1278" width="4.140625" style="10" customWidth="1"/>
    <col min="1279" max="1279" width="30" style="10" customWidth="1"/>
    <col min="1280" max="1280" width="6.140625" style="10" customWidth="1"/>
    <col min="1281" max="1281" width="9.140625" style="10" customWidth="1"/>
    <col min="1282" max="1282" width="7" style="10" customWidth="1"/>
    <col min="1283" max="1283" width="8.140625" style="10" customWidth="1"/>
    <col min="1284" max="1284" width="7.85546875" style="10" customWidth="1"/>
    <col min="1285" max="1285" width="7.7109375" style="10" customWidth="1"/>
    <col min="1286" max="1286" width="8.5703125" style="10" customWidth="1"/>
    <col min="1287" max="1533" width="9.140625" style="10"/>
    <col min="1534" max="1534" width="4.140625" style="10" customWidth="1"/>
    <col min="1535" max="1535" width="30" style="10" customWidth="1"/>
    <col min="1536" max="1536" width="6.140625" style="10" customWidth="1"/>
    <col min="1537" max="1537" width="9.140625" style="10" customWidth="1"/>
    <col min="1538" max="1538" width="7" style="10" customWidth="1"/>
    <col min="1539" max="1539" width="8.140625" style="10" customWidth="1"/>
    <col min="1540" max="1540" width="7.85546875" style="10" customWidth="1"/>
    <col min="1541" max="1541" width="7.7109375" style="10" customWidth="1"/>
    <col min="1542" max="1542" width="8.5703125" style="10" customWidth="1"/>
    <col min="1543" max="1789" width="9.140625" style="10"/>
    <col min="1790" max="1790" width="4.140625" style="10" customWidth="1"/>
    <col min="1791" max="1791" width="30" style="10" customWidth="1"/>
    <col min="1792" max="1792" width="6.140625" style="10" customWidth="1"/>
    <col min="1793" max="1793" width="9.140625" style="10" customWidth="1"/>
    <col min="1794" max="1794" width="7" style="10" customWidth="1"/>
    <col min="1795" max="1795" width="8.140625" style="10" customWidth="1"/>
    <col min="1796" max="1796" width="7.85546875" style="10" customWidth="1"/>
    <col min="1797" max="1797" width="7.7109375" style="10" customWidth="1"/>
    <col min="1798" max="1798" width="8.5703125" style="10" customWidth="1"/>
    <col min="1799" max="2045" width="9.140625" style="10"/>
    <col min="2046" max="2046" width="4.140625" style="10" customWidth="1"/>
    <col min="2047" max="2047" width="30" style="10" customWidth="1"/>
    <col min="2048" max="2048" width="6.140625" style="10" customWidth="1"/>
    <col min="2049" max="2049" width="9.140625" style="10" customWidth="1"/>
    <col min="2050" max="2050" width="7" style="10" customWidth="1"/>
    <col min="2051" max="2051" width="8.140625" style="10" customWidth="1"/>
    <col min="2052" max="2052" width="7.85546875" style="10" customWidth="1"/>
    <col min="2053" max="2053" width="7.7109375" style="10" customWidth="1"/>
    <col min="2054" max="2054" width="8.5703125" style="10" customWidth="1"/>
    <col min="2055" max="2301" width="9.140625" style="10"/>
    <col min="2302" max="2302" width="4.140625" style="10" customWidth="1"/>
    <col min="2303" max="2303" width="30" style="10" customWidth="1"/>
    <col min="2304" max="2304" width="6.140625" style="10" customWidth="1"/>
    <col min="2305" max="2305" width="9.140625" style="10" customWidth="1"/>
    <col min="2306" max="2306" width="7" style="10" customWidth="1"/>
    <col min="2307" max="2307" width="8.140625" style="10" customWidth="1"/>
    <col min="2308" max="2308" width="7.85546875" style="10" customWidth="1"/>
    <col min="2309" max="2309" width="7.7109375" style="10" customWidth="1"/>
    <col min="2310" max="2310" width="8.5703125" style="10" customWidth="1"/>
    <col min="2311" max="2557" width="9.140625" style="10"/>
    <col min="2558" max="2558" width="4.140625" style="10" customWidth="1"/>
    <col min="2559" max="2559" width="30" style="10" customWidth="1"/>
    <col min="2560" max="2560" width="6.140625" style="10" customWidth="1"/>
    <col min="2561" max="2561" width="9.140625" style="10" customWidth="1"/>
    <col min="2562" max="2562" width="7" style="10" customWidth="1"/>
    <col min="2563" max="2563" width="8.140625" style="10" customWidth="1"/>
    <col min="2564" max="2564" width="7.85546875" style="10" customWidth="1"/>
    <col min="2565" max="2565" width="7.7109375" style="10" customWidth="1"/>
    <col min="2566" max="2566" width="8.5703125" style="10" customWidth="1"/>
    <col min="2567" max="2813" width="9.140625" style="10"/>
    <col min="2814" max="2814" width="4.140625" style="10" customWidth="1"/>
    <col min="2815" max="2815" width="30" style="10" customWidth="1"/>
    <col min="2816" max="2816" width="6.140625" style="10" customWidth="1"/>
    <col min="2817" max="2817" width="9.140625" style="10" customWidth="1"/>
    <col min="2818" max="2818" width="7" style="10" customWidth="1"/>
    <col min="2819" max="2819" width="8.140625" style="10" customWidth="1"/>
    <col min="2820" max="2820" width="7.85546875" style="10" customWidth="1"/>
    <col min="2821" max="2821" width="7.7109375" style="10" customWidth="1"/>
    <col min="2822" max="2822" width="8.5703125" style="10" customWidth="1"/>
    <col min="2823" max="3069" width="9.140625" style="10"/>
    <col min="3070" max="3070" width="4.140625" style="10" customWidth="1"/>
    <col min="3071" max="3071" width="30" style="10" customWidth="1"/>
    <col min="3072" max="3072" width="6.140625" style="10" customWidth="1"/>
    <col min="3073" max="3073" width="9.140625" style="10" customWidth="1"/>
    <col min="3074" max="3074" width="7" style="10" customWidth="1"/>
    <col min="3075" max="3075" width="8.140625" style="10" customWidth="1"/>
    <col min="3076" max="3076" width="7.85546875" style="10" customWidth="1"/>
    <col min="3077" max="3077" width="7.7109375" style="10" customWidth="1"/>
    <col min="3078" max="3078" width="8.5703125" style="10" customWidth="1"/>
    <col min="3079" max="3325" width="9.140625" style="10"/>
    <col min="3326" max="3326" width="4.140625" style="10" customWidth="1"/>
    <col min="3327" max="3327" width="30" style="10" customWidth="1"/>
    <col min="3328" max="3328" width="6.140625" style="10" customWidth="1"/>
    <col min="3329" max="3329" width="9.140625" style="10" customWidth="1"/>
    <col min="3330" max="3330" width="7" style="10" customWidth="1"/>
    <col min="3331" max="3331" width="8.140625" style="10" customWidth="1"/>
    <col min="3332" max="3332" width="7.85546875" style="10" customWidth="1"/>
    <col min="3333" max="3333" width="7.7109375" style="10" customWidth="1"/>
    <col min="3334" max="3334" width="8.5703125" style="10" customWidth="1"/>
    <col min="3335" max="3581" width="9.140625" style="10"/>
    <col min="3582" max="3582" width="4.140625" style="10" customWidth="1"/>
    <col min="3583" max="3583" width="30" style="10" customWidth="1"/>
    <col min="3584" max="3584" width="6.140625" style="10" customWidth="1"/>
    <col min="3585" max="3585" width="9.140625" style="10" customWidth="1"/>
    <col min="3586" max="3586" width="7" style="10" customWidth="1"/>
    <col min="3587" max="3587" width="8.140625" style="10" customWidth="1"/>
    <col min="3588" max="3588" width="7.85546875" style="10" customWidth="1"/>
    <col min="3589" max="3589" width="7.7109375" style="10" customWidth="1"/>
    <col min="3590" max="3590" width="8.5703125" style="10" customWidth="1"/>
    <col min="3591" max="3837" width="9.140625" style="10"/>
    <col min="3838" max="3838" width="4.140625" style="10" customWidth="1"/>
    <col min="3839" max="3839" width="30" style="10" customWidth="1"/>
    <col min="3840" max="3840" width="6.140625" style="10" customWidth="1"/>
    <col min="3841" max="3841" width="9.140625" style="10" customWidth="1"/>
    <col min="3842" max="3842" width="7" style="10" customWidth="1"/>
    <col min="3843" max="3843" width="8.140625" style="10" customWidth="1"/>
    <col min="3844" max="3844" width="7.85546875" style="10" customWidth="1"/>
    <col min="3845" max="3845" width="7.7109375" style="10" customWidth="1"/>
    <col min="3846" max="3846" width="8.5703125" style="10" customWidth="1"/>
    <col min="3847" max="4093" width="9.140625" style="10"/>
    <col min="4094" max="4094" width="4.140625" style="10" customWidth="1"/>
    <col min="4095" max="4095" width="30" style="10" customWidth="1"/>
    <col min="4096" max="4096" width="6.140625" style="10" customWidth="1"/>
    <col min="4097" max="4097" width="9.140625" style="10" customWidth="1"/>
    <col min="4098" max="4098" width="7" style="10" customWidth="1"/>
    <col min="4099" max="4099" width="8.140625" style="10" customWidth="1"/>
    <col min="4100" max="4100" width="7.85546875" style="10" customWidth="1"/>
    <col min="4101" max="4101" width="7.7109375" style="10" customWidth="1"/>
    <col min="4102" max="4102" width="8.5703125" style="10" customWidth="1"/>
    <col min="4103" max="4349" width="9.140625" style="10"/>
    <col min="4350" max="4350" width="4.140625" style="10" customWidth="1"/>
    <col min="4351" max="4351" width="30" style="10" customWidth="1"/>
    <col min="4352" max="4352" width="6.140625" style="10" customWidth="1"/>
    <col min="4353" max="4353" width="9.140625" style="10" customWidth="1"/>
    <col min="4354" max="4354" width="7" style="10" customWidth="1"/>
    <col min="4355" max="4355" width="8.140625" style="10" customWidth="1"/>
    <col min="4356" max="4356" width="7.85546875" style="10" customWidth="1"/>
    <col min="4357" max="4357" width="7.7109375" style="10" customWidth="1"/>
    <col min="4358" max="4358" width="8.5703125" style="10" customWidth="1"/>
    <col min="4359" max="4605" width="9.140625" style="10"/>
    <col min="4606" max="4606" width="4.140625" style="10" customWidth="1"/>
    <col min="4607" max="4607" width="30" style="10" customWidth="1"/>
    <col min="4608" max="4608" width="6.140625" style="10" customWidth="1"/>
    <col min="4609" max="4609" width="9.140625" style="10" customWidth="1"/>
    <col min="4610" max="4610" width="7" style="10" customWidth="1"/>
    <col min="4611" max="4611" width="8.140625" style="10" customWidth="1"/>
    <col min="4612" max="4612" width="7.85546875" style="10" customWidth="1"/>
    <col min="4613" max="4613" width="7.7109375" style="10" customWidth="1"/>
    <col min="4614" max="4614" width="8.5703125" style="10" customWidth="1"/>
    <col min="4615" max="4861" width="9.140625" style="10"/>
    <col min="4862" max="4862" width="4.140625" style="10" customWidth="1"/>
    <col min="4863" max="4863" width="30" style="10" customWidth="1"/>
    <col min="4864" max="4864" width="6.140625" style="10" customWidth="1"/>
    <col min="4865" max="4865" width="9.140625" style="10" customWidth="1"/>
    <col min="4866" max="4866" width="7" style="10" customWidth="1"/>
    <col min="4867" max="4867" width="8.140625" style="10" customWidth="1"/>
    <col min="4868" max="4868" width="7.85546875" style="10" customWidth="1"/>
    <col min="4869" max="4869" width="7.7109375" style="10" customWidth="1"/>
    <col min="4870" max="4870" width="8.5703125" style="10" customWidth="1"/>
    <col min="4871" max="5117" width="9.140625" style="10"/>
    <col min="5118" max="5118" width="4.140625" style="10" customWidth="1"/>
    <col min="5119" max="5119" width="30" style="10" customWidth="1"/>
    <col min="5120" max="5120" width="6.140625" style="10" customWidth="1"/>
    <col min="5121" max="5121" width="9.140625" style="10" customWidth="1"/>
    <col min="5122" max="5122" width="7" style="10" customWidth="1"/>
    <col min="5123" max="5123" width="8.140625" style="10" customWidth="1"/>
    <col min="5124" max="5124" width="7.85546875" style="10" customWidth="1"/>
    <col min="5125" max="5125" width="7.7109375" style="10" customWidth="1"/>
    <col min="5126" max="5126" width="8.5703125" style="10" customWidth="1"/>
    <col min="5127" max="5373" width="9.140625" style="10"/>
    <col min="5374" max="5374" width="4.140625" style="10" customWidth="1"/>
    <col min="5375" max="5375" width="30" style="10" customWidth="1"/>
    <col min="5376" max="5376" width="6.140625" style="10" customWidth="1"/>
    <col min="5377" max="5377" width="9.140625" style="10" customWidth="1"/>
    <col min="5378" max="5378" width="7" style="10" customWidth="1"/>
    <col min="5379" max="5379" width="8.140625" style="10" customWidth="1"/>
    <col min="5380" max="5380" width="7.85546875" style="10" customWidth="1"/>
    <col min="5381" max="5381" width="7.7109375" style="10" customWidth="1"/>
    <col min="5382" max="5382" width="8.5703125" style="10" customWidth="1"/>
    <col min="5383" max="5629" width="9.140625" style="10"/>
    <col min="5630" max="5630" width="4.140625" style="10" customWidth="1"/>
    <col min="5631" max="5631" width="30" style="10" customWidth="1"/>
    <col min="5632" max="5632" width="6.140625" style="10" customWidth="1"/>
    <col min="5633" max="5633" width="9.140625" style="10" customWidth="1"/>
    <col min="5634" max="5634" width="7" style="10" customWidth="1"/>
    <col min="5635" max="5635" width="8.140625" style="10" customWidth="1"/>
    <col min="5636" max="5636" width="7.85546875" style="10" customWidth="1"/>
    <col min="5637" max="5637" width="7.7109375" style="10" customWidth="1"/>
    <col min="5638" max="5638" width="8.5703125" style="10" customWidth="1"/>
    <col min="5639" max="5885" width="9.140625" style="10"/>
    <col min="5886" max="5886" width="4.140625" style="10" customWidth="1"/>
    <col min="5887" max="5887" width="30" style="10" customWidth="1"/>
    <col min="5888" max="5888" width="6.140625" style="10" customWidth="1"/>
    <col min="5889" max="5889" width="9.140625" style="10" customWidth="1"/>
    <col min="5890" max="5890" width="7" style="10" customWidth="1"/>
    <col min="5891" max="5891" width="8.140625" style="10" customWidth="1"/>
    <col min="5892" max="5892" width="7.85546875" style="10" customWidth="1"/>
    <col min="5893" max="5893" width="7.7109375" style="10" customWidth="1"/>
    <col min="5894" max="5894" width="8.5703125" style="10" customWidth="1"/>
    <col min="5895" max="6141" width="9.140625" style="10"/>
    <col min="6142" max="6142" width="4.140625" style="10" customWidth="1"/>
    <col min="6143" max="6143" width="30" style="10" customWidth="1"/>
    <col min="6144" max="6144" width="6.140625" style="10" customWidth="1"/>
    <col min="6145" max="6145" width="9.140625" style="10" customWidth="1"/>
    <col min="6146" max="6146" width="7" style="10" customWidth="1"/>
    <col min="6147" max="6147" width="8.140625" style="10" customWidth="1"/>
    <col min="6148" max="6148" width="7.85546875" style="10" customWidth="1"/>
    <col min="6149" max="6149" width="7.7109375" style="10" customWidth="1"/>
    <col min="6150" max="6150" width="8.5703125" style="10" customWidth="1"/>
    <col min="6151" max="6397" width="9.140625" style="10"/>
    <col min="6398" max="6398" width="4.140625" style="10" customWidth="1"/>
    <col min="6399" max="6399" width="30" style="10" customWidth="1"/>
    <col min="6400" max="6400" width="6.140625" style="10" customWidth="1"/>
    <col min="6401" max="6401" width="9.140625" style="10" customWidth="1"/>
    <col min="6402" max="6402" width="7" style="10" customWidth="1"/>
    <col min="6403" max="6403" width="8.140625" style="10" customWidth="1"/>
    <col min="6404" max="6404" width="7.85546875" style="10" customWidth="1"/>
    <col min="6405" max="6405" width="7.7109375" style="10" customWidth="1"/>
    <col min="6406" max="6406" width="8.5703125" style="10" customWidth="1"/>
    <col min="6407" max="6653" width="9.140625" style="10"/>
    <col min="6654" max="6654" width="4.140625" style="10" customWidth="1"/>
    <col min="6655" max="6655" width="30" style="10" customWidth="1"/>
    <col min="6656" max="6656" width="6.140625" style="10" customWidth="1"/>
    <col min="6657" max="6657" width="9.140625" style="10" customWidth="1"/>
    <col min="6658" max="6658" width="7" style="10" customWidth="1"/>
    <col min="6659" max="6659" width="8.140625" style="10" customWidth="1"/>
    <col min="6660" max="6660" width="7.85546875" style="10" customWidth="1"/>
    <col min="6661" max="6661" width="7.7109375" style="10" customWidth="1"/>
    <col min="6662" max="6662" width="8.5703125" style="10" customWidth="1"/>
    <col min="6663" max="6909" width="9.140625" style="10"/>
    <col min="6910" max="6910" width="4.140625" style="10" customWidth="1"/>
    <col min="6911" max="6911" width="30" style="10" customWidth="1"/>
    <col min="6912" max="6912" width="6.140625" style="10" customWidth="1"/>
    <col min="6913" max="6913" width="9.140625" style="10" customWidth="1"/>
    <col min="6914" max="6914" width="7" style="10" customWidth="1"/>
    <col min="6915" max="6915" width="8.140625" style="10" customWidth="1"/>
    <col min="6916" max="6916" width="7.85546875" style="10" customWidth="1"/>
    <col min="6917" max="6917" width="7.7109375" style="10" customWidth="1"/>
    <col min="6918" max="6918" width="8.5703125" style="10" customWidth="1"/>
    <col min="6919" max="7165" width="9.140625" style="10"/>
    <col min="7166" max="7166" width="4.140625" style="10" customWidth="1"/>
    <col min="7167" max="7167" width="30" style="10" customWidth="1"/>
    <col min="7168" max="7168" width="6.140625" style="10" customWidth="1"/>
    <col min="7169" max="7169" width="9.140625" style="10" customWidth="1"/>
    <col min="7170" max="7170" width="7" style="10" customWidth="1"/>
    <col min="7171" max="7171" width="8.140625" style="10" customWidth="1"/>
    <col min="7172" max="7172" width="7.85546875" style="10" customWidth="1"/>
    <col min="7173" max="7173" width="7.7109375" style="10" customWidth="1"/>
    <col min="7174" max="7174" width="8.5703125" style="10" customWidth="1"/>
    <col min="7175" max="7421" width="9.140625" style="10"/>
    <col min="7422" max="7422" width="4.140625" style="10" customWidth="1"/>
    <col min="7423" max="7423" width="30" style="10" customWidth="1"/>
    <col min="7424" max="7424" width="6.140625" style="10" customWidth="1"/>
    <col min="7425" max="7425" width="9.140625" style="10" customWidth="1"/>
    <col min="7426" max="7426" width="7" style="10" customWidth="1"/>
    <col min="7427" max="7427" width="8.140625" style="10" customWidth="1"/>
    <col min="7428" max="7428" width="7.85546875" style="10" customWidth="1"/>
    <col min="7429" max="7429" width="7.7109375" style="10" customWidth="1"/>
    <col min="7430" max="7430" width="8.5703125" style="10" customWidth="1"/>
    <col min="7431" max="7677" width="9.140625" style="10"/>
    <col min="7678" max="7678" width="4.140625" style="10" customWidth="1"/>
    <col min="7679" max="7679" width="30" style="10" customWidth="1"/>
    <col min="7680" max="7680" width="6.140625" style="10" customWidth="1"/>
    <col min="7681" max="7681" width="9.140625" style="10" customWidth="1"/>
    <col min="7682" max="7682" width="7" style="10" customWidth="1"/>
    <col min="7683" max="7683" width="8.140625" style="10" customWidth="1"/>
    <col min="7684" max="7684" width="7.85546875" style="10" customWidth="1"/>
    <col min="7685" max="7685" width="7.7109375" style="10" customWidth="1"/>
    <col min="7686" max="7686" width="8.5703125" style="10" customWidth="1"/>
    <col min="7687" max="7933" width="9.140625" style="10"/>
    <col min="7934" max="7934" width="4.140625" style="10" customWidth="1"/>
    <col min="7935" max="7935" width="30" style="10" customWidth="1"/>
    <col min="7936" max="7936" width="6.140625" style="10" customWidth="1"/>
    <col min="7937" max="7937" width="9.140625" style="10" customWidth="1"/>
    <col min="7938" max="7938" width="7" style="10" customWidth="1"/>
    <col min="7939" max="7939" width="8.140625" style="10" customWidth="1"/>
    <col min="7940" max="7940" width="7.85546875" style="10" customWidth="1"/>
    <col min="7941" max="7941" width="7.7109375" style="10" customWidth="1"/>
    <col min="7942" max="7942" width="8.5703125" style="10" customWidth="1"/>
    <col min="7943" max="8189" width="9.140625" style="10"/>
    <col min="8190" max="8190" width="4.140625" style="10" customWidth="1"/>
    <col min="8191" max="8191" width="30" style="10" customWidth="1"/>
    <col min="8192" max="8192" width="6.140625" style="10" customWidth="1"/>
    <col min="8193" max="8193" width="9.140625" style="10" customWidth="1"/>
    <col min="8194" max="8194" width="7" style="10" customWidth="1"/>
    <col min="8195" max="8195" width="8.140625" style="10" customWidth="1"/>
    <col min="8196" max="8196" width="7.85546875" style="10" customWidth="1"/>
    <col min="8197" max="8197" width="7.7109375" style="10" customWidth="1"/>
    <col min="8198" max="8198" width="8.5703125" style="10" customWidth="1"/>
    <col min="8199" max="8445" width="9.140625" style="10"/>
    <col min="8446" max="8446" width="4.140625" style="10" customWidth="1"/>
    <col min="8447" max="8447" width="30" style="10" customWidth="1"/>
    <col min="8448" max="8448" width="6.140625" style="10" customWidth="1"/>
    <col min="8449" max="8449" width="9.140625" style="10" customWidth="1"/>
    <col min="8450" max="8450" width="7" style="10" customWidth="1"/>
    <col min="8451" max="8451" width="8.140625" style="10" customWidth="1"/>
    <col min="8452" max="8452" width="7.85546875" style="10" customWidth="1"/>
    <col min="8453" max="8453" width="7.7109375" style="10" customWidth="1"/>
    <col min="8454" max="8454" width="8.5703125" style="10" customWidth="1"/>
    <col min="8455" max="8701" width="9.140625" style="10"/>
    <col min="8702" max="8702" width="4.140625" style="10" customWidth="1"/>
    <col min="8703" max="8703" width="30" style="10" customWidth="1"/>
    <col min="8704" max="8704" width="6.140625" style="10" customWidth="1"/>
    <col min="8705" max="8705" width="9.140625" style="10" customWidth="1"/>
    <col min="8706" max="8706" width="7" style="10" customWidth="1"/>
    <col min="8707" max="8707" width="8.140625" style="10" customWidth="1"/>
    <col min="8708" max="8708" width="7.85546875" style="10" customWidth="1"/>
    <col min="8709" max="8709" width="7.7109375" style="10" customWidth="1"/>
    <col min="8710" max="8710" width="8.5703125" style="10" customWidth="1"/>
    <col min="8711" max="8957" width="9.140625" style="10"/>
    <col min="8958" max="8958" width="4.140625" style="10" customWidth="1"/>
    <col min="8959" max="8959" width="30" style="10" customWidth="1"/>
    <col min="8960" max="8960" width="6.140625" style="10" customWidth="1"/>
    <col min="8961" max="8961" width="9.140625" style="10" customWidth="1"/>
    <col min="8962" max="8962" width="7" style="10" customWidth="1"/>
    <col min="8963" max="8963" width="8.140625" style="10" customWidth="1"/>
    <col min="8964" max="8964" width="7.85546875" style="10" customWidth="1"/>
    <col min="8965" max="8965" width="7.7109375" style="10" customWidth="1"/>
    <col min="8966" max="8966" width="8.5703125" style="10" customWidth="1"/>
    <col min="8967" max="9213" width="9.140625" style="10"/>
    <col min="9214" max="9214" width="4.140625" style="10" customWidth="1"/>
    <col min="9215" max="9215" width="30" style="10" customWidth="1"/>
    <col min="9216" max="9216" width="6.140625" style="10" customWidth="1"/>
    <col min="9217" max="9217" width="9.140625" style="10" customWidth="1"/>
    <col min="9218" max="9218" width="7" style="10" customWidth="1"/>
    <col min="9219" max="9219" width="8.140625" style="10" customWidth="1"/>
    <col min="9220" max="9220" width="7.85546875" style="10" customWidth="1"/>
    <col min="9221" max="9221" width="7.7109375" style="10" customWidth="1"/>
    <col min="9222" max="9222" width="8.5703125" style="10" customWidth="1"/>
    <col min="9223" max="9469" width="9.140625" style="10"/>
    <col min="9470" max="9470" width="4.140625" style="10" customWidth="1"/>
    <col min="9471" max="9471" width="30" style="10" customWidth="1"/>
    <col min="9472" max="9472" width="6.140625" style="10" customWidth="1"/>
    <col min="9473" max="9473" width="9.140625" style="10" customWidth="1"/>
    <col min="9474" max="9474" width="7" style="10" customWidth="1"/>
    <col min="9475" max="9475" width="8.140625" style="10" customWidth="1"/>
    <col min="9476" max="9476" width="7.85546875" style="10" customWidth="1"/>
    <col min="9477" max="9477" width="7.7109375" style="10" customWidth="1"/>
    <col min="9478" max="9478" width="8.5703125" style="10" customWidth="1"/>
    <col min="9479" max="9725" width="9.140625" style="10"/>
    <col min="9726" max="9726" width="4.140625" style="10" customWidth="1"/>
    <col min="9727" max="9727" width="30" style="10" customWidth="1"/>
    <col min="9728" max="9728" width="6.140625" style="10" customWidth="1"/>
    <col min="9729" max="9729" width="9.140625" style="10" customWidth="1"/>
    <col min="9730" max="9730" width="7" style="10" customWidth="1"/>
    <col min="9731" max="9731" width="8.140625" style="10" customWidth="1"/>
    <col min="9732" max="9732" width="7.85546875" style="10" customWidth="1"/>
    <col min="9733" max="9733" width="7.7109375" style="10" customWidth="1"/>
    <col min="9734" max="9734" width="8.5703125" style="10" customWidth="1"/>
    <col min="9735" max="9981" width="9.140625" style="10"/>
    <col min="9982" max="9982" width="4.140625" style="10" customWidth="1"/>
    <col min="9983" max="9983" width="30" style="10" customWidth="1"/>
    <col min="9984" max="9984" width="6.140625" style="10" customWidth="1"/>
    <col min="9985" max="9985" width="9.140625" style="10" customWidth="1"/>
    <col min="9986" max="9986" width="7" style="10" customWidth="1"/>
    <col min="9987" max="9987" width="8.140625" style="10" customWidth="1"/>
    <col min="9988" max="9988" width="7.85546875" style="10" customWidth="1"/>
    <col min="9989" max="9989" width="7.7109375" style="10" customWidth="1"/>
    <col min="9990" max="9990" width="8.5703125" style="10" customWidth="1"/>
    <col min="9991" max="10237" width="9.140625" style="10"/>
    <col min="10238" max="10238" width="4.140625" style="10" customWidth="1"/>
    <col min="10239" max="10239" width="30" style="10" customWidth="1"/>
    <col min="10240" max="10240" width="6.140625" style="10" customWidth="1"/>
    <col min="10241" max="10241" width="9.140625" style="10" customWidth="1"/>
    <col min="10242" max="10242" width="7" style="10" customWidth="1"/>
    <col min="10243" max="10243" width="8.140625" style="10" customWidth="1"/>
    <col min="10244" max="10244" width="7.85546875" style="10" customWidth="1"/>
    <col min="10245" max="10245" width="7.7109375" style="10" customWidth="1"/>
    <col min="10246" max="10246" width="8.5703125" style="10" customWidth="1"/>
    <col min="10247" max="10493" width="9.140625" style="10"/>
    <col min="10494" max="10494" width="4.140625" style="10" customWidth="1"/>
    <col min="10495" max="10495" width="30" style="10" customWidth="1"/>
    <col min="10496" max="10496" width="6.140625" style="10" customWidth="1"/>
    <col min="10497" max="10497" width="9.140625" style="10" customWidth="1"/>
    <col min="10498" max="10498" width="7" style="10" customWidth="1"/>
    <col min="10499" max="10499" width="8.140625" style="10" customWidth="1"/>
    <col min="10500" max="10500" width="7.85546875" style="10" customWidth="1"/>
    <col min="10501" max="10501" width="7.7109375" style="10" customWidth="1"/>
    <col min="10502" max="10502" width="8.5703125" style="10" customWidth="1"/>
    <col min="10503" max="10749" width="9.140625" style="10"/>
    <col min="10750" max="10750" width="4.140625" style="10" customWidth="1"/>
    <col min="10751" max="10751" width="30" style="10" customWidth="1"/>
    <col min="10752" max="10752" width="6.140625" style="10" customWidth="1"/>
    <col min="10753" max="10753" width="9.140625" style="10" customWidth="1"/>
    <col min="10754" max="10754" width="7" style="10" customWidth="1"/>
    <col min="10755" max="10755" width="8.140625" style="10" customWidth="1"/>
    <col min="10756" max="10756" width="7.85546875" style="10" customWidth="1"/>
    <col min="10757" max="10757" width="7.7109375" style="10" customWidth="1"/>
    <col min="10758" max="10758" width="8.5703125" style="10" customWidth="1"/>
    <col min="10759" max="11005" width="9.140625" style="10"/>
    <col min="11006" max="11006" width="4.140625" style="10" customWidth="1"/>
    <col min="11007" max="11007" width="30" style="10" customWidth="1"/>
    <col min="11008" max="11008" width="6.140625" style="10" customWidth="1"/>
    <col min="11009" max="11009" width="9.140625" style="10" customWidth="1"/>
    <col min="11010" max="11010" width="7" style="10" customWidth="1"/>
    <col min="11011" max="11011" width="8.140625" style="10" customWidth="1"/>
    <col min="11012" max="11012" width="7.85546875" style="10" customWidth="1"/>
    <col min="11013" max="11013" width="7.7109375" style="10" customWidth="1"/>
    <col min="11014" max="11014" width="8.5703125" style="10" customWidth="1"/>
    <col min="11015" max="11261" width="9.140625" style="10"/>
    <col min="11262" max="11262" width="4.140625" style="10" customWidth="1"/>
    <col min="11263" max="11263" width="30" style="10" customWidth="1"/>
    <col min="11264" max="11264" width="6.140625" style="10" customWidth="1"/>
    <col min="11265" max="11265" width="9.140625" style="10" customWidth="1"/>
    <col min="11266" max="11266" width="7" style="10" customWidth="1"/>
    <col min="11267" max="11267" width="8.140625" style="10" customWidth="1"/>
    <col min="11268" max="11268" width="7.85546875" style="10" customWidth="1"/>
    <col min="11269" max="11269" width="7.7109375" style="10" customWidth="1"/>
    <col min="11270" max="11270" width="8.5703125" style="10" customWidth="1"/>
    <col min="11271" max="11517" width="9.140625" style="10"/>
    <col min="11518" max="11518" width="4.140625" style="10" customWidth="1"/>
    <col min="11519" max="11519" width="30" style="10" customWidth="1"/>
    <col min="11520" max="11520" width="6.140625" style="10" customWidth="1"/>
    <col min="11521" max="11521" width="9.140625" style="10" customWidth="1"/>
    <col min="11522" max="11522" width="7" style="10" customWidth="1"/>
    <col min="11523" max="11523" width="8.140625" style="10" customWidth="1"/>
    <col min="11524" max="11524" width="7.85546875" style="10" customWidth="1"/>
    <col min="11525" max="11525" width="7.7109375" style="10" customWidth="1"/>
    <col min="11526" max="11526" width="8.5703125" style="10" customWidth="1"/>
    <col min="11527" max="11773" width="9.140625" style="10"/>
    <col min="11774" max="11774" width="4.140625" style="10" customWidth="1"/>
    <col min="11775" max="11775" width="30" style="10" customWidth="1"/>
    <col min="11776" max="11776" width="6.140625" style="10" customWidth="1"/>
    <col min="11777" max="11777" width="9.140625" style="10" customWidth="1"/>
    <col min="11778" max="11778" width="7" style="10" customWidth="1"/>
    <col min="11779" max="11779" width="8.140625" style="10" customWidth="1"/>
    <col min="11780" max="11780" width="7.85546875" style="10" customWidth="1"/>
    <col min="11781" max="11781" width="7.7109375" style="10" customWidth="1"/>
    <col min="11782" max="11782" width="8.5703125" style="10" customWidth="1"/>
    <col min="11783" max="12029" width="9.140625" style="10"/>
    <col min="12030" max="12030" width="4.140625" style="10" customWidth="1"/>
    <col min="12031" max="12031" width="30" style="10" customWidth="1"/>
    <col min="12032" max="12032" width="6.140625" style="10" customWidth="1"/>
    <col min="12033" max="12033" width="9.140625" style="10" customWidth="1"/>
    <col min="12034" max="12034" width="7" style="10" customWidth="1"/>
    <col min="12035" max="12035" width="8.140625" style="10" customWidth="1"/>
    <col min="12036" max="12036" width="7.85546875" style="10" customWidth="1"/>
    <col min="12037" max="12037" width="7.7109375" style="10" customWidth="1"/>
    <col min="12038" max="12038" width="8.5703125" style="10" customWidth="1"/>
    <col min="12039" max="12285" width="9.140625" style="10"/>
    <col min="12286" max="12286" width="4.140625" style="10" customWidth="1"/>
    <col min="12287" max="12287" width="30" style="10" customWidth="1"/>
    <col min="12288" max="12288" width="6.140625" style="10" customWidth="1"/>
    <col min="12289" max="12289" width="9.140625" style="10" customWidth="1"/>
    <col min="12290" max="12290" width="7" style="10" customWidth="1"/>
    <col min="12291" max="12291" width="8.140625" style="10" customWidth="1"/>
    <col min="12292" max="12292" width="7.85546875" style="10" customWidth="1"/>
    <col min="12293" max="12293" width="7.7109375" style="10" customWidth="1"/>
    <col min="12294" max="12294" width="8.5703125" style="10" customWidth="1"/>
    <col min="12295" max="12541" width="9.140625" style="10"/>
    <col min="12542" max="12542" width="4.140625" style="10" customWidth="1"/>
    <col min="12543" max="12543" width="30" style="10" customWidth="1"/>
    <col min="12544" max="12544" width="6.140625" style="10" customWidth="1"/>
    <col min="12545" max="12545" width="9.140625" style="10" customWidth="1"/>
    <col min="12546" max="12546" width="7" style="10" customWidth="1"/>
    <col min="12547" max="12547" width="8.140625" style="10" customWidth="1"/>
    <col min="12548" max="12548" width="7.85546875" style="10" customWidth="1"/>
    <col min="12549" max="12549" width="7.7109375" style="10" customWidth="1"/>
    <col min="12550" max="12550" width="8.5703125" style="10" customWidth="1"/>
    <col min="12551" max="12797" width="9.140625" style="10"/>
    <col min="12798" max="12798" width="4.140625" style="10" customWidth="1"/>
    <col min="12799" max="12799" width="30" style="10" customWidth="1"/>
    <col min="12800" max="12800" width="6.140625" style="10" customWidth="1"/>
    <col min="12801" max="12801" width="9.140625" style="10" customWidth="1"/>
    <col min="12802" max="12802" width="7" style="10" customWidth="1"/>
    <col min="12803" max="12803" width="8.140625" style="10" customWidth="1"/>
    <col min="12804" max="12804" width="7.85546875" style="10" customWidth="1"/>
    <col min="12805" max="12805" width="7.7109375" style="10" customWidth="1"/>
    <col min="12806" max="12806" width="8.5703125" style="10" customWidth="1"/>
    <col min="12807" max="13053" width="9.140625" style="10"/>
    <col min="13054" max="13054" width="4.140625" style="10" customWidth="1"/>
    <col min="13055" max="13055" width="30" style="10" customWidth="1"/>
    <col min="13056" max="13056" width="6.140625" style="10" customWidth="1"/>
    <col min="13057" max="13057" width="9.140625" style="10" customWidth="1"/>
    <col min="13058" max="13058" width="7" style="10" customWidth="1"/>
    <col min="13059" max="13059" width="8.140625" style="10" customWidth="1"/>
    <col min="13060" max="13060" width="7.85546875" style="10" customWidth="1"/>
    <col min="13061" max="13061" width="7.7109375" style="10" customWidth="1"/>
    <col min="13062" max="13062" width="8.5703125" style="10" customWidth="1"/>
    <col min="13063" max="13309" width="9.140625" style="10"/>
    <col min="13310" max="13310" width="4.140625" style="10" customWidth="1"/>
    <col min="13311" max="13311" width="30" style="10" customWidth="1"/>
    <col min="13312" max="13312" width="6.140625" style="10" customWidth="1"/>
    <col min="13313" max="13313" width="9.140625" style="10" customWidth="1"/>
    <col min="13314" max="13314" width="7" style="10" customWidth="1"/>
    <col min="13315" max="13315" width="8.140625" style="10" customWidth="1"/>
    <col min="13316" max="13316" width="7.85546875" style="10" customWidth="1"/>
    <col min="13317" max="13317" width="7.7109375" style="10" customWidth="1"/>
    <col min="13318" max="13318" width="8.5703125" style="10" customWidth="1"/>
    <col min="13319" max="13565" width="9.140625" style="10"/>
    <col min="13566" max="13566" width="4.140625" style="10" customWidth="1"/>
    <col min="13567" max="13567" width="30" style="10" customWidth="1"/>
    <col min="13568" max="13568" width="6.140625" style="10" customWidth="1"/>
    <col min="13569" max="13569" width="9.140625" style="10" customWidth="1"/>
    <col min="13570" max="13570" width="7" style="10" customWidth="1"/>
    <col min="13571" max="13571" width="8.140625" style="10" customWidth="1"/>
    <col min="13572" max="13572" width="7.85546875" style="10" customWidth="1"/>
    <col min="13573" max="13573" width="7.7109375" style="10" customWidth="1"/>
    <col min="13574" max="13574" width="8.5703125" style="10" customWidth="1"/>
    <col min="13575" max="13821" width="9.140625" style="10"/>
    <col min="13822" max="13822" width="4.140625" style="10" customWidth="1"/>
    <col min="13823" max="13823" width="30" style="10" customWidth="1"/>
    <col min="13824" max="13824" width="6.140625" style="10" customWidth="1"/>
    <col min="13825" max="13825" width="9.140625" style="10" customWidth="1"/>
    <col min="13826" max="13826" width="7" style="10" customWidth="1"/>
    <col min="13827" max="13827" width="8.140625" style="10" customWidth="1"/>
    <col min="13828" max="13828" width="7.85546875" style="10" customWidth="1"/>
    <col min="13829" max="13829" width="7.7109375" style="10" customWidth="1"/>
    <col min="13830" max="13830" width="8.5703125" style="10" customWidth="1"/>
    <col min="13831" max="14077" width="9.140625" style="10"/>
    <col min="14078" max="14078" width="4.140625" style="10" customWidth="1"/>
    <col min="14079" max="14079" width="30" style="10" customWidth="1"/>
    <col min="14080" max="14080" width="6.140625" style="10" customWidth="1"/>
    <col min="14081" max="14081" width="9.140625" style="10" customWidth="1"/>
    <col min="14082" max="14082" width="7" style="10" customWidth="1"/>
    <col min="14083" max="14083" width="8.140625" style="10" customWidth="1"/>
    <col min="14084" max="14084" width="7.85546875" style="10" customWidth="1"/>
    <col min="14085" max="14085" width="7.7109375" style="10" customWidth="1"/>
    <col min="14086" max="14086" width="8.5703125" style="10" customWidth="1"/>
    <col min="14087" max="14333" width="9.140625" style="10"/>
    <col min="14334" max="14334" width="4.140625" style="10" customWidth="1"/>
    <col min="14335" max="14335" width="30" style="10" customWidth="1"/>
    <col min="14336" max="14336" width="6.140625" style="10" customWidth="1"/>
    <col min="14337" max="14337" width="9.140625" style="10" customWidth="1"/>
    <col min="14338" max="14338" width="7" style="10" customWidth="1"/>
    <col min="14339" max="14339" width="8.140625" style="10" customWidth="1"/>
    <col min="14340" max="14340" width="7.85546875" style="10" customWidth="1"/>
    <col min="14341" max="14341" width="7.7109375" style="10" customWidth="1"/>
    <col min="14342" max="14342" width="8.5703125" style="10" customWidth="1"/>
    <col min="14343" max="14589" width="9.140625" style="10"/>
    <col min="14590" max="14590" width="4.140625" style="10" customWidth="1"/>
    <col min="14591" max="14591" width="30" style="10" customWidth="1"/>
    <col min="14592" max="14592" width="6.140625" style="10" customWidth="1"/>
    <col min="14593" max="14593" width="9.140625" style="10" customWidth="1"/>
    <col min="14594" max="14594" width="7" style="10" customWidth="1"/>
    <col min="14595" max="14595" width="8.140625" style="10" customWidth="1"/>
    <col min="14596" max="14596" width="7.85546875" style="10" customWidth="1"/>
    <col min="14597" max="14597" width="7.7109375" style="10" customWidth="1"/>
    <col min="14598" max="14598" width="8.5703125" style="10" customWidth="1"/>
    <col min="14599" max="14845" width="9.140625" style="10"/>
    <col min="14846" max="14846" width="4.140625" style="10" customWidth="1"/>
    <col min="14847" max="14847" width="30" style="10" customWidth="1"/>
    <col min="14848" max="14848" width="6.140625" style="10" customWidth="1"/>
    <col min="14849" max="14849" width="9.140625" style="10" customWidth="1"/>
    <col min="14850" max="14850" width="7" style="10" customWidth="1"/>
    <col min="14851" max="14851" width="8.140625" style="10" customWidth="1"/>
    <col min="14852" max="14852" width="7.85546875" style="10" customWidth="1"/>
    <col min="14853" max="14853" width="7.7109375" style="10" customWidth="1"/>
    <col min="14854" max="14854" width="8.5703125" style="10" customWidth="1"/>
    <col min="14855" max="15101" width="9.140625" style="10"/>
    <col min="15102" max="15102" width="4.140625" style="10" customWidth="1"/>
    <col min="15103" max="15103" width="30" style="10" customWidth="1"/>
    <col min="15104" max="15104" width="6.140625" style="10" customWidth="1"/>
    <col min="15105" max="15105" width="9.140625" style="10" customWidth="1"/>
    <col min="15106" max="15106" width="7" style="10" customWidth="1"/>
    <col min="15107" max="15107" width="8.140625" style="10" customWidth="1"/>
    <col min="15108" max="15108" width="7.85546875" style="10" customWidth="1"/>
    <col min="15109" max="15109" width="7.7109375" style="10" customWidth="1"/>
    <col min="15110" max="15110" width="8.5703125" style="10" customWidth="1"/>
    <col min="15111" max="15357" width="9.140625" style="10"/>
    <col min="15358" max="15358" width="4.140625" style="10" customWidth="1"/>
    <col min="15359" max="15359" width="30" style="10" customWidth="1"/>
    <col min="15360" max="15360" width="6.140625" style="10" customWidth="1"/>
    <col min="15361" max="15361" width="9.140625" style="10" customWidth="1"/>
    <col min="15362" max="15362" width="7" style="10" customWidth="1"/>
    <col min="15363" max="15363" width="8.140625" style="10" customWidth="1"/>
    <col min="15364" max="15364" width="7.85546875" style="10" customWidth="1"/>
    <col min="15365" max="15365" width="7.7109375" style="10" customWidth="1"/>
    <col min="15366" max="15366" width="8.5703125" style="10" customWidth="1"/>
    <col min="15367" max="15613" width="9.140625" style="10"/>
    <col min="15614" max="15614" width="4.140625" style="10" customWidth="1"/>
    <col min="15615" max="15615" width="30" style="10" customWidth="1"/>
    <col min="15616" max="15616" width="6.140625" style="10" customWidth="1"/>
    <col min="15617" max="15617" width="9.140625" style="10" customWidth="1"/>
    <col min="15618" max="15618" width="7" style="10" customWidth="1"/>
    <col min="15619" max="15619" width="8.140625" style="10" customWidth="1"/>
    <col min="15620" max="15620" width="7.85546875" style="10" customWidth="1"/>
    <col min="15621" max="15621" width="7.7109375" style="10" customWidth="1"/>
    <col min="15622" max="15622" width="8.5703125" style="10" customWidth="1"/>
    <col min="15623" max="15869" width="9.140625" style="10"/>
    <col min="15870" max="15870" width="4.140625" style="10" customWidth="1"/>
    <col min="15871" max="15871" width="30" style="10" customWidth="1"/>
    <col min="15872" max="15872" width="6.140625" style="10" customWidth="1"/>
    <col min="15873" max="15873" width="9.140625" style="10" customWidth="1"/>
    <col min="15874" max="15874" width="7" style="10" customWidth="1"/>
    <col min="15875" max="15875" width="8.140625" style="10" customWidth="1"/>
    <col min="15876" max="15876" width="7.85546875" style="10" customWidth="1"/>
    <col min="15877" max="15877" width="7.7109375" style="10" customWidth="1"/>
    <col min="15878" max="15878" width="8.5703125" style="10" customWidth="1"/>
    <col min="15879" max="16125" width="9.140625" style="10"/>
    <col min="16126" max="16126" width="4.140625" style="10" customWidth="1"/>
    <col min="16127" max="16127" width="30" style="10" customWidth="1"/>
    <col min="16128" max="16128" width="6.140625" style="10" customWidth="1"/>
    <col min="16129" max="16129" width="9.140625" style="10" customWidth="1"/>
    <col min="16130" max="16130" width="7" style="10" customWidth="1"/>
    <col min="16131" max="16131" width="8.140625" style="10" customWidth="1"/>
    <col min="16132" max="16132" width="7.85546875" style="10" customWidth="1"/>
    <col min="16133" max="16133" width="7.7109375" style="10" customWidth="1"/>
    <col min="16134" max="16134" width="8.5703125" style="10" customWidth="1"/>
    <col min="16135" max="16384" width="9.140625" style="10"/>
  </cols>
  <sheetData>
    <row r="1" spans="1:8" ht="13.5" thickBot="1"/>
    <row r="2" spans="1:8" ht="18">
      <c r="A2" s="1087" t="s">
        <v>541</v>
      </c>
      <c r="B2" s="1088"/>
      <c r="C2" s="1088"/>
      <c r="D2" s="1088"/>
      <c r="E2" s="1088"/>
      <c r="F2" s="1088"/>
      <c r="G2" s="1089"/>
    </row>
    <row r="3" spans="1:8" s="555" customFormat="1" ht="35.25" customHeight="1">
      <c r="A3" s="1075" t="s">
        <v>1</v>
      </c>
      <c r="B3" s="1076"/>
      <c r="C3" s="1076"/>
      <c r="D3" s="1076"/>
      <c r="E3" s="1076"/>
      <c r="F3" s="1076"/>
      <c r="G3" s="1077"/>
      <c r="H3" s="655"/>
    </row>
    <row r="4" spans="1:8" s="555" customFormat="1" ht="22.5" customHeight="1">
      <c r="A4" s="588" t="s">
        <v>2</v>
      </c>
      <c r="B4" s="571"/>
      <c r="C4" s="571"/>
      <c r="D4" s="589" t="s">
        <v>51</v>
      </c>
      <c r="E4" s="666"/>
      <c r="F4" s="641"/>
      <c r="G4" s="668"/>
    </row>
    <row r="5" spans="1:8" s="555" customFormat="1" ht="22.5" customHeight="1">
      <c r="A5" s="591" t="s">
        <v>3</v>
      </c>
      <c r="B5" s="592"/>
      <c r="C5" s="592"/>
      <c r="D5" s="589" t="s">
        <v>513</v>
      </c>
      <c r="E5" s="666"/>
      <c r="F5" s="593"/>
      <c r="G5" s="668"/>
    </row>
    <row r="6" spans="1:8" s="555" customFormat="1" ht="22.5" customHeight="1" thickBot="1">
      <c r="A6" s="594"/>
      <c r="B6" s="595"/>
      <c r="C6" s="596"/>
      <c r="D6" s="597" t="s">
        <v>782</v>
      </c>
      <c r="E6" s="669"/>
      <c r="F6" s="642"/>
      <c r="G6" s="598"/>
    </row>
    <row r="7" spans="1:8" s="555" customFormat="1" ht="51.75" customHeight="1" thickBot="1">
      <c r="A7" s="670" t="s">
        <v>542</v>
      </c>
      <c r="B7" s="671" t="s">
        <v>543</v>
      </c>
      <c r="C7" s="672" t="s">
        <v>544</v>
      </c>
      <c r="D7" s="672" t="s">
        <v>545</v>
      </c>
      <c r="E7" s="672" t="s">
        <v>546</v>
      </c>
      <c r="F7" s="672" t="s">
        <v>547</v>
      </c>
      <c r="G7" s="673" t="s">
        <v>379</v>
      </c>
    </row>
    <row r="8" spans="1:8" customFormat="1" ht="34.5" customHeight="1">
      <c r="A8" s="685">
        <v>1</v>
      </c>
      <c r="B8" s="674" t="s">
        <v>548</v>
      </c>
      <c r="C8" s="675">
        <v>10</v>
      </c>
      <c r="D8" s="676">
        <v>715</v>
      </c>
      <c r="E8" s="675">
        <f t="shared" ref="E8:E13" si="0">ROUNDUP(D8/C8,0)</f>
        <v>72</v>
      </c>
      <c r="F8" s="675">
        <v>95</v>
      </c>
      <c r="G8" s="677"/>
    </row>
    <row r="9" spans="1:8" customFormat="1" ht="34.5" customHeight="1">
      <c r="A9" s="686">
        <v>2</v>
      </c>
      <c r="B9" s="656" t="s">
        <v>549</v>
      </c>
      <c r="C9" s="657" t="s">
        <v>550</v>
      </c>
      <c r="D9" s="658">
        <f>D8</f>
        <v>715</v>
      </c>
      <c r="E9" s="658">
        <v>48</v>
      </c>
      <c r="F9" s="658">
        <v>48</v>
      </c>
      <c r="G9" s="678"/>
    </row>
    <row r="10" spans="1:8" s="555" customFormat="1" ht="44.25" customHeight="1">
      <c r="A10" s="687">
        <v>3</v>
      </c>
      <c r="B10" s="659" t="s">
        <v>551</v>
      </c>
      <c r="C10" s="660">
        <v>45</v>
      </c>
      <c r="D10" s="661">
        <v>75</v>
      </c>
      <c r="E10" s="661">
        <f>ROUNDUP(D10/C10,0)</f>
        <v>2</v>
      </c>
      <c r="F10" s="661">
        <v>3</v>
      </c>
      <c r="G10" s="679"/>
    </row>
    <row r="11" spans="1:8" s="555" customFormat="1" ht="41.25" customHeight="1">
      <c r="A11" s="687">
        <v>4</v>
      </c>
      <c r="B11" s="659" t="s">
        <v>552</v>
      </c>
      <c r="C11" s="660">
        <v>50</v>
      </c>
      <c r="D11" s="661">
        <v>700</v>
      </c>
      <c r="E11" s="661">
        <f t="shared" si="0"/>
        <v>14</v>
      </c>
      <c r="F11" s="661">
        <v>16</v>
      </c>
      <c r="G11" s="679"/>
    </row>
    <row r="12" spans="1:8" s="555" customFormat="1" ht="43.5" customHeight="1">
      <c r="A12" s="687">
        <v>5</v>
      </c>
      <c r="B12" s="659" t="s">
        <v>553</v>
      </c>
      <c r="C12" s="660">
        <v>40</v>
      </c>
      <c r="D12" s="661">
        <v>500</v>
      </c>
      <c r="E12" s="661">
        <f t="shared" si="0"/>
        <v>13</v>
      </c>
      <c r="F12" s="661">
        <v>14</v>
      </c>
      <c r="G12" s="679"/>
    </row>
    <row r="13" spans="1:8" s="555" customFormat="1" ht="34.5" customHeight="1">
      <c r="A13" s="687">
        <v>6</v>
      </c>
      <c r="B13" s="662" t="s">
        <v>554</v>
      </c>
      <c r="C13" s="661">
        <v>20</v>
      </c>
      <c r="D13" s="661">
        <v>500</v>
      </c>
      <c r="E13" s="661">
        <f t="shared" si="0"/>
        <v>25</v>
      </c>
      <c r="F13" s="661">
        <v>31</v>
      </c>
      <c r="G13" s="679"/>
    </row>
    <row r="14" spans="1:8" s="555" customFormat="1" ht="34.5" customHeight="1">
      <c r="A14" s="687">
        <v>7</v>
      </c>
      <c r="B14" s="662" t="s">
        <v>555</v>
      </c>
      <c r="C14" s="661">
        <v>45</v>
      </c>
      <c r="D14" s="661">
        <v>770</v>
      </c>
      <c r="E14" s="661">
        <v>18</v>
      </c>
      <c r="F14" s="663">
        <v>24</v>
      </c>
      <c r="G14" s="679"/>
    </row>
    <row r="15" spans="1:8" s="555" customFormat="1" ht="34.5" customHeight="1">
      <c r="A15" s="687">
        <v>8</v>
      </c>
      <c r="B15" s="662" t="s">
        <v>556</v>
      </c>
      <c r="C15" s="661" t="s">
        <v>557</v>
      </c>
      <c r="D15" s="661">
        <v>0</v>
      </c>
      <c r="E15" s="661">
        <v>4</v>
      </c>
      <c r="F15" s="661">
        <f>E15</f>
        <v>4</v>
      </c>
      <c r="G15" s="679"/>
    </row>
    <row r="16" spans="1:8" s="555" customFormat="1" ht="34.5" customHeight="1">
      <c r="A16" s="687">
        <v>9</v>
      </c>
      <c r="B16" s="662" t="s">
        <v>558</v>
      </c>
      <c r="C16" s="661">
        <v>50</v>
      </c>
      <c r="D16" s="661">
        <v>372</v>
      </c>
      <c r="E16" s="661">
        <v>8</v>
      </c>
      <c r="F16" s="661">
        <v>9</v>
      </c>
      <c r="G16" s="679"/>
    </row>
    <row r="17" spans="1:7" s="555" customFormat="1" ht="34.5" customHeight="1">
      <c r="A17" s="687">
        <v>10</v>
      </c>
      <c r="B17" s="662" t="s">
        <v>559</v>
      </c>
      <c r="C17" s="661">
        <v>25</v>
      </c>
      <c r="D17" s="661">
        <v>131.47999999999999</v>
      </c>
      <c r="E17" s="661">
        <v>6</v>
      </c>
      <c r="F17" s="661">
        <v>6</v>
      </c>
      <c r="G17" s="679"/>
    </row>
    <row r="18" spans="1:7" s="555" customFormat="1" ht="34.5" customHeight="1" thickBot="1">
      <c r="A18" s="680">
        <v>11</v>
      </c>
      <c r="B18" s="681" t="s">
        <v>560</v>
      </c>
      <c r="C18" s="682" t="s">
        <v>561</v>
      </c>
      <c r="D18" s="682">
        <v>172000</v>
      </c>
      <c r="E18" s="683">
        <v>4</v>
      </c>
      <c r="F18" s="682">
        <v>4</v>
      </c>
      <c r="G18" s="684"/>
    </row>
    <row r="19" spans="1:7" s="555" customFormat="1" ht="24.95" customHeight="1">
      <c r="A19" s="665"/>
      <c r="B19" s="666"/>
      <c r="C19" s="667"/>
      <c r="D19" s="667"/>
      <c r="E19" s="664"/>
      <c r="F19" s="667"/>
      <c r="G19" s="664"/>
    </row>
    <row r="20" spans="1:7" s="555" customFormat="1" ht="18" customHeight="1"/>
  </sheetData>
  <mergeCells count="2">
    <mergeCell ref="A2:G2"/>
    <mergeCell ref="A3:G3"/>
  </mergeCells>
  <pageMargins left="0.39370078740157483" right="0.39370078740157483" top="0.39370078740157483" bottom="0.39370078740157483" header="0.51181102362204722" footer="0.51181102362204722"/>
  <pageSetup paperSize="9" orientation="portrait" r:id="rId1"/>
  <headerFooter alignWithMargins="0">
    <oddFooter>&amp;LSignature of Contractor &amp;CSignature of JE&amp;RSignature of AE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view="pageBreakPreview" topLeftCell="A16" zoomScaleNormal="100" zoomScaleSheetLayoutView="100" workbookViewId="0">
      <selection activeCell="N32" sqref="N32"/>
    </sheetView>
  </sheetViews>
  <sheetFormatPr defaultRowHeight="15"/>
  <cols>
    <col min="1" max="1" width="3.5703125" style="710" customWidth="1"/>
    <col min="2" max="2" width="5.140625" style="710" customWidth="1"/>
    <col min="3" max="3" width="32" style="710" customWidth="1"/>
    <col min="4" max="4" width="6.28515625" style="710" customWidth="1"/>
    <col min="5" max="5" width="4.5703125" style="710" customWidth="1"/>
    <col min="6" max="6" width="7.7109375" style="710" customWidth="1"/>
    <col min="7" max="7" width="10.140625" style="710" customWidth="1"/>
    <col min="8" max="8" width="3.85546875" style="710" customWidth="1"/>
    <col min="9" max="9" width="24.28515625" style="710" customWidth="1"/>
    <col min="10" max="10" width="7.28515625" style="710" customWidth="1"/>
    <col min="11" max="11" width="4.140625" style="710" customWidth="1"/>
    <col min="12" max="12" width="6.85546875" style="710" customWidth="1"/>
    <col min="13" max="13" width="13.140625" style="710" customWidth="1"/>
    <col min="14" max="14" width="13.7109375" style="710" customWidth="1"/>
    <col min="15" max="258" width="9.140625" style="710"/>
    <col min="259" max="259" width="8.7109375" style="710" customWidth="1"/>
    <col min="260" max="260" width="35.42578125" style="710" customWidth="1"/>
    <col min="261" max="261" width="8" style="710" customWidth="1"/>
    <col min="262" max="262" width="6.140625" style="710" customWidth="1"/>
    <col min="263" max="263" width="9.28515625" style="710" bestFit="1" customWidth="1"/>
    <col min="264" max="264" width="11.42578125" style="710" customWidth="1"/>
    <col min="265" max="265" width="40" style="710" customWidth="1"/>
    <col min="266" max="266" width="9.28515625" style="710" bestFit="1" customWidth="1"/>
    <col min="267" max="267" width="7.140625" style="710" customWidth="1"/>
    <col min="268" max="268" width="12.5703125" style="710" bestFit="1" customWidth="1"/>
    <col min="269" max="269" width="13.140625" style="710" customWidth="1"/>
    <col min="270" max="270" width="14.5703125" style="710" customWidth="1"/>
    <col min="271" max="514" width="9.140625" style="710"/>
    <col min="515" max="515" width="8.7109375" style="710" customWidth="1"/>
    <col min="516" max="516" width="35.42578125" style="710" customWidth="1"/>
    <col min="517" max="517" width="8" style="710" customWidth="1"/>
    <col min="518" max="518" width="6.140625" style="710" customWidth="1"/>
    <col min="519" max="519" width="9.28515625" style="710" bestFit="1" customWidth="1"/>
    <col min="520" max="520" width="11.42578125" style="710" customWidth="1"/>
    <col min="521" max="521" width="40" style="710" customWidth="1"/>
    <col min="522" max="522" width="9.28515625" style="710" bestFit="1" customWidth="1"/>
    <col min="523" max="523" width="7.140625" style="710" customWidth="1"/>
    <col min="524" max="524" width="12.5703125" style="710" bestFit="1" customWidth="1"/>
    <col min="525" max="525" width="13.140625" style="710" customWidth="1"/>
    <col min="526" max="526" width="14.5703125" style="710" customWidth="1"/>
    <col min="527" max="770" width="9.140625" style="710"/>
    <col min="771" max="771" width="8.7109375" style="710" customWidth="1"/>
    <col min="772" max="772" width="35.42578125" style="710" customWidth="1"/>
    <col min="773" max="773" width="8" style="710" customWidth="1"/>
    <col min="774" max="774" width="6.140625" style="710" customWidth="1"/>
    <col min="775" max="775" width="9.28515625" style="710" bestFit="1" customWidth="1"/>
    <col min="776" max="776" width="11.42578125" style="710" customWidth="1"/>
    <col min="777" max="777" width="40" style="710" customWidth="1"/>
    <col min="778" max="778" width="9.28515625" style="710" bestFit="1" customWidth="1"/>
    <col min="779" max="779" width="7.140625" style="710" customWidth="1"/>
    <col min="780" max="780" width="12.5703125" style="710" bestFit="1" customWidth="1"/>
    <col min="781" max="781" width="13.140625" style="710" customWidth="1"/>
    <col min="782" max="782" width="14.5703125" style="710" customWidth="1"/>
    <col min="783" max="1026" width="9.140625" style="710"/>
    <col min="1027" max="1027" width="8.7109375" style="710" customWidth="1"/>
    <col min="1028" max="1028" width="35.42578125" style="710" customWidth="1"/>
    <col min="1029" max="1029" width="8" style="710" customWidth="1"/>
    <col min="1030" max="1030" width="6.140625" style="710" customWidth="1"/>
    <col min="1031" max="1031" width="9.28515625" style="710" bestFit="1" customWidth="1"/>
    <col min="1032" max="1032" width="11.42578125" style="710" customWidth="1"/>
    <col min="1033" max="1033" width="40" style="710" customWidth="1"/>
    <col min="1034" max="1034" width="9.28515625" style="710" bestFit="1" customWidth="1"/>
    <col min="1035" max="1035" width="7.140625" style="710" customWidth="1"/>
    <col min="1036" max="1036" width="12.5703125" style="710" bestFit="1" customWidth="1"/>
    <col min="1037" max="1037" width="13.140625" style="710" customWidth="1"/>
    <col min="1038" max="1038" width="14.5703125" style="710" customWidth="1"/>
    <col min="1039" max="1282" width="9.140625" style="710"/>
    <col min="1283" max="1283" width="8.7109375" style="710" customWidth="1"/>
    <col min="1284" max="1284" width="35.42578125" style="710" customWidth="1"/>
    <col min="1285" max="1285" width="8" style="710" customWidth="1"/>
    <col min="1286" max="1286" width="6.140625" style="710" customWidth="1"/>
    <col min="1287" max="1287" width="9.28515625" style="710" bestFit="1" customWidth="1"/>
    <col min="1288" max="1288" width="11.42578125" style="710" customWidth="1"/>
    <col min="1289" max="1289" width="40" style="710" customWidth="1"/>
    <col min="1290" max="1290" width="9.28515625" style="710" bestFit="1" customWidth="1"/>
    <col min="1291" max="1291" width="7.140625" style="710" customWidth="1"/>
    <col min="1292" max="1292" width="12.5703125" style="710" bestFit="1" customWidth="1"/>
    <col min="1293" max="1293" width="13.140625" style="710" customWidth="1"/>
    <col min="1294" max="1294" width="14.5703125" style="710" customWidth="1"/>
    <col min="1295" max="1538" width="9.140625" style="710"/>
    <col min="1539" max="1539" width="8.7109375" style="710" customWidth="1"/>
    <col min="1540" max="1540" width="35.42578125" style="710" customWidth="1"/>
    <col min="1541" max="1541" width="8" style="710" customWidth="1"/>
    <col min="1542" max="1542" width="6.140625" style="710" customWidth="1"/>
    <col min="1543" max="1543" width="9.28515625" style="710" bestFit="1" customWidth="1"/>
    <col min="1544" max="1544" width="11.42578125" style="710" customWidth="1"/>
    <col min="1545" max="1545" width="40" style="710" customWidth="1"/>
    <col min="1546" max="1546" width="9.28515625" style="710" bestFit="1" customWidth="1"/>
    <col min="1547" max="1547" width="7.140625" style="710" customWidth="1"/>
    <col min="1548" max="1548" width="12.5703125" style="710" bestFit="1" customWidth="1"/>
    <col min="1549" max="1549" width="13.140625" style="710" customWidth="1"/>
    <col min="1550" max="1550" width="14.5703125" style="710" customWidth="1"/>
    <col min="1551" max="1794" width="9.140625" style="710"/>
    <col min="1795" max="1795" width="8.7109375" style="710" customWidth="1"/>
    <col min="1796" max="1796" width="35.42578125" style="710" customWidth="1"/>
    <col min="1797" max="1797" width="8" style="710" customWidth="1"/>
    <col min="1798" max="1798" width="6.140625" style="710" customWidth="1"/>
    <col min="1799" max="1799" width="9.28515625" style="710" bestFit="1" customWidth="1"/>
    <col min="1800" max="1800" width="11.42578125" style="710" customWidth="1"/>
    <col min="1801" max="1801" width="40" style="710" customWidth="1"/>
    <col min="1802" max="1802" width="9.28515625" style="710" bestFit="1" customWidth="1"/>
    <col min="1803" max="1803" width="7.140625" style="710" customWidth="1"/>
    <col min="1804" max="1804" width="12.5703125" style="710" bestFit="1" customWidth="1"/>
    <col min="1805" max="1805" width="13.140625" style="710" customWidth="1"/>
    <col min="1806" max="1806" width="14.5703125" style="710" customWidth="1"/>
    <col min="1807" max="2050" width="9.140625" style="710"/>
    <col min="2051" max="2051" width="8.7109375" style="710" customWidth="1"/>
    <col min="2052" max="2052" width="35.42578125" style="710" customWidth="1"/>
    <col min="2053" max="2053" width="8" style="710" customWidth="1"/>
    <col min="2054" max="2054" width="6.140625" style="710" customWidth="1"/>
    <col min="2055" max="2055" width="9.28515625" style="710" bestFit="1" customWidth="1"/>
    <col min="2056" max="2056" width="11.42578125" style="710" customWidth="1"/>
    <col min="2057" max="2057" width="40" style="710" customWidth="1"/>
    <col min="2058" max="2058" width="9.28515625" style="710" bestFit="1" customWidth="1"/>
    <col min="2059" max="2059" width="7.140625" style="710" customWidth="1"/>
    <col min="2060" max="2060" width="12.5703125" style="710" bestFit="1" customWidth="1"/>
    <col min="2061" max="2061" width="13.140625" style="710" customWidth="1"/>
    <col min="2062" max="2062" width="14.5703125" style="710" customWidth="1"/>
    <col min="2063" max="2306" width="9.140625" style="710"/>
    <col min="2307" max="2307" width="8.7109375" style="710" customWidth="1"/>
    <col min="2308" max="2308" width="35.42578125" style="710" customWidth="1"/>
    <col min="2309" max="2309" width="8" style="710" customWidth="1"/>
    <col min="2310" max="2310" width="6.140625" style="710" customWidth="1"/>
    <col min="2311" max="2311" width="9.28515625" style="710" bestFit="1" customWidth="1"/>
    <col min="2312" max="2312" width="11.42578125" style="710" customWidth="1"/>
    <col min="2313" max="2313" width="40" style="710" customWidth="1"/>
    <col min="2314" max="2314" width="9.28515625" style="710" bestFit="1" customWidth="1"/>
    <col min="2315" max="2315" width="7.140625" style="710" customWidth="1"/>
    <col min="2316" max="2316" width="12.5703125" style="710" bestFit="1" customWidth="1"/>
    <col min="2317" max="2317" width="13.140625" style="710" customWidth="1"/>
    <col min="2318" max="2318" width="14.5703125" style="710" customWidth="1"/>
    <col min="2319" max="2562" width="9.140625" style="710"/>
    <col min="2563" max="2563" width="8.7109375" style="710" customWidth="1"/>
    <col min="2564" max="2564" width="35.42578125" style="710" customWidth="1"/>
    <col min="2565" max="2565" width="8" style="710" customWidth="1"/>
    <col min="2566" max="2566" width="6.140625" style="710" customWidth="1"/>
    <col min="2567" max="2567" width="9.28515625" style="710" bestFit="1" customWidth="1"/>
    <col min="2568" max="2568" width="11.42578125" style="710" customWidth="1"/>
    <col min="2569" max="2569" width="40" style="710" customWidth="1"/>
    <col min="2570" max="2570" width="9.28515625" style="710" bestFit="1" customWidth="1"/>
    <col min="2571" max="2571" width="7.140625" style="710" customWidth="1"/>
    <col min="2572" max="2572" width="12.5703125" style="710" bestFit="1" customWidth="1"/>
    <col min="2573" max="2573" width="13.140625" style="710" customWidth="1"/>
    <col min="2574" max="2574" width="14.5703125" style="710" customWidth="1"/>
    <col min="2575" max="2818" width="9.140625" style="710"/>
    <col min="2819" max="2819" width="8.7109375" style="710" customWidth="1"/>
    <col min="2820" max="2820" width="35.42578125" style="710" customWidth="1"/>
    <col min="2821" max="2821" width="8" style="710" customWidth="1"/>
    <col min="2822" max="2822" width="6.140625" style="710" customWidth="1"/>
    <col min="2823" max="2823" width="9.28515625" style="710" bestFit="1" customWidth="1"/>
    <col min="2824" max="2824" width="11.42578125" style="710" customWidth="1"/>
    <col min="2825" max="2825" width="40" style="710" customWidth="1"/>
    <col min="2826" max="2826" width="9.28515625" style="710" bestFit="1" customWidth="1"/>
    <col min="2827" max="2827" width="7.140625" style="710" customWidth="1"/>
    <col min="2828" max="2828" width="12.5703125" style="710" bestFit="1" customWidth="1"/>
    <col min="2829" max="2829" width="13.140625" style="710" customWidth="1"/>
    <col min="2830" max="2830" width="14.5703125" style="710" customWidth="1"/>
    <col min="2831" max="3074" width="9.140625" style="710"/>
    <col min="3075" max="3075" width="8.7109375" style="710" customWidth="1"/>
    <col min="3076" max="3076" width="35.42578125" style="710" customWidth="1"/>
    <col min="3077" max="3077" width="8" style="710" customWidth="1"/>
    <col min="3078" max="3078" width="6.140625" style="710" customWidth="1"/>
    <col min="3079" max="3079" width="9.28515625" style="710" bestFit="1" customWidth="1"/>
    <col min="3080" max="3080" width="11.42578125" style="710" customWidth="1"/>
    <col min="3081" max="3081" width="40" style="710" customWidth="1"/>
    <col min="3082" max="3082" width="9.28515625" style="710" bestFit="1" customWidth="1"/>
    <col min="3083" max="3083" width="7.140625" style="710" customWidth="1"/>
    <col min="3084" max="3084" width="12.5703125" style="710" bestFit="1" customWidth="1"/>
    <col min="3085" max="3085" width="13.140625" style="710" customWidth="1"/>
    <col min="3086" max="3086" width="14.5703125" style="710" customWidth="1"/>
    <col min="3087" max="3330" width="9.140625" style="710"/>
    <col min="3331" max="3331" width="8.7109375" style="710" customWidth="1"/>
    <col min="3332" max="3332" width="35.42578125" style="710" customWidth="1"/>
    <col min="3333" max="3333" width="8" style="710" customWidth="1"/>
    <col min="3334" max="3334" width="6.140625" style="710" customWidth="1"/>
    <col min="3335" max="3335" width="9.28515625" style="710" bestFit="1" customWidth="1"/>
    <col min="3336" max="3336" width="11.42578125" style="710" customWidth="1"/>
    <col min="3337" max="3337" width="40" style="710" customWidth="1"/>
    <col min="3338" max="3338" width="9.28515625" style="710" bestFit="1" customWidth="1"/>
    <col min="3339" max="3339" width="7.140625" style="710" customWidth="1"/>
    <col min="3340" max="3340" width="12.5703125" style="710" bestFit="1" customWidth="1"/>
    <col min="3341" max="3341" width="13.140625" style="710" customWidth="1"/>
    <col min="3342" max="3342" width="14.5703125" style="710" customWidth="1"/>
    <col min="3343" max="3586" width="9.140625" style="710"/>
    <col min="3587" max="3587" width="8.7109375" style="710" customWidth="1"/>
    <col min="3588" max="3588" width="35.42578125" style="710" customWidth="1"/>
    <col min="3589" max="3589" width="8" style="710" customWidth="1"/>
    <col min="3590" max="3590" width="6.140625" style="710" customWidth="1"/>
    <col min="3591" max="3591" width="9.28515625" style="710" bestFit="1" customWidth="1"/>
    <col min="3592" max="3592" width="11.42578125" style="710" customWidth="1"/>
    <col min="3593" max="3593" width="40" style="710" customWidth="1"/>
    <col min="3594" max="3594" width="9.28515625" style="710" bestFit="1" customWidth="1"/>
    <col min="3595" max="3595" width="7.140625" style="710" customWidth="1"/>
    <col min="3596" max="3596" width="12.5703125" style="710" bestFit="1" customWidth="1"/>
    <col min="3597" max="3597" width="13.140625" style="710" customWidth="1"/>
    <col min="3598" max="3598" width="14.5703125" style="710" customWidth="1"/>
    <col min="3599" max="3842" width="9.140625" style="710"/>
    <col min="3843" max="3843" width="8.7109375" style="710" customWidth="1"/>
    <col min="3844" max="3844" width="35.42578125" style="710" customWidth="1"/>
    <col min="3845" max="3845" width="8" style="710" customWidth="1"/>
    <col min="3846" max="3846" width="6.140625" style="710" customWidth="1"/>
    <col min="3847" max="3847" width="9.28515625" style="710" bestFit="1" customWidth="1"/>
    <col min="3848" max="3848" width="11.42578125" style="710" customWidth="1"/>
    <col min="3849" max="3849" width="40" style="710" customWidth="1"/>
    <col min="3850" max="3850" width="9.28515625" style="710" bestFit="1" customWidth="1"/>
    <col min="3851" max="3851" width="7.140625" style="710" customWidth="1"/>
    <col min="3852" max="3852" width="12.5703125" style="710" bestFit="1" customWidth="1"/>
    <col min="3853" max="3853" width="13.140625" style="710" customWidth="1"/>
    <col min="3854" max="3854" width="14.5703125" style="710" customWidth="1"/>
    <col min="3855" max="4098" width="9.140625" style="710"/>
    <col min="4099" max="4099" width="8.7109375" style="710" customWidth="1"/>
    <col min="4100" max="4100" width="35.42578125" style="710" customWidth="1"/>
    <col min="4101" max="4101" width="8" style="710" customWidth="1"/>
    <col min="4102" max="4102" width="6.140625" style="710" customWidth="1"/>
    <col min="4103" max="4103" width="9.28515625" style="710" bestFit="1" customWidth="1"/>
    <col min="4104" max="4104" width="11.42578125" style="710" customWidth="1"/>
    <col min="4105" max="4105" width="40" style="710" customWidth="1"/>
    <col min="4106" max="4106" width="9.28515625" style="710" bestFit="1" customWidth="1"/>
    <col min="4107" max="4107" width="7.140625" style="710" customWidth="1"/>
    <col min="4108" max="4108" width="12.5703125" style="710" bestFit="1" customWidth="1"/>
    <col min="4109" max="4109" width="13.140625" style="710" customWidth="1"/>
    <col min="4110" max="4110" width="14.5703125" style="710" customWidth="1"/>
    <col min="4111" max="4354" width="9.140625" style="710"/>
    <col min="4355" max="4355" width="8.7109375" style="710" customWidth="1"/>
    <col min="4356" max="4356" width="35.42578125" style="710" customWidth="1"/>
    <col min="4357" max="4357" width="8" style="710" customWidth="1"/>
    <col min="4358" max="4358" width="6.140625" style="710" customWidth="1"/>
    <col min="4359" max="4359" width="9.28515625" style="710" bestFit="1" customWidth="1"/>
    <col min="4360" max="4360" width="11.42578125" style="710" customWidth="1"/>
    <col min="4361" max="4361" width="40" style="710" customWidth="1"/>
    <col min="4362" max="4362" width="9.28515625" style="710" bestFit="1" customWidth="1"/>
    <col min="4363" max="4363" width="7.140625" style="710" customWidth="1"/>
    <col min="4364" max="4364" width="12.5703125" style="710" bestFit="1" customWidth="1"/>
    <col min="4365" max="4365" width="13.140625" style="710" customWidth="1"/>
    <col min="4366" max="4366" width="14.5703125" style="710" customWidth="1"/>
    <col min="4367" max="4610" width="9.140625" style="710"/>
    <col min="4611" max="4611" width="8.7109375" style="710" customWidth="1"/>
    <col min="4612" max="4612" width="35.42578125" style="710" customWidth="1"/>
    <col min="4613" max="4613" width="8" style="710" customWidth="1"/>
    <col min="4614" max="4614" width="6.140625" style="710" customWidth="1"/>
    <col min="4615" max="4615" width="9.28515625" style="710" bestFit="1" customWidth="1"/>
    <col min="4616" max="4616" width="11.42578125" style="710" customWidth="1"/>
    <col min="4617" max="4617" width="40" style="710" customWidth="1"/>
    <col min="4618" max="4618" width="9.28515625" style="710" bestFit="1" customWidth="1"/>
    <col min="4619" max="4619" width="7.140625" style="710" customWidth="1"/>
    <col min="4620" max="4620" width="12.5703125" style="710" bestFit="1" customWidth="1"/>
    <col min="4621" max="4621" width="13.140625" style="710" customWidth="1"/>
    <col min="4622" max="4622" width="14.5703125" style="710" customWidth="1"/>
    <col min="4623" max="4866" width="9.140625" style="710"/>
    <col min="4867" max="4867" width="8.7109375" style="710" customWidth="1"/>
    <col min="4868" max="4868" width="35.42578125" style="710" customWidth="1"/>
    <col min="4869" max="4869" width="8" style="710" customWidth="1"/>
    <col min="4870" max="4870" width="6.140625" style="710" customWidth="1"/>
    <col min="4871" max="4871" width="9.28515625" style="710" bestFit="1" customWidth="1"/>
    <col min="4872" max="4872" width="11.42578125" style="710" customWidth="1"/>
    <col min="4873" max="4873" width="40" style="710" customWidth="1"/>
    <col min="4874" max="4874" width="9.28515625" style="710" bestFit="1" customWidth="1"/>
    <col min="4875" max="4875" width="7.140625" style="710" customWidth="1"/>
    <col min="4876" max="4876" width="12.5703125" style="710" bestFit="1" customWidth="1"/>
    <col min="4877" max="4877" width="13.140625" style="710" customWidth="1"/>
    <col min="4878" max="4878" width="14.5703125" style="710" customWidth="1"/>
    <col min="4879" max="5122" width="9.140625" style="710"/>
    <col min="5123" max="5123" width="8.7109375" style="710" customWidth="1"/>
    <col min="5124" max="5124" width="35.42578125" style="710" customWidth="1"/>
    <col min="5125" max="5125" width="8" style="710" customWidth="1"/>
    <col min="5126" max="5126" width="6.140625" style="710" customWidth="1"/>
    <col min="5127" max="5127" width="9.28515625" style="710" bestFit="1" customWidth="1"/>
    <col min="5128" max="5128" width="11.42578125" style="710" customWidth="1"/>
    <col min="5129" max="5129" width="40" style="710" customWidth="1"/>
    <col min="5130" max="5130" width="9.28515625" style="710" bestFit="1" customWidth="1"/>
    <col min="5131" max="5131" width="7.140625" style="710" customWidth="1"/>
    <col min="5132" max="5132" width="12.5703125" style="710" bestFit="1" customWidth="1"/>
    <col min="5133" max="5133" width="13.140625" style="710" customWidth="1"/>
    <col min="5134" max="5134" width="14.5703125" style="710" customWidth="1"/>
    <col min="5135" max="5378" width="9.140625" style="710"/>
    <col min="5379" max="5379" width="8.7109375" style="710" customWidth="1"/>
    <col min="5380" max="5380" width="35.42578125" style="710" customWidth="1"/>
    <col min="5381" max="5381" width="8" style="710" customWidth="1"/>
    <col min="5382" max="5382" width="6.140625" style="710" customWidth="1"/>
    <col min="5383" max="5383" width="9.28515625" style="710" bestFit="1" customWidth="1"/>
    <col min="5384" max="5384" width="11.42578125" style="710" customWidth="1"/>
    <col min="5385" max="5385" width="40" style="710" customWidth="1"/>
    <col min="5386" max="5386" width="9.28515625" style="710" bestFit="1" customWidth="1"/>
    <col min="5387" max="5387" width="7.140625" style="710" customWidth="1"/>
    <col min="5388" max="5388" width="12.5703125" style="710" bestFit="1" customWidth="1"/>
    <col min="5389" max="5389" width="13.140625" style="710" customWidth="1"/>
    <col min="5390" max="5390" width="14.5703125" style="710" customWidth="1"/>
    <col min="5391" max="5634" width="9.140625" style="710"/>
    <col min="5635" max="5635" width="8.7109375" style="710" customWidth="1"/>
    <col min="5636" max="5636" width="35.42578125" style="710" customWidth="1"/>
    <col min="5637" max="5637" width="8" style="710" customWidth="1"/>
    <col min="5638" max="5638" width="6.140625" style="710" customWidth="1"/>
    <col min="5639" max="5639" width="9.28515625" style="710" bestFit="1" customWidth="1"/>
    <col min="5640" max="5640" width="11.42578125" style="710" customWidth="1"/>
    <col min="5641" max="5641" width="40" style="710" customWidth="1"/>
    <col min="5642" max="5642" width="9.28515625" style="710" bestFit="1" customWidth="1"/>
    <col min="5643" max="5643" width="7.140625" style="710" customWidth="1"/>
    <col min="5644" max="5644" width="12.5703125" style="710" bestFit="1" customWidth="1"/>
    <col min="5645" max="5645" width="13.140625" style="710" customWidth="1"/>
    <col min="5646" max="5646" width="14.5703125" style="710" customWidth="1"/>
    <col min="5647" max="5890" width="9.140625" style="710"/>
    <col min="5891" max="5891" width="8.7109375" style="710" customWidth="1"/>
    <col min="5892" max="5892" width="35.42578125" style="710" customWidth="1"/>
    <col min="5893" max="5893" width="8" style="710" customWidth="1"/>
    <col min="5894" max="5894" width="6.140625" style="710" customWidth="1"/>
    <col min="5895" max="5895" width="9.28515625" style="710" bestFit="1" customWidth="1"/>
    <col min="5896" max="5896" width="11.42578125" style="710" customWidth="1"/>
    <col min="5897" max="5897" width="40" style="710" customWidth="1"/>
    <col min="5898" max="5898" width="9.28515625" style="710" bestFit="1" customWidth="1"/>
    <col min="5899" max="5899" width="7.140625" style="710" customWidth="1"/>
    <col min="5900" max="5900" width="12.5703125" style="710" bestFit="1" customWidth="1"/>
    <col min="5901" max="5901" width="13.140625" style="710" customWidth="1"/>
    <col min="5902" max="5902" width="14.5703125" style="710" customWidth="1"/>
    <col min="5903" max="6146" width="9.140625" style="710"/>
    <col min="6147" max="6147" width="8.7109375" style="710" customWidth="1"/>
    <col min="6148" max="6148" width="35.42578125" style="710" customWidth="1"/>
    <col min="6149" max="6149" width="8" style="710" customWidth="1"/>
    <col min="6150" max="6150" width="6.140625" style="710" customWidth="1"/>
    <col min="6151" max="6151" width="9.28515625" style="710" bestFit="1" customWidth="1"/>
    <col min="6152" max="6152" width="11.42578125" style="710" customWidth="1"/>
    <col min="6153" max="6153" width="40" style="710" customWidth="1"/>
    <col min="6154" max="6154" width="9.28515625" style="710" bestFit="1" customWidth="1"/>
    <col min="6155" max="6155" width="7.140625" style="710" customWidth="1"/>
    <col min="6156" max="6156" width="12.5703125" style="710" bestFit="1" customWidth="1"/>
    <col min="6157" max="6157" width="13.140625" style="710" customWidth="1"/>
    <col min="6158" max="6158" width="14.5703125" style="710" customWidth="1"/>
    <col min="6159" max="6402" width="9.140625" style="710"/>
    <col min="6403" max="6403" width="8.7109375" style="710" customWidth="1"/>
    <col min="6404" max="6404" width="35.42578125" style="710" customWidth="1"/>
    <col min="6405" max="6405" width="8" style="710" customWidth="1"/>
    <col min="6406" max="6406" width="6.140625" style="710" customWidth="1"/>
    <col min="6407" max="6407" width="9.28515625" style="710" bestFit="1" customWidth="1"/>
    <col min="6408" max="6408" width="11.42578125" style="710" customWidth="1"/>
    <col min="6409" max="6409" width="40" style="710" customWidth="1"/>
    <col min="6410" max="6410" width="9.28515625" style="710" bestFit="1" customWidth="1"/>
    <col min="6411" max="6411" width="7.140625" style="710" customWidth="1"/>
    <col min="6412" max="6412" width="12.5703125" style="710" bestFit="1" customWidth="1"/>
    <col min="6413" max="6413" width="13.140625" style="710" customWidth="1"/>
    <col min="6414" max="6414" width="14.5703125" style="710" customWidth="1"/>
    <col min="6415" max="6658" width="9.140625" style="710"/>
    <col min="6659" max="6659" width="8.7109375" style="710" customWidth="1"/>
    <col min="6660" max="6660" width="35.42578125" style="710" customWidth="1"/>
    <col min="6661" max="6661" width="8" style="710" customWidth="1"/>
    <col min="6662" max="6662" width="6.140625" style="710" customWidth="1"/>
    <col min="6663" max="6663" width="9.28515625" style="710" bestFit="1" customWidth="1"/>
    <col min="6664" max="6664" width="11.42578125" style="710" customWidth="1"/>
    <col min="6665" max="6665" width="40" style="710" customWidth="1"/>
    <col min="6666" max="6666" width="9.28515625" style="710" bestFit="1" customWidth="1"/>
    <col min="6667" max="6667" width="7.140625" style="710" customWidth="1"/>
    <col min="6668" max="6668" width="12.5703125" style="710" bestFit="1" customWidth="1"/>
    <col min="6669" max="6669" width="13.140625" style="710" customWidth="1"/>
    <col min="6670" max="6670" width="14.5703125" style="710" customWidth="1"/>
    <col min="6671" max="6914" width="9.140625" style="710"/>
    <col min="6915" max="6915" width="8.7109375" style="710" customWidth="1"/>
    <col min="6916" max="6916" width="35.42578125" style="710" customWidth="1"/>
    <col min="6917" max="6917" width="8" style="710" customWidth="1"/>
    <col min="6918" max="6918" width="6.140625" style="710" customWidth="1"/>
    <col min="6919" max="6919" width="9.28515625" style="710" bestFit="1" customWidth="1"/>
    <col min="6920" max="6920" width="11.42578125" style="710" customWidth="1"/>
    <col min="6921" max="6921" width="40" style="710" customWidth="1"/>
    <col min="6922" max="6922" width="9.28515625" style="710" bestFit="1" customWidth="1"/>
    <col min="6923" max="6923" width="7.140625" style="710" customWidth="1"/>
    <col min="6924" max="6924" width="12.5703125" style="710" bestFit="1" customWidth="1"/>
    <col min="6925" max="6925" width="13.140625" style="710" customWidth="1"/>
    <col min="6926" max="6926" width="14.5703125" style="710" customWidth="1"/>
    <col min="6927" max="7170" width="9.140625" style="710"/>
    <col min="7171" max="7171" width="8.7109375" style="710" customWidth="1"/>
    <col min="7172" max="7172" width="35.42578125" style="710" customWidth="1"/>
    <col min="7173" max="7173" width="8" style="710" customWidth="1"/>
    <col min="7174" max="7174" width="6.140625" style="710" customWidth="1"/>
    <col min="7175" max="7175" width="9.28515625" style="710" bestFit="1" customWidth="1"/>
    <col min="7176" max="7176" width="11.42578125" style="710" customWidth="1"/>
    <col min="7177" max="7177" width="40" style="710" customWidth="1"/>
    <col min="7178" max="7178" width="9.28515625" style="710" bestFit="1" customWidth="1"/>
    <col min="7179" max="7179" width="7.140625" style="710" customWidth="1"/>
    <col min="7180" max="7180" width="12.5703125" style="710" bestFit="1" customWidth="1"/>
    <col min="7181" max="7181" width="13.140625" style="710" customWidth="1"/>
    <col min="7182" max="7182" width="14.5703125" style="710" customWidth="1"/>
    <col min="7183" max="7426" width="9.140625" style="710"/>
    <col min="7427" max="7427" width="8.7109375" style="710" customWidth="1"/>
    <col min="7428" max="7428" width="35.42578125" style="710" customWidth="1"/>
    <col min="7429" max="7429" width="8" style="710" customWidth="1"/>
    <col min="7430" max="7430" width="6.140625" style="710" customWidth="1"/>
    <col min="7431" max="7431" width="9.28515625" style="710" bestFit="1" customWidth="1"/>
    <col min="7432" max="7432" width="11.42578125" style="710" customWidth="1"/>
    <col min="7433" max="7433" width="40" style="710" customWidth="1"/>
    <col min="7434" max="7434" width="9.28515625" style="710" bestFit="1" customWidth="1"/>
    <col min="7435" max="7435" width="7.140625" style="710" customWidth="1"/>
    <col min="7436" max="7436" width="12.5703125" style="710" bestFit="1" customWidth="1"/>
    <col min="7437" max="7437" width="13.140625" style="710" customWidth="1"/>
    <col min="7438" max="7438" width="14.5703125" style="710" customWidth="1"/>
    <col min="7439" max="7682" width="9.140625" style="710"/>
    <col min="7683" max="7683" width="8.7109375" style="710" customWidth="1"/>
    <col min="7684" max="7684" width="35.42578125" style="710" customWidth="1"/>
    <col min="7685" max="7685" width="8" style="710" customWidth="1"/>
    <col min="7686" max="7686" width="6.140625" style="710" customWidth="1"/>
    <col min="7687" max="7687" width="9.28515625" style="710" bestFit="1" customWidth="1"/>
    <col min="7688" max="7688" width="11.42578125" style="710" customWidth="1"/>
    <col min="7689" max="7689" width="40" style="710" customWidth="1"/>
    <col min="7690" max="7690" width="9.28515625" style="710" bestFit="1" customWidth="1"/>
    <col min="7691" max="7691" width="7.140625" style="710" customWidth="1"/>
    <col min="7692" max="7692" width="12.5703125" style="710" bestFit="1" customWidth="1"/>
    <col min="7693" max="7693" width="13.140625" style="710" customWidth="1"/>
    <col min="7694" max="7694" width="14.5703125" style="710" customWidth="1"/>
    <col min="7695" max="7938" width="9.140625" style="710"/>
    <col min="7939" max="7939" width="8.7109375" style="710" customWidth="1"/>
    <col min="7940" max="7940" width="35.42578125" style="710" customWidth="1"/>
    <col min="7941" max="7941" width="8" style="710" customWidth="1"/>
    <col min="7942" max="7942" width="6.140625" style="710" customWidth="1"/>
    <col min="7943" max="7943" width="9.28515625" style="710" bestFit="1" customWidth="1"/>
    <col min="7944" max="7944" width="11.42578125" style="710" customWidth="1"/>
    <col min="7945" max="7945" width="40" style="710" customWidth="1"/>
    <col min="7946" max="7946" width="9.28515625" style="710" bestFit="1" customWidth="1"/>
    <col min="7947" max="7947" width="7.140625" style="710" customWidth="1"/>
    <col min="7948" max="7948" width="12.5703125" style="710" bestFit="1" customWidth="1"/>
    <col min="7949" max="7949" width="13.140625" style="710" customWidth="1"/>
    <col min="7950" max="7950" width="14.5703125" style="710" customWidth="1"/>
    <col min="7951" max="8194" width="9.140625" style="710"/>
    <col min="8195" max="8195" width="8.7109375" style="710" customWidth="1"/>
    <col min="8196" max="8196" width="35.42578125" style="710" customWidth="1"/>
    <col min="8197" max="8197" width="8" style="710" customWidth="1"/>
    <col min="8198" max="8198" width="6.140625" style="710" customWidth="1"/>
    <col min="8199" max="8199" width="9.28515625" style="710" bestFit="1" customWidth="1"/>
    <col min="8200" max="8200" width="11.42578125" style="710" customWidth="1"/>
    <col min="8201" max="8201" width="40" style="710" customWidth="1"/>
    <col min="8202" max="8202" width="9.28515625" style="710" bestFit="1" customWidth="1"/>
    <col min="8203" max="8203" width="7.140625" style="710" customWidth="1"/>
    <col min="8204" max="8204" width="12.5703125" style="710" bestFit="1" customWidth="1"/>
    <col min="8205" max="8205" width="13.140625" style="710" customWidth="1"/>
    <col min="8206" max="8206" width="14.5703125" style="710" customWidth="1"/>
    <col min="8207" max="8450" width="9.140625" style="710"/>
    <col min="8451" max="8451" width="8.7109375" style="710" customWidth="1"/>
    <col min="8452" max="8452" width="35.42578125" style="710" customWidth="1"/>
    <col min="8453" max="8453" width="8" style="710" customWidth="1"/>
    <col min="8454" max="8454" width="6.140625" style="710" customWidth="1"/>
    <col min="8455" max="8455" width="9.28515625" style="710" bestFit="1" customWidth="1"/>
    <col min="8456" max="8456" width="11.42578125" style="710" customWidth="1"/>
    <col min="8457" max="8457" width="40" style="710" customWidth="1"/>
    <col min="8458" max="8458" width="9.28515625" style="710" bestFit="1" customWidth="1"/>
    <col min="8459" max="8459" width="7.140625" style="710" customWidth="1"/>
    <col min="8460" max="8460" width="12.5703125" style="710" bestFit="1" customWidth="1"/>
    <col min="8461" max="8461" width="13.140625" style="710" customWidth="1"/>
    <col min="8462" max="8462" width="14.5703125" style="710" customWidth="1"/>
    <col min="8463" max="8706" width="9.140625" style="710"/>
    <col min="8707" max="8707" width="8.7109375" style="710" customWidth="1"/>
    <col min="8708" max="8708" width="35.42578125" style="710" customWidth="1"/>
    <col min="8709" max="8709" width="8" style="710" customWidth="1"/>
    <col min="8710" max="8710" width="6.140625" style="710" customWidth="1"/>
    <col min="8711" max="8711" width="9.28515625" style="710" bestFit="1" customWidth="1"/>
    <col min="8712" max="8712" width="11.42578125" style="710" customWidth="1"/>
    <col min="8713" max="8713" width="40" style="710" customWidth="1"/>
    <col min="8714" max="8714" width="9.28515625" style="710" bestFit="1" customWidth="1"/>
    <col min="8715" max="8715" width="7.140625" style="710" customWidth="1"/>
    <col min="8716" max="8716" width="12.5703125" style="710" bestFit="1" customWidth="1"/>
    <col min="8717" max="8717" width="13.140625" style="710" customWidth="1"/>
    <col min="8718" max="8718" width="14.5703125" style="710" customWidth="1"/>
    <col min="8719" max="8962" width="9.140625" style="710"/>
    <col min="8963" max="8963" width="8.7109375" style="710" customWidth="1"/>
    <col min="8964" max="8964" width="35.42578125" style="710" customWidth="1"/>
    <col min="8965" max="8965" width="8" style="710" customWidth="1"/>
    <col min="8966" max="8966" width="6.140625" style="710" customWidth="1"/>
    <col min="8967" max="8967" width="9.28515625" style="710" bestFit="1" customWidth="1"/>
    <col min="8968" max="8968" width="11.42578125" style="710" customWidth="1"/>
    <col min="8969" max="8969" width="40" style="710" customWidth="1"/>
    <col min="8970" max="8970" width="9.28515625" style="710" bestFit="1" customWidth="1"/>
    <col min="8971" max="8971" width="7.140625" style="710" customWidth="1"/>
    <col min="8972" max="8972" width="12.5703125" style="710" bestFit="1" customWidth="1"/>
    <col min="8973" max="8973" width="13.140625" style="710" customWidth="1"/>
    <col min="8974" max="8974" width="14.5703125" style="710" customWidth="1"/>
    <col min="8975" max="9218" width="9.140625" style="710"/>
    <col min="9219" max="9219" width="8.7109375" style="710" customWidth="1"/>
    <col min="9220" max="9220" width="35.42578125" style="710" customWidth="1"/>
    <col min="9221" max="9221" width="8" style="710" customWidth="1"/>
    <col min="9222" max="9222" width="6.140625" style="710" customWidth="1"/>
    <col min="9223" max="9223" width="9.28515625" style="710" bestFit="1" customWidth="1"/>
    <col min="9224" max="9224" width="11.42578125" style="710" customWidth="1"/>
    <col min="9225" max="9225" width="40" style="710" customWidth="1"/>
    <col min="9226" max="9226" width="9.28515625" style="710" bestFit="1" customWidth="1"/>
    <col min="9227" max="9227" width="7.140625" style="710" customWidth="1"/>
    <col min="9228" max="9228" width="12.5703125" style="710" bestFit="1" customWidth="1"/>
    <col min="9229" max="9229" width="13.140625" style="710" customWidth="1"/>
    <col min="9230" max="9230" width="14.5703125" style="710" customWidth="1"/>
    <col min="9231" max="9474" width="9.140625" style="710"/>
    <col min="9475" max="9475" width="8.7109375" style="710" customWidth="1"/>
    <col min="9476" max="9476" width="35.42578125" style="710" customWidth="1"/>
    <col min="9477" max="9477" width="8" style="710" customWidth="1"/>
    <col min="9478" max="9478" width="6.140625" style="710" customWidth="1"/>
    <col min="9479" max="9479" width="9.28515625" style="710" bestFit="1" customWidth="1"/>
    <col min="9480" max="9480" width="11.42578125" style="710" customWidth="1"/>
    <col min="9481" max="9481" width="40" style="710" customWidth="1"/>
    <col min="9482" max="9482" width="9.28515625" style="710" bestFit="1" customWidth="1"/>
    <col min="9483" max="9483" width="7.140625" style="710" customWidth="1"/>
    <col min="9484" max="9484" width="12.5703125" style="710" bestFit="1" customWidth="1"/>
    <col min="9485" max="9485" width="13.140625" style="710" customWidth="1"/>
    <col min="9486" max="9486" width="14.5703125" style="710" customWidth="1"/>
    <col min="9487" max="9730" width="9.140625" style="710"/>
    <col min="9731" max="9731" width="8.7109375" style="710" customWidth="1"/>
    <col min="9732" max="9732" width="35.42578125" style="710" customWidth="1"/>
    <col min="9733" max="9733" width="8" style="710" customWidth="1"/>
    <col min="9734" max="9734" width="6.140625" style="710" customWidth="1"/>
    <col min="9735" max="9735" width="9.28515625" style="710" bestFit="1" customWidth="1"/>
    <col min="9736" max="9736" width="11.42578125" style="710" customWidth="1"/>
    <col min="9737" max="9737" width="40" style="710" customWidth="1"/>
    <col min="9738" max="9738" width="9.28515625" style="710" bestFit="1" customWidth="1"/>
    <col min="9739" max="9739" width="7.140625" style="710" customWidth="1"/>
    <col min="9740" max="9740" width="12.5703125" style="710" bestFit="1" customWidth="1"/>
    <col min="9741" max="9741" width="13.140625" style="710" customWidth="1"/>
    <col min="9742" max="9742" width="14.5703125" style="710" customWidth="1"/>
    <col min="9743" max="9986" width="9.140625" style="710"/>
    <col min="9987" max="9987" width="8.7109375" style="710" customWidth="1"/>
    <col min="9988" max="9988" width="35.42578125" style="710" customWidth="1"/>
    <col min="9989" max="9989" width="8" style="710" customWidth="1"/>
    <col min="9990" max="9990" width="6.140625" style="710" customWidth="1"/>
    <col min="9991" max="9991" width="9.28515625" style="710" bestFit="1" customWidth="1"/>
    <col min="9992" max="9992" width="11.42578125" style="710" customWidth="1"/>
    <col min="9993" max="9993" width="40" style="710" customWidth="1"/>
    <col min="9994" max="9994" width="9.28515625" style="710" bestFit="1" customWidth="1"/>
    <col min="9995" max="9995" width="7.140625" style="710" customWidth="1"/>
    <col min="9996" max="9996" width="12.5703125" style="710" bestFit="1" customWidth="1"/>
    <col min="9997" max="9997" width="13.140625" style="710" customWidth="1"/>
    <col min="9998" max="9998" width="14.5703125" style="710" customWidth="1"/>
    <col min="9999" max="10242" width="9.140625" style="710"/>
    <col min="10243" max="10243" width="8.7109375" style="710" customWidth="1"/>
    <col min="10244" max="10244" width="35.42578125" style="710" customWidth="1"/>
    <col min="10245" max="10245" width="8" style="710" customWidth="1"/>
    <col min="10246" max="10246" width="6.140625" style="710" customWidth="1"/>
    <col min="10247" max="10247" width="9.28515625" style="710" bestFit="1" customWidth="1"/>
    <col min="10248" max="10248" width="11.42578125" style="710" customWidth="1"/>
    <col min="10249" max="10249" width="40" style="710" customWidth="1"/>
    <col min="10250" max="10250" width="9.28515625" style="710" bestFit="1" customWidth="1"/>
    <col min="10251" max="10251" width="7.140625" style="710" customWidth="1"/>
    <col min="10252" max="10252" width="12.5703125" style="710" bestFit="1" customWidth="1"/>
    <col min="10253" max="10253" width="13.140625" style="710" customWidth="1"/>
    <col min="10254" max="10254" width="14.5703125" style="710" customWidth="1"/>
    <col min="10255" max="10498" width="9.140625" style="710"/>
    <col min="10499" max="10499" width="8.7109375" style="710" customWidth="1"/>
    <col min="10500" max="10500" width="35.42578125" style="710" customWidth="1"/>
    <col min="10501" max="10501" width="8" style="710" customWidth="1"/>
    <col min="10502" max="10502" width="6.140625" style="710" customWidth="1"/>
    <col min="10503" max="10503" width="9.28515625" style="710" bestFit="1" customWidth="1"/>
    <col min="10504" max="10504" width="11.42578125" style="710" customWidth="1"/>
    <col min="10505" max="10505" width="40" style="710" customWidth="1"/>
    <col min="10506" max="10506" width="9.28515625" style="710" bestFit="1" customWidth="1"/>
    <col min="10507" max="10507" width="7.140625" style="710" customWidth="1"/>
    <col min="10508" max="10508" width="12.5703125" style="710" bestFit="1" customWidth="1"/>
    <col min="10509" max="10509" width="13.140625" style="710" customWidth="1"/>
    <col min="10510" max="10510" width="14.5703125" style="710" customWidth="1"/>
    <col min="10511" max="10754" width="9.140625" style="710"/>
    <col min="10755" max="10755" width="8.7109375" style="710" customWidth="1"/>
    <col min="10756" max="10756" width="35.42578125" style="710" customWidth="1"/>
    <col min="10757" max="10757" width="8" style="710" customWidth="1"/>
    <col min="10758" max="10758" width="6.140625" style="710" customWidth="1"/>
    <col min="10759" max="10759" width="9.28515625" style="710" bestFit="1" customWidth="1"/>
    <col min="10760" max="10760" width="11.42578125" style="710" customWidth="1"/>
    <col min="10761" max="10761" width="40" style="710" customWidth="1"/>
    <col min="10762" max="10762" width="9.28515625" style="710" bestFit="1" customWidth="1"/>
    <col min="10763" max="10763" width="7.140625" style="710" customWidth="1"/>
    <col min="10764" max="10764" width="12.5703125" style="710" bestFit="1" customWidth="1"/>
    <col min="10765" max="10765" width="13.140625" style="710" customWidth="1"/>
    <col min="10766" max="10766" width="14.5703125" style="710" customWidth="1"/>
    <col min="10767" max="11010" width="9.140625" style="710"/>
    <col min="11011" max="11011" width="8.7109375" style="710" customWidth="1"/>
    <col min="11012" max="11012" width="35.42578125" style="710" customWidth="1"/>
    <col min="11013" max="11013" width="8" style="710" customWidth="1"/>
    <col min="11014" max="11014" width="6.140625" style="710" customWidth="1"/>
    <col min="11015" max="11015" width="9.28515625" style="710" bestFit="1" customWidth="1"/>
    <col min="11016" max="11016" width="11.42578125" style="710" customWidth="1"/>
    <col min="11017" max="11017" width="40" style="710" customWidth="1"/>
    <col min="11018" max="11018" width="9.28515625" style="710" bestFit="1" customWidth="1"/>
    <col min="11019" max="11019" width="7.140625" style="710" customWidth="1"/>
    <col min="11020" max="11020" width="12.5703125" style="710" bestFit="1" customWidth="1"/>
    <col min="11021" max="11021" width="13.140625" style="710" customWidth="1"/>
    <col min="11022" max="11022" width="14.5703125" style="710" customWidth="1"/>
    <col min="11023" max="11266" width="9.140625" style="710"/>
    <col min="11267" max="11267" width="8.7109375" style="710" customWidth="1"/>
    <col min="11268" max="11268" width="35.42578125" style="710" customWidth="1"/>
    <col min="11269" max="11269" width="8" style="710" customWidth="1"/>
    <col min="11270" max="11270" width="6.140625" style="710" customWidth="1"/>
    <col min="11271" max="11271" width="9.28515625" style="710" bestFit="1" customWidth="1"/>
    <col min="11272" max="11272" width="11.42578125" style="710" customWidth="1"/>
    <col min="11273" max="11273" width="40" style="710" customWidth="1"/>
    <col min="11274" max="11274" width="9.28515625" style="710" bestFit="1" customWidth="1"/>
    <col min="11275" max="11275" width="7.140625" style="710" customWidth="1"/>
    <col min="11276" max="11276" width="12.5703125" style="710" bestFit="1" customWidth="1"/>
    <col min="11277" max="11277" width="13.140625" style="710" customWidth="1"/>
    <col min="11278" max="11278" width="14.5703125" style="710" customWidth="1"/>
    <col min="11279" max="11522" width="9.140625" style="710"/>
    <col min="11523" max="11523" width="8.7109375" style="710" customWidth="1"/>
    <col min="11524" max="11524" width="35.42578125" style="710" customWidth="1"/>
    <col min="11525" max="11525" width="8" style="710" customWidth="1"/>
    <col min="11526" max="11526" width="6.140625" style="710" customWidth="1"/>
    <col min="11527" max="11527" width="9.28515625" style="710" bestFit="1" customWidth="1"/>
    <col min="11528" max="11528" width="11.42578125" style="710" customWidth="1"/>
    <col min="11529" max="11529" width="40" style="710" customWidth="1"/>
    <col min="11530" max="11530" width="9.28515625" style="710" bestFit="1" customWidth="1"/>
    <col min="11531" max="11531" width="7.140625" style="710" customWidth="1"/>
    <col min="11532" max="11532" width="12.5703125" style="710" bestFit="1" customWidth="1"/>
    <col min="11533" max="11533" width="13.140625" style="710" customWidth="1"/>
    <col min="11534" max="11534" width="14.5703125" style="710" customWidth="1"/>
    <col min="11535" max="11778" width="9.140625" style="710"/>
    <col min="11779" max="11779" width="8.7109375" style="710" customWidth="1"/>
    <col min="11780" max="11780" width="35.42578125" style="710" customWidth="1"/>
    <col min="11781" max="11781" width="8" style="710" customWidth="1"/>
    <col min="11782" max="11782" width="6.140625" style="710" customWidth="1"/>
    <col min="11783" max="11783" width="9.28515625" style="710" bestFit="1" customWidth="1"/>
    <col min="11784" max="11784" width="11.42578125" style="710" customWidth="1"/>
    <col min="11785" max="11785" width="40" style="710" customWidth="1"/>
    <col min="11786" max="11786" width="9.28515625" style="710" bestFit="1" customWidth="1"/>
    <col min="11787" max="11787" width="7.140625" style="710" customWidth="1"/>
    <col min="11788" max="11788" width="12.5703125" style="710" bestFit="1" customWidth="1"/>
    <col min="11789" max="11789" width="13.140625" style="710" customWidth="1"/>
    <col min="11790" max="11790" width="14.5703125" style="710" customWidth="1"/>
    <col min="11791" max="12034" width="9.140625" style="710"/>
    <col min="12035" max="12035" width="8.7109375" style="710" customWidth="1"/>
    <col min="12036" max="12036" width="35.42578125" style="710" customWidth="1"/>
    <col min="12037" max="12037" width="8" style="710" customWidth="1"/>
    <col min="12038" max="12038" width="6.140625" style="710" customWidth="1"/>
    <col min="12039" max="12039" width="9.28515625" style="710" bestFit="1" customWidth="1"/>
    <col min="12040" max="12040" width="11.42578125" style="710" customWidth="1"/>
    <col min="12041" max="12041" width="40" style="710" customWidth="1"/>
    <col min="12042" max="12042" width="9.28515625" style="710" bestFit="1" customWidth="1"/>
    <col min="12043" max="12043" width="7.140625" style="710" customWidth="1"/>
    <col min="12044" max="12044" width="12.5703125" style="710" bestFit="1" customWidth="1"/>
    <col min="12045" max="12045" width="13.140625" style="710" customWidth="1"/>
    <col min="12046" max="12046" width="14.5703125" style="710" customWidth="1"/>
    <col min="12047" max="12290" width="9.140625" style="710"/>
    <col min="12291" max="12291" width="8.7109375" style="710" customWidth="1"/>
    <col min="12292" max="12292" width="35.42578125" style="710" customWidth="1"/>
    <col min="12293" max="12293" width="8" style="710" customWidth="1"/>
    <col min="12294" max="12294" width="6.140625" style="710" customWidth="1"/>
    <col min="12295" max="12295" width="9.28515625" style="710" bestFit="1" customWidth="1"/>
    <col min="12296" max="12296" width="11.42578125" style="710" customWidth="1"/>
    <col min="12297" max="12297" width="40" style="710" customWidth="1"/>
    <col min="12298" max="12298" width="9.28515625" style="710" bestFit="1" customWidth="1"/>
    <col min="12299" max="12299" width="7.140625" style="710" customWidth="1"/>
    <col min="12300" max="12300" width="12.5703125" style="710" bestFit="1" customWidth="1"/>
    <col min="12301" max="12301" width="13.140625" style="710" customWidth="1"/>
    <col min="12302" max="12302" width="14.5703125" style="710" customWidth="1"/>
    <col min="12303" max="12546" width="9.140625" style="710"/>
    <col min="12547" max="12547" width="8.7109375" style="710" customWidth="1"/>
    <col min="12548" max="12548" width="35.42578125" style="710" customWidth="1"/>
    <col min="12549" max="12549" width="8" style="710" customWidth="1"/>
    <col min="12550" max="12550" width="6.140625" style="710" customWidth="1"/>
    <col min="12551" max="12551" width="9.28515625" style="710" bestFit="1" customWidth="1"/>
    <col min="12552" max="12552" width="11.42578125" style="710" customWidth="1"/>
    <col min="12553" max="12553" width="40" style="710" customWidth="1"/>
    <col min="12554" max="12554" width="9.28515625" style="710" bestFit="1" customWidth="1"/>
    <col min="12555" max="12555" width="7.140625" style="710" customWidth="1"/>
    <col min="12556" max="12556" width="12.5703125" style="710" bestFit="1" customWidth="1"/>
    <col min="12557" max="12557" width="13.140625" style="710" customWidth="1"/>
    <col min="12558" max="12558" width="14.5703125" style="710" customWidth="1"/>
    <col min="12559" max="12802" width="9.140625" style="710"/>
    <col min="12803" max="12803" width="8.7109375" style="710" customWidth="1"/>
    <col min="12804" max="12804" width="35.42578125" style="710" customWidth="1"/>
    <col min="12805" max="12805" width="8" style="710" customWidth="1"/>
    <col min="12806" max="12806" width="6.140625" style="710" customWidth="1"/>
    <col min="12807" max="12807" width="9.28515625" style="710" bestFit="1" customWidth="1"/>
    <col min="12808" max="12808" width="11.42578125" style="710" customWidth="1"/>
    <col min="12809" max="12809" width="40" style="710" customWidth="1"/>
    <col min="12810" max="12810" width="9.28515625" style="710" bestFit="1" customWidth="1"/>
    <col min="12811" max="12811" width="7.140625" style="710" customWidth="1"/>
    <col min="12812" max="12812" width="12.5703125" style="710" bestFit="1" customWidth="1"/>
    <col min="12813" max="12813" width="13.140625" style="710" customWidth="1"/>
    <col min="12814" max="12814" width="14.5703125" style="710" customWidth="1"/>
    <col min="12815" max="13058" width="9.140625" style="710"/>
    <col min="13059" max="13059" width="8.7109375" style="710" customWidth="1"/>
    <col min="13060" max="13060" width="35.42578125" style="710" customWidth="1"/>
    <col min="13061" max="13061" width="8" style="710" customWidth="1"/>
    <col min="13062" max="13062" width="6.140625" style="710" customWidth="1"/>
    <col min="13063" max="13063" width="9.28515625" style="710" bestFit="1" customWidth="1"/>
    <col min="13064" max="13064" width="11.42578125" style="710" customWidth="1"/>
    <col min="13065" max="13065" width="40" style="710" customWidth="1"/>
    <col min="13066" max="13066" width="9.28515625" style="710" bestFit="1" customWidth="1"/>
    <col min="13067" max="13067" width="7.140625" style="710" customWidth="1"/>
    <col min="13068" max="13068" width="12.5703125" style="710" bestFit="1" customWidth="1"/>
    <col min="13069" max="13069" width="13.140625" style="710" customWidth="1"/>
    <col min="13070" max="13070" width="14.5703125" style="710" customWidth="1"/>
    <col min="13071" max="13314" width="9.140625" style="710"/>
    <col min="13315" max="13315" width="8.7109375" style="710" customWidth="1"/>
    <col min="13316" max="13316" width="35.42578125" style="710" customWidth="1"/>
    <col min="13317" max="13317" width="8" style="710" customWidth="1"/>
    <col min="13318" max="13318" width="6.140625" style="710" customWidth="1"/>
    <col min="13319" max="13319" width="9.28515625" style="710" bestFit="1" customWidth="1"/>
    <col min="13320" max="13320" width="11.42578125" style="710" customWidth="1"/>
    <col min="13321" max="13321" width="40" style="710" customWidth="1"/>
    <col min="13322" max="13322" width="9.28515625" style="710" bestFit="1" customWidth="1"/>
    <col min="13323" max="13323" width="7.140625" style="710" customWidth="1"/>
    <col min="13324" max="13324" width="12.5703125" style="710" bestFit="1" customWidth="1"/>
    <col min="13325" max="13325" width="13.140625" style="710" customWidth="1"/>
    <col min="13326" max="13326" width="14.5703125" style="710" customWidth="1"/>
    <col min="13327" max="13570" width="9.140625" style="710"/>
    <col min="13571" max="13571" width="8.7109375" style="710" customWidth="1"/>
    <col min="13572" max="13572" width="35.42578125" style="710" customWidth="1"/>
    <col min="13573" max="13573" width="8" style="710" customWidth="1"/>
    <col min="13574" max="13574" width="6.140625" style="710" customWidth="1"/>
    <col min="13575" max="13575" width="9.28515625" style="710" bestFit="1" customWidth="1"/>
    <col min="13576" max="13576" width="11.42578125" style="710" customWidth="1"/>
    <col min="13577" max="13577" width="40" style="710" customWidth="1"/>
    <col min="13578" max="13578" width="9.28515625" style="710" bestFit="1" customWidth="1"/>
    <col min="13579" max="13579" width="7.140625" style="710" customWidth="1"/>
    <col min="13580" max="13580" width="12.5703125" style="710" bestFit="1" customWidth="1"/>
    <col min="13581" max="13581" width="13.140625" style="710" customWidth="1"/>
    <col min="13582" max="13582" width="14.5703125" style="710" customWidth="1"/>
    <col min="13583" max="13826" width="9.140625" style="710"/>
    <col min="13827" max="13827" width="8.7109375" style="710" customWidth="1"/>
    <col min="13828" max="13828" width="35.42578125" style="710" customWidth="1"/>
    <col min="13829" max="13829" width="8" style="710" customWidth="1"/>
    <col min="13830" max="13830" width="6.140625" style="710" customWidth="1"/>
    <col min="13831" max="13831" width="9.28515625" style="710" bestFit="1" customWidth="1"/>
    <col min="13832" max="13832" width="11.42578125" style="710" customWidth="1"/>
    <col min="13833" max="13833" width="40" style="710" customWidth="1"/>
    <col min="13834" max="13834" width="9.28515625" style="710" bestFit="1" customWidth="1"/>
    <col min="13835" max="13835" width="7.140625" style="710" customWidth="1"/>
    <col min="13836" max="13836" width="12.5703125" style="710" bestFit="1" customWidth="1"/>
    <col min="13837" max="13837" width="13.140625" style="710" customWidth="1"/>
    <col min="13838" max="13838" width="14.5703125" style="710" customWidth="1"/>
    <col min="13839" max="14082" width="9.140625" style="710"/>
    <col min="14083" max="14083" width="8.7109375" style="710" customWidth="1"/>
    <col min="14084" max="14084" width="35.42578125" style="710" customWidth="1"/>
    <col min="14085" max="14085" width="8" style="710" customWidth="1"/>
    <col min="14086" max="14086" width="6.140625" style="710" customWidth="1"/>
    <col min="14087" max="14087" width="9.28515625" style="710" bestFit="1" customWidth="1"/>
    <col min="14088" max="14088" width="11.42578125" style="710" customWidth="1"/>
    <col min="14089" max="14089" width="40" style="710" customWidth="1"/>
    <col min="14090" max="14090" width="9.28515625" style="710" bestFit="1" customWidth="1"/>
    <col min="14091" max="14091" width="7.140625" style="710" customWidth="1"/>
    <col min="14092" max="14092" width="12.5703125" style="710" bestFit="1" customWidth="1"/>
    <col min="14093" max="14093" width="13.140625" style="710" customWidth="1"/>
    <col min="14094" max="14094" width="14.5703125" style="710" customWidth="1"/>
    <col min="14095" max="14338" width="9.140625" style="710"/>
    <col min="14339" max="14339" width="8.7109375" style="710" customWidth="1"/>
    <col min="14340" max="14340" width="35.42578125" style="710" customWidth="1"/>
    <col min="14341" max="14341" width="8" style="710" customWidth="1"/>
    <col min="14342" max="14342" width="6.140625" style="710" customWidth="1"/>
    <col min="14343" max="14343" width="9.28515625" style="710" bestFit="1" customWidth="1"/>
    <col min="14344" max="14344" width="11.42578125" style="710" customWidth="1"/>
    <col min="14345" max="14345" width="40" style="710" customWidth="1"/>
    <col min="14346" max="14346" width="9.28515625" style="710" bestFit="1" customWidth="1"/>
    <col min="14347" max="14347" width="7.140625" style="710" customWidth="1"/>
    <col min="14348" max="14348" width="12.5703125" style="710" bestFit="1" customWidth="1"/>
    <col min="14349" max="14349" width="13.140625" style="710" customWidth="1"/>
    <col min="14350" max="14350" width="14.5703125" style="710" customWidth="1"/>
    <col min="14351" max="14594" width="9.140625" style="710"/>
    <col min="14595" max="14595" width="8.7109375" style="710" customWidth="1"/>
    <col min="14596" max="14596" width="35.42578125" style="710" customWidth="1"/>
    <col min="14597" max="14597" width="8" style="710" customWidth="1"/>
    <col min="14598" max="14598" width="6.140625" style="710" customWidth="1"/>
    <col min="14599" max="14599" width="9.28515625" style="710" bestFit="1" customWidth="1"/>
    <col min="14600" max="14600" width="11.42578125" style="710" customWidth="1"/>
    <col min="14601" max="14601" width="40" style="710" customWidth="1"/>
    <col min="14602" max="14602" width="9.28515625" style="710" bestFit="1" customWidth="1"/>
    <col min="14603" max="14603" width="7.140625" style="710" customWidth="1"/>
    <col min="14604" max="14604" width="12.5703125" style="710" bestFit="1" customWidth="1"/>
    <col min="14605" max="14605" width="13.140625" style="710" customWidth="1"/>
    <col min="14606" max="14606" width="14.5703125" style="710" customWidth="1"/>
    <col min="14607" max="14850" width="9.140625" style="710"/>
    <col min="14851" max="14851" width="8.7109375" style="710" customWidth="1"/>
    <col min="14852" max="14852" width="35.42578125" style="710" customWidth="1"/>
    <col min="14853" max="14853" width="8" style="710" customWidth="1"/>
    <col min="14854" max="14854" width="6.140625" style="710" customWidth="1"/>
    <col min="14855" max="14855" width="9.28515625" style="710" bestFit="1" customWidth="1"/>
    <col min="14856" max="14856" width="11.42578125" style="710" customWidth="1"/>
    <col min="14857" max="14857" width="40" style="710" customWidth="1"/>
    <col min="14858" max="14858" width="9.28515625" style="710" bestFit="1" customWidth="1"/>
    <col min="14859" max="14859" width="7.140625" style="710" customWidth="1"/>
    <col min="14860" max="14860" width="12.5703125" style="710" bestFit="1" customWidth="1"/>
    <col min="14861" max="14861" width="13.140625" style="710" customWidth="1"/>
    <col min="14862" max="14862" width="14.5703125" style="710" customWidth="1"/>
    <col min="14863" max="15106" width="9.140625" style="710"/>
    <col min="15107" max="15107" width="8.7109375" style="710" customWidth="1"/>
    <col min="15108" max="15108" width="35.42578125" style="710" customWidth="1"/>
    <col min="15109" max="15109" width="8" style="710" customWidth="1"/>
    <col min="15110" max="15110" width="6.140625" style="710" customWidth="1"/>
    <col min="15111" max="15111" width="9.28515625" style="710" bestFit="1" customWidth="1"/>
    <col min="15112" max="15112" width="11.42578125" style="710" customWidth="1"/>
    <col min="15113" max="15113" width="40" style="710" customWidth="1"/>
    <col min="15114" max="15114" width="9.28515625" style="710" bestFit="1" customWidth="1"/>
    <col min="15115" max="15115" width="7.140625" style="710" customWidth="1"/>
    <col min="15116" max="15116" width="12.5703125" style="710" bestFit="1" customWidth="1"/>
    <col min="15117" max="15117" width="13.140625" style="710" customWidth="1"/>
    <col min="15118" max="15118" width="14.5703125" style="710" customWidth="1"/>
    <col min="15119" max="15362" width="9.140625" style="710"/>
    <col min="15363" max="15363" width="8.7109375" style="710" customWidth="1"/>
    <col min="15364" max="15364" width="35.42578125" style="710" customWidth="1"/>
    <col min="15365" max="15365" width="8" style="710" customWidth="1"/>
    <col min="15366" max="15366" width="6.140625" style="710" customWidth="1"/>
    <col min="15367" max="15367" width="9.28515625" style="710" bestFit="1" customWidth="1"/>
    <col min="15368" max="15368" width="11.42578125" style="710" customWidth="1"/>
    <col min="15369" max="15369" width="40" style="710" customWidth="1"/>
    <col min="15370" max="15370" width="9.28515625" style="710" bestFit="1" customWidth="1"/>
    <col min="15371" max="15371" width="7.140625" style="710" customWidth="1"/>
    <col min="15372" max="15372" width="12.5703125" style="710" bestFit="1" customWidth="1"/>
    <col min="15373" max="15373" width="13.140625" style="710" customWidth="1"/>
    <col min="15374" max="15374" width="14.5703125" style="710" customWidth="1"/>
    <col min="15375" max="15618" width="9.140625" style="710"/>
    <col min="15619" max="15619" width="8.7109375" style="710" customWidth="1"/>
    <col min="15620" max="15620" width="35.42578125" style="710" customWidth="1"/>
    <col min="15621" max="15621" width="8" style="710" customWidth="1"/>
    <col min="15622" max="15622" width="6.140625" style="710" customWidth="1"/>
    <col min="15623" max="15623" width="9.28515625" style="710" bestFit="1" customWidth="1"/>
    <col min="15624" max="15624" width="11.42578125" style="710" customWidth="1"/>
    <col min="15625" max="15625" width="40" style="710" customWidth="1"/>
    <col min="15626" max="15626" width="9.28515625" style="710" bestFit="1" customWidth="1"/>
    <col min="15627" max="15627" width="7.140625" style="710" customWidth="1"/>
    <col min="15628" max="15628" width="12.5703125" style="710" bestFit="1" customWidth="1"/>
    <col min="15629" max="15629" width="13.140625" style="710" customWidth="1"/>
    <col min="15630" max="15630" width="14.5703125" style="710" customWidth="1"/>
    <col min="15631" max="15874" width="9.140625" style="710"/>
    <col min="15875" max="15875" width="8.7109375" style="710" customWidth="1"/>
    <col min="15876" max="15876" width="35.42578125" style="710" customWidth="1"/>
    <col min="15877" max="15877" width="8" style="710" customWidth="1"/>
    <col min="15878" max="15878" width="6.140625" style="710" customWidth="1"/>
    <col min="15879" max="15879" width="9.28515625" style="710" bestFit="1" customWidth="1"/>
    <col min="15880" max="15880" width="11.42578125" style="710" customWidth="1"/>
    <col min="15881" max="15881" width="40" style="710" customWidth="1"/>
    <col min="15882" max="15882" width="9.28515625" style="710" bestFit="1" customWidth="1"/>
    <col min="15883" max="15883" width="7.140625" style="710" customWidth="1"/>
    <col min="15884" max="15884" width="12.5703125" style="710" bestFit="1" customWidth="1"/>
    <col min="15885" max="15885" width="13.140625" style="710" customWidth="1"/>
    <col min="15886" max="15886" width="14.5703125" style="710" customWidth="1"/>
    <col min="15887" max="16130" width="9.140625" style="710"/>
    <col min="16131" max="16131" width="8.7109375" style="710" customWidth="1"/>
    <col min="16132" max="16132" width="35.42578125" style="710" customWidth="1"/>
    <col min="16133" max="16133" width="8" style="710" customWidth="1"/>
    <col min="16134" max="16134" width="6.140625" style="710" customWidth="1"/>
    <col min="16135" max="16135" width="9.28515625" style="710" bestFit="1" customWidth="1"/>
    <col min="16136" max="16136" width="11.42578125" style="710" customWidth="1"/>
    <col min="16137" max="16137" width="40" style="710" customWidth="1"/>
    <col min="16138" max="16138" width="9.28515625" style="710" bestFit="1" customWidth="1"/>
    <col min="16139" max="16139" width="7.140625" style="710" customWidth="1"/>
    <col min="16140" max="16140" width="12.5703125" style="710" bestFit="1" customWidth="1"/>
    <col min="16141" max="16141" width="13.140625" style="710" customWidth="1"/>
    <col min="16142" max="16142" width="14.5703125" style="710" customWidth="1"/>
    <col min="16143" max="16384" width="9.140625" style="710"/>
  </cols>
  <sheetData>
    <row r="1" spans="1:14">
      <c r="A1" s="1090" t="s">
        <v>587</v>
      </c>
      <c r="B1" s="1091"/>
      <c r="C1" s="1091"/>
      <c r="D1" s="1091"/>
      <c r="E1" s="1091"/>
      <c r="F1" s="1091"/>
      <c r="G1" s="1091"/>
      <c r="H1" s="1091"/>
      <c r="I1" s="1091"/>
      <c r="J1" s="1091"/>
      <c r="K1" s="1091"/>
      <c r="L1" s="1091"/>
      <c r="M1" s="1091"/>
      <c r="N1" s="1092"/>
    </row>
    <row r="2" spans="1:14" ht="16.5" customHeight="1">
      <c r="A2" s="1093" t="str">
        <f>'Mand (2)'!A3:G3</f>
        <v>Name of work: Construction of Studio Apartment at Cozy Cot at LBSNAA,Mussoorie. (EFC Scheme No.12 A of 12th Five Year Plan).</v>
      </c>
      <c r="B2" s="1094"/>
      <c r="C2" s="1094"/>
      <c r="D2" s="1094"/>
      <c r="E2" s="1094"/>
      <c r="F2" s="1094"/>
      <c r="G2" s="1094"/>
      <c r="H2" s="1094"/>
      <c r="I2" s="1094"/>
      <c r="J2" s="1094"/>
      <c r="K2" s="1094"/>
      <c r="L2" s="1094"/>
      <c r="M2" s="1094"/>
      <c r="N2" s="1095"/>
    </row>
    <row r="3" spans="1:14">
      <c r="A3" s="1096" t="str">
        <f>'Mand (2)'!A5</f>
        <v>Agmt. No. : 36/EE/MPD/2013-14</v>
      </c>
      <c r="B3" s="1097"/>
      <c r="C3" s="1097"/>
      <c r="D3" s="1097"/>
      <c r="E3" s="711"/>
      <c r="F3" s="712"/>
      <c r="G3" s="712"/>
      <c r="H3" s="712"/>
      <c r="I3" s="713"/>
      <c r="J3" s="713"/>
      <c r="K3" s="714"/>
      <c r="L3" s="714"/>
      <c r="M3" s="714"/>
      <c r="N3" s="715"/>
    </row>
    <row r="4" spans="1:14">
      <c r="A4" s="1098" t="str">
        <f>'Mand (2)'!A4</f>
        <v>Name of Contractor: Anil Dutt Sharma</v>
      </c>
      <c r="B4" s="1099"/>
      <c r="C4" s="1099"/>
      <c r="D4" s="1099"/>
      <c r="E4" s="711"/>
      <c r="F4" s="716"/>
      <c r="G4" s="716"/>
      <c r="H4" s="716"/>
      <c r="I4" s="711"/>
      <c r="J4" s="712"/>
      <c r="K4" s="712"/>
      <c r="L4" s="712"/>
      <c r="M4" s="717"/>
      <c r="N4" s="715"/>
    </row>
    <row r="5" spans="1:14">
      <c r="A5" s="1100" t="s">
        <v>604</v>
      </c>
      <c r="B5" s="1101"/>
      <c r="C5" s="1101"/>
      <c r="D5" s="718"/>
      <c r="E5" s="711"/>
      <c r="F5" s="719"/>
      <c r="G5" s="719"/>
      <c r="H5" s="719"/>
      <c r="I5" s="716"/>
      <c r="J5" s="712"/>
      <c r="K5" s="712"/>
      <c r="L5" s="712"/>
      <c r="M5" s="720"/>
      <c r="N5" s="721"/>
    </row>
    <row r="6" spans="1:14" ht="15.75">
      <c r="A6" s="1100" t="s">
        <v>605</v>
      </c>
      <c r="B6" s="1101"/>
      <c r="C6" s="1101"/>
      <c r="D6" s="1101"/>
      <c r="E6" s="722"/>
      <c r="F6" s="722"/>
      <c r="G6" s="722"/>
      <c r="H6" s="716"/>
      <c r="I6" s="1102" t="s">
        <v>588</v>
      </c>
      <c r="J6" s="1102"/>
      <c r="K6" s="1102"/>
      <c r="L6" s="1102"/>
      <c r="M6" s="723" t="s">
        <v>153</v>
      </c>
      <c r="N6" s="771">
        <f>M19</f>
        <v>1196701</v>
      </c>
    </row>
    <row r="7" spans="1:14" ht="16.5" thickBot="1">
      <c r="A7" s="765" t="s">
        <v>606</v>
      </c>
      <c r="B7" s="766"/>
      <c r="C7" s="766"/>
      <c r="D7" s="766"/>
      <c r="E7" s="724"/>
      <c r="F7" s="724"/>
      <c r="G7" s="724"/>
      <c r="H7" s="724"/>
      <c r="I7" s="725"/>
      <c r="J7" s="1103" t="s">
        <v>20</v>
      </c>
      <c r="K7" s="1103"/>
      <c r="L7" s="1103"/>
      <c r="M7" s="726" t="s">
        <v>153</v>
      </c>
      <c r="N7" s="772">
        <f>SUM(N6)</f>
        <v>1196701</v>
      </c>
    </row>
    <row r="8" spans="1:14">
      <c r="A8" s="727"/>
      <c r="B8" s="1104" t="s">
        <v>589</v>
      </c>
      <c r="C8" s="1104"/>
      <c r="D8" s="1104"/>
      <c r="E8" s="1104"/>
      <c r="F8" s="1104"/>
      <c r="G8" s="1104"/>
      <c r="H8" s="728"/>
      <c r="I8" s="1104" t="s">
        <v>590</v>
      </c>
      <c r="J8" s="1104"/>
      <c r="K8" s="1104"/>
      <c r="L8" s="1104"/>
      <c r="M8" s="1104"/>
      <c r="N8" s="1108" t="s">
        <v>379</v>
      </c>
    </row>
    <row r="9" spans="1:14" ht="26.25" thickBot="1">
      <c r="A9" s="729" t="s">
        <v>591</v>
      </c>
      <c r="B9" s="730" t="s">
        <v>592</v>
      </c>
      <c r="C9" s="731" t="s">
        <v>593</v>
      </c>
      <c r="D9" s="731" t="s">
        <v>376</v>
      </c>
      <c r="E9" s="731" t="s">
        <v>54</v>
      </c>
      <c r="F9" s="731" t="s">
        <v>594</v>
      </c>
      <c r="G9" s="731" t="s">
        <v>55</v>
      </c>
      <c r="H9" s="731"/>
      <c r="I9" s="731" t="s">
        <v>593</v>
      </c>
      <c r="J9" s="731" t="s">
        <v>595</v>
      </c>
      <c r="K9" s="731" t="s">
        <v>54</v>
      </c>
      <c r="L9" s="731" t="s">
        <v>594</v>
      </c>
      <c r="M9" s="731" t="s">
        <v>55</v>
      </c>
      <c r="N9" s="1109"/>
    </row>
    <row r="10" spans="1:14" ht="194.25" customHeight="1">
      <c r="A10" s="732">
        <v>1</v>
      </c>
      <c r="B10" s="733">
        <v>45</v>
      </c>
      <c r="C10" s="734" t="str">
        <f>Abstract!B196</f>
        <v>Providing and applying 12 mm thick (average) premixed formulated one coat gypsum lightweight plaster having additives and light weight aggregates as vermiculite/ perlite respectively conforming to IS: 2547 (Part - 1 &amp; II) 1976 (made by standard companies such as Gyproc of Saint Gobain, Ferrous crete India Pvt. Ltd. or Shri Ram cement or equivalent as per approval of Engineer-in-charge), applied on hacked / uneven background such as bare brick/ block/ RCC work on walls &amp; ceiling at all floors and locations, finished in smooth line and level etc. complete.</v>
      </c>
      <c r="D10" s="735"/>
      <c r="E10" s="735"/>
      <c r="F10" s="735"/>
      <c r="G10" s="735"/>
      <c r="H10" s="767" t="s">
        <v>608</v>
      </c>
      <c r="I10" s="736"/>
      <c r="J10" s="735"/>
      <c r="K10" s="737"/>
      <c r="L10" s="735"/>
      <c r="M10" s="735"/>
      <c r="N10" s="770" t="s">
        <v>612</v>
      </c>
    </row>
    <row r="11" spans="1:14" ht="41.25" customHeight="1">
      <c r="A11" s="738"/>
      <c r="B11" s="739" t="str">
        <f>Abstract!A197</f>
        <v>(a)</v>
      </c>
      <c r="C11" s="740" t="s">
        <v>448</v>
      </c>
      <c r="D11" s="741">
        <v>1204.3</v>
      </c>
      <c r="E11" s="741" t="s">
        <v>68</v>
      </c>
      <c r="F11" s="742">
        <v>183.33</v>
      </c>
      <c r="G11" s="742">
        <f>ROUND(D11*F11,0)</f>
        <v>220784</v>
      </c>
      <c r="H11" s="743"/>
      <c r="I11" s="736" t="s">
        <v>607</v>
      </c>
      <c r="J11" s="742">
        <v>880.1</v>
      </c>
      <c r="K11" s="744" t="str">
        <f>'[2]Main Abst'!E328</f>
        <v>Sqm</v>
      </c>
      <c r="L11" s="742">
        <v>127.26</v>
      </c>
      <c r="M11" s="742">
        <f>ROUND(J11*L11,0)</f>
        <v>112002</v>
      </c>
      <c r="N11" s="770" t="s">
        <v>615</v>
      </c>
    </row>
    <row r="12" spans="1:14" ht="39" customHeight="1">
      <c r="A12" s="738"/>
      <c r="B12" s="739"/>
      <c r="C12" s="740"/>
      <c r="D12" s="741"/>
      <c r="E12" s="741"/>
      <c r="F12" s="742"/>
      <c r="G12" s="742"/>
      <c r="H12" s="743"/>
      <c r="I12" s="736"/>
      <c r="J12" s="742">
        <v>1565.59</v>
      </c>
      <c r="K12" s="744" t="s">
        <v>68</v>
      </c>
      <c r="L12" s="742">
        <v>137.38999999999999</v>
      </c>
      <c r="M12" s="742">
        <f>ROUND(J12*L12,0)</f>
        <v>215096</v>
      </c>
      <c r="N12" s="770" t="s">
        <v>613</v>
      </c>
    </row>
    <row r="13" spans="1:14" ht="31.5" customHeight="1">
      <c r="A13" s="738"/>
      <c r="B13" s="739"/>
      <c r="C13" s="740"/>
      <c r="D13" s="741"/>
      <c r="E13" s="741"/>
      <c r="F13" s="742"/>
      <c r="G13" s="742"/>
      <c r="H13" s="743"/>
      <c r="I13" s="736"/>
      <c r="J13" s="768" t="s">
        <v>609</v>
      </c>
      <c r="K13" s="744" t="s">
        <v>68</v>
      </c>
      <c r="L13" s="742">
        <v>126.9</v>
      </c>
      <c r="M13" s="742"/>
      <c r="N13" s="770" t="s">
        <v>614</v>
      </c>
    </row>
    <row r="14" spans="1:14" ht="57" customHeight="1">
      <c r="A14" s="738"/>
      <c r="B14" s="739" t="str">
        <f>Abstract!A201</f>
        <v>(b)</v>
      </c>
      <c r="C14" s="740" t="str">
        <f>Abstract!B201</f>
        <v>12 mm</v>
      </c>
      <c r="D14" s="741">
        <v>942.29</v>
      </c>
      <c r="E14" s="741" t="s">
        <v>68</v>
      </c>
      <c r="F14" s="742">
        <v>270.14999999999998</v>
      </c>
      <c r="G14" s="742">
        <f>ROUND(D14*F14,0)</f>
        <v>254560</v>
      </c>
      <c r="H14" s="769" t="s">
        <v>618</v>
      </c>
      <c r="I14" s="736" t="s">
        <v>610</v>
      </c>
      <c r="J14" s="742">
        <v>1729.7</v>
      </c>
      <c r="K14" s="744" t="s">
        <v>68</v>
      </c>
      <c r="L14" s="742">
        <v>141.75</v>
      </c>
      <c r="M14" s="742">
        <f>ROUND(J14*L14,0)</f>
        <v>245185</v>
      </c>
      <c r="N14" s="770" t="s">
        <v>619</v>
      </c>
    </row>
    <row r="15" spans="1:14" ht="48" customHeight="1">
      <c r="A15" s="738"/>
      <c r="B15" s="739"/>
      <c r="C15" s="740"/>
      <c r="D15" s="741"/>
      <c r="E15" s="741"/>
      <c r="F15" s="742"/>
      <c r="G15" s="742"/>
      <c r="H15" s="769"/>
      <c r="I15" s="736"/>
      <c r="J15" s="742">
        <v>1224.98</v>
      </c>
      <c r="K15" s="744" t="s">
        <v>68</v>
      </c>
      <c r="L15" s="742">
        <v>164.87</v>
      </c>
      <c r="M15" s="742">
        <f>ROUND(J15*L15,0)</f>
        <v>201962</v>
      </c>
      <c r="N15" s="770" t="s">
        <v>613</v>
      </c>
    </row>
    <row r="16" spans="1:14" ht="48" customHeight="1">
      <c r="A16" s="738"/>
      <c r="B16" s="739"/>
      <c r="C16" s="740"/>
      <c r="D16" s="741"/>
      <c r="E16" s="741"/>
      <c r="F16" s="742"/>
      <c r="G16" s="742"/>
      <c r="H16" s="769"/>
      <c r="I16" s="736"/>
      <c r="J16" s="768" t="s">
        <v>609</v>
      </c>
      <c r="K16" s="744" t="s">
        <v>68</v>
      </c>
      <c r="L16" s="742">
        <v>149.41</v>
      </c>
      <c r="M16" s="742"/>
      <c r="N16" s="770" t="s">
        <v>614</v>
      </c>
    </row>
    <row r="17" spans="1:14" ht="59.25" customHeight="1">
      <c r="A17" s="738"/>
      <c r="B17" s="739" t="str">
        <f>Abstract!A205</f>
        <v>(c )</v>
      </c>
      <c r="C17" s="740" t="str">
        <f>Abstract!B205</f>
        <v>15 mm</v>
      </c>
      <c r="D17" s="741">
        <v>1696.51</v>
      </c>
      <c r="E17" s="741" t="s">
        <v>68</v>
      </c>
      <c r="F17" s="742">
        <v>313.62</v>
      </c>
      <c r="G17" s="742">
        <f>ROUND(D17*F17,0)</f>
        <v>532059</v>
      </c>
      <c r="H17" s="769">
        <v>3</v>
      </c>
      <c r="I17" s="736" t="s">
        <v>611</v>
      </c>
      <c r="J17" s="742">
        <v>2205.46</v>
      </c>
      <c r="K17" s="744" t="s">
        <v>68</v>
      </c>
      <c r="L17" s="742">
        <v>191.55</v>
      </c>
      <c r="M17" s="742">
        <f>ROUND(J17*L17,0)</f>
        <v>422456</v>
      </c>
      <c r="N17" s="770" t="s">
        <v>616</v>
      </c>
    </row>
    <row r="18" spans="1:14" ht="23.25" customHeight="1">
      <c r="A18" s="738"/>
      <c r="B18" s="739"/>
      <c r="C18" s="745"/>
      <c r="D18" s="741"/>
      <c r="E18" s="741"/>
      <c r="F18" s="742"/>
      <c r="G18" s="742"/>
      <c r="H18" s="743"/>
      <c r="I18" s="740"/>
      <c r="J18" s="768" t="s">
        <v>609</v>
      </c>
      <c r="K18" s="744" t="s">
        <v>68</v>
      </c>
      <c r="L18" s="742">
        <v>173.6</v>
      </c>
      <c r="M18" s="742"/>
      <c r="N18" s="770" t="s">
        <v>614</v>
      </c>
    </row>
    <row r="19" spans="1:14" ht="15.75" thickBot="1">
      <c r="A19" s="746"/>
      <c r="B19" s="747"/>
      <c r="C19" s="748" t="s">
        <v>20</v>
      </c>
      <c r="D19" s="749"/>
      <c r="E19" s="749"/>
      <c r="F19" s="749"/>
      <c r="G19" s="750">
        <f>SUM(G10:G18)</f>
        <v>1007403</v>
      </c>
      <c r="H19" s="751"/>
      <c r="I19" s="752" t="s">
        <v>20</v>
      </c>
      <c r="J19" s="751"/>
      <c r="K19" s="751"/>
      <c r="L19" s="753"/>
      <c r="M19" s="754">
        <f>SUM(M10:M18)</f>
        <v>1196701</v>
      </c>
      <c r="N19" s="755"/>
    </row>
    <row r="20" spans="1:14">
      <c r="A20" s="1110" t="s">
        <v>596</v>
      </c>
      <c r="B20" s="1110"/>
      <c r="C20" s="1110"/>
      <c r="D20" s="756"/>
      <c r="E20" s="756"/>
      <c r="F20" s="756"/>
      <c r="G20" s="756"/>
      <c r="H20" s="756"/>
      <c r="I20" s="757"/>
      <c r="J20" s="756"/>
      <c r="K20" s="756"/>
      <c r="L20" s="756"/>
      <c r="M20" s="756"/>
      <c r="N20" s="758"/>
    </row>
    <row r="21" spans="1:14">
      <c r="A21" s="759" t="s">
        <v>597</v>
      </c>
      <c r="B21" s="1111" t="s">
        <v>620</v>
      </c>
      <c r="C21" s="1111"/>
      <c r="D21" s="1111"/>
      <c r="E21" s="760"/>
      <c r="F21" s="760"/>
      <c r="G21" s="760"/>
      <c r="H21" s="760"/>
      <c r="I21" s="760"/>
      <c r="J21" s="760"/>
      <c r="K21" s="761"/>
      <c r="L21" s="761"/>
      <c r="M21" s="761"/>
      <c r="N21" s="758"/>
    </row>
    <row r="22" spans="1:14">
      <c r="A22" s="759" t="s">
        <v>598</v>
      </c>
      <c r="B22" s="1111" t="s">
        <v>599</v>
      </c>
      <c r="C22" s="1111"/>
      <c r="D22" s="1111"/>
      <c r="E22" s="1111"/>
      <c r="F22" s="1111"/>
      <c r="G22" s="1111"/>
      <c r="H22" s="760"/>
      <c r="I22" s="760"/>
      <c r="J22" s="760"/>
      <c r="K22" s="760"/>
      <c r="L22" s="761"/>
      <c r="M22" s="761"/>
      <c r="N22" s="758"/>
    </row>
    <row r="23" spans="1:14">
      <c r="A23" s="759" t="s">
        <v>600</v>
      </c>
      <c r="B23" s="1105" t="s">
        <v>601</v>
      </c>
      <c r="C23" s="1105"/>
      <c r="D23" s="1105"/>
      <c r="E23" s="1105"/>
      <c r="F23" s="1105"/>
      <c r="G23" s="1105"/>
      <c r="H23" s="1105"/>
      <c r="I23" s="1105"/>
      <c r="J23" s="1105"/>
      <c r="K23" s="1105"/>
      <c r="L23" s="1105"/>
      <c r="M23" s="762"/>
      <c r="N23" s="756"/>
    </row>
    <row r="24" spans="1:14">
      <c r="A24" s="759" t="s">
        <v>602</v>
      </c>
      <c r="B24" s="1105" t="s">
        <v>603</v>
      </c>
      <c r="C24" s="1105"/>
      <c r="D24" s="1105"/>
      <c r="E24" s="1105"/>
      <c r="F24" s="762"/>
      <c r="G24" s="762"/>
      <c r="H24" s="762"/>
      <c r="I24" s="762"/>
      <c r="J24" s="762"/>
      <c r="K24" s="762"/>
      <c r="L24" s="763"/>
      <c r="M24" s="763"/>
      <c r="N24" s="758"/>
    </row>
    <row r="25" spans="1:14">
      <c r="C25" s="1106" t="s">
        <v>617</v>
      </c>
      <c r="D25" s="1106"/>
      <c r="E25" s="1106"/>
      <c r="F25" s="1106"/>
      <c r="G25" s="1106"/>
      <c r="H25" s="1107">
        <f>M19</f>
        <v>1196701</v>
      </c>
      <c r="I25" s="1107"/>
    </row>
    <row r="26" spans="1:14">
      <c r="I26" s="764"/>
    </row>
    <row r="27" spans="1:14">
      <c r="I27" s="764"/>
    </row>
    <row r="28" spans="1:14">
      <c r="I28" s="764"/>
    </row>
    <row r="29" spans="1:14">
      <c r="I29" s="764"/>
    </row>
    <row r="30" spans="1:14">
      <c r="I30" s="764"/>
    </row>
  </sheetData>
  <mergeCells count="18">
    <mergeCell ref="B24:E24"/>
    <mergeCell ref="C25:G25"/>
    <mergeCell ref="H25:I25"/>
    <mergeCell ref="N8:N9"/>
    <mergeCell ref="A20:C20"/>
    <mergeCell ref="B21:D21"/>
    <mergeCell ref="B22:G22"/>
    <mergeCell ref="B23:L23"/>
    <mergeCell ref="A6:D6"/>
    <mergeCell ref="I6:L6"/>
    <mergeCell ref="J7:L7"/>
    <mergeCell ref="B8:G8"/>
    <mergeCell ref="I8:M8"/>
    <mergeCell ref="A1:N1"/>
    <mergeCell ref="A2:N2"/>
    <mergeCell ref="A3:D3"/>
    <mergeCell ref="A4:D4"/>
    <mergeCell ref="A5:C5"/>
  </mergeCells>
  <pageMargins left="0.19685039370078741" right="0.19685039370078741" top="0.39370078740157483" bottom="0.59055118110236227" header="0.31496062992125984" footer="0.31496062992125984"/>
  <pageSetup paperSize="9" orientation="landscape" r:id="rId1"/>
  <rowBreaks count="1" manualBreakCount="1">
    <brk id="1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view="pageBreakPreview" topLeftCell="A37" zoomScaleNormal="100" zoomScaleSheetLayoutView="100" workbookViewId="0">
      <selection activeCell="K40" sqref="K40"/>
    </sheetView>
  </sheetViews>
  <sheetFormatPr defaultRowHeight="15"/>
  <cols>
    <col min="1" max="1" width="6.85546875" style="325" customWidth="1"/>
    <col min="2" max="2" width="30.5703125" style="325" customWidth="1"/>
    <col min="3" max="3" width="12.28515625" style="325" customWidth="1"/>
    <col min="4" max="5" width="11.28515625" style="325" customWidth="1"/>
    <col min="6" max="6" width="17.28515625" style="325" customWidth="1"/>
    <col min="7" max="255" width="9.140625" style="325"/>
    <col min="256" max="256" width="6.85546875" style="325" customWidth="1"/>
    <col min="257" max="257" width="34.5703125" style="325" customWidth="1"/>
    <col min="258" max="258" width="13.28515625" style="325" customWidth="1"/>
    <col min="259" max="259" width="11.28515625" style="325" customWidth="1"/>
    <col min="260" max="260" width="11" style="325" customWidth="1"/>
    <col min="261" max="261" width="17.28515625" style="325" customWidth="1"/>
    <col min="262" max="511" width="9.140625" style="325"/>
    <col min="512" max="512" width="6.85546875" style="325" customWidth="1"/>
    <col min="513" max="513" width="34.5703125" style="325" customWidth="1"/>
    <col min="514" max="514" width="13.28515625" style="325" customWidth="1"/>
    <col min="515" max="515" width="11.28515625" style="325" customWidth="1"/>
    <col min="516" max="516" width="11" style="325" customWidth="1"/>
    <col min="517" max="517" width="17.28515625" style="325" customWidth="1"/>
    <col min="518" max="767" width="9.140625" style="325"/>
    <col min="768" max="768" width="6.85546875" style="325" customWidth="1"/>
    <col min="769" max="769" width="34.5703125" style="325" customWidth="1"/>
    <col min="770" max="770" width="13.28515625" style="325" customWidth="1"/>
    <col min="771" max="771" width="11.28515625" style="325" customWidth="1"/>
    <col min="772" max="772" width="11" style="325" customWidth="1"/>
    <col min="773" max="773" width="17.28515625" style="325" customWidth="1"/>
    <col min="774" max="1023" width="9.140625" style="325"/>
    <col min="1024" max="1024" width="6.85546875" style="325" customWidth="1"/>
    <col min="1025" max="1025" width="34.5703125" style="325" customWidth="1"/>
    <col min="1026" max="1026" width="13.28515625" style="325" customWidth="1"/>
    <col min="1027" max="1027" width="11.28515625" style="325" customWidth="1"/>
    <col min="1028" max="1028" width="11" style="325" customWidth="1"/>
    <col min="1029" max="1029" width="17.28515625" style="325" customWidth="1"/>
    <col min="1030" max="1279" width="9.140625" style="325"/>
    <col min="1280" max="1280" width="6.85546875" style="325" customWidth="1"/>
    <col min="1281" max="1281" width="34.5703125" style="325" customWidth="1"/>
    <col min="1282" max="1282" width="13.28515625" style="325" customWidth="1"/>
    <col min="1283" max="1283" width="11.28515625" style="325" customWidth="1"/>
    <col min="1284" max="1284" width="11" style="325" customWidth="1"/>
    <col min="1285" max="1285" width="17.28515625" style="325" customWidth="1"/>
    <col min="1286" max="1535" width="9.140625" style="325"/>
    <col min="1536" max="1536" width="6.85546875" style="325" customWidth="1"/>
    <col min="1537" max="1537" width="34.5703125" style="325" customWidth="1"/>
    <col min="1538" max="1538" width="13.28515625" style="325" customWidth="1"/>
    <col min="1539" max="1539" width="11.28515625" style="325" customWidth="1"/>
    <col min="1540" max="1540" width="11" style="325" customWidth="1"/>
    <col min="1541" max="1541" width="17.28515625" style="325" customWidth="1"/>
    <col min="1542" max="1791" width="9.140625" style="325"/>
    <col min="1792" max="1792" width="6.85546875" style="325" customWidth="1"/>
    <col min="1793" max="1793" width="34.5703125" style="325" customWidth="1"/>
    <col min="1794" max="1794" width="13.28515625" style="325" customWidth="1"/>
    <col min="1795" max="1795" width="11.28515625" style="325" customWidth="1"/>
    <col min="1796" max="1796" width="11" style="325" customWidth="1"/>
    <col min="1797" max="1797" width="17.28515625" style="325" customWidth="1"/>
    <col min="1798" max="2047" width="9.140625" style="325"/>
    <col min="2048" max="2048" width="6.85546875" style="325" customWidth="1"/>
    <col min="2049" max="2049" width="34.5703125" style="325" customWidth="1"/>
    <col min="2050" max="2050" width="13.28515625" style="325" customWidth="1"/>
    <col min="2051" max="2051" width="11.28515625" style="325" customWidth="1"/>
    <col min="2052" max="2052" width="11" style="325" customWidth="1"/>
    <col min="2053" max="2053" width="17.28515625" style="325" customWidth="1"/>
    <col min="2054" max="2303" width="9.140625" style="325"/>
    <col min="2304" max="2304" width="6.85546875" style="325" customWidth="1"/>
    <col min="2305" max="2305" width="34.5703125" style="325" customWidth="1"/>
    <col min="2306" max="2306" width="13.28515625" style="325" customWidth="1"/>
    <col min="2307" max="2307" width="11.28515625" style="325" customWidth="1"/>
    <col min="2308" max="2308" width="11" style="325" customWidth="1"/>
    <col min="2309" max="2309" width="17.28515625" style="325" customWidth="1"/>
    <col min="2310" max="2559" width="9.140625" style="325"/>
    <col min="2560" max="2560" width="6.85546875" style="325" customWidth="1"/>
    <col min="2561" max="2561" width="34.5703125" style="325" customWidth="1"/>
    <col min="2562" max="2562" width="13.28515625" style="325" customWidth="1"/>
    <col min="2563" max="2563" width="11.28515625" style="325" customWidth="1"/>
    <col min="2564" max="2564" width="11" style="325" customWidth="1"/>
    <col min="2565" max="2565" width="17.28515625" style="325" customWidth="1"/>
    <col min="2566" max="2815" width="9.140625" style="325"/>
    <col min="2816" max="2816" width="6.85546875" style="325" customWidth="1"/>
    <col min="2817" max="2817" width="34.5703125" style="325" customWidth="1"/>
    <col min="2818" max="2818" width="13.28515625" style="325" customWidth="1"/>
    <col min="2819" max="2819" width="11.28515625" style="325" customWidth="1"/>
    <col min="2820" max="2820" width="11" style="325" customWidth="1"/>
    <col min="2821" max="2821" width="17.28515625" style="325" customWidth="1"/>
    <col min="2822" max="3071" width="9.140625" style="325"/>
    <col min="3072" max="3072" width="6.85546875" style="325" customWidth="1"/>
    <col min="3073" max="3073" width="34.5703125" style="325" customWidth="1"/>
    <col min="3074" max="3074" width="13.28515625" style="325" customWidth="1"/>
    <col min="3075" max="3075" width="11.28515625" style="325" customWidth="1"/>
    <col min="3076" max="3076" width="11" style="325" customWidth="1"/>
    <col min="3077" max="3077" width="17.28515625" style="325" customWidth="1"/>
    <col min="3078" max="3327" width="9.140625" style="325"/>
    <col min="3328" max="3328" width="6.85546875" style="325" customWidth="1"/>
    <col min="3329" max="3329" width="34.5703125" style="325" customWidth="1"/>
    <col min="3330" max="3330" width="13.28515625" style="325" customWidth="1"/>
    <col min="3331" max="3331" width="11.28515625" style="325" customWidth="1"/>
    <col min="3332" max="3332" width="11" style="325" customWidth="1"/>
    <col min="3333" max="3333" width="17.28515625" style="325" customWidth="1"/>
    <col min="3334" max="3583" width="9.140625" style="325"/>
    <col min="3584" max="3584" width="6.85546875" style="325" customWidth="1"/>
    <col min="3585" max="3585" width="34.5703125" style="325" customWidth="1"/>
    <col min="3586" max="3586" width="13.28515625" style="325" customWidth="1"/>
    <col min="3587" max="3587" width="11.28515625" style="325" customWidth="1"/>
    <col min="3588" max="3588" width="11" style="325" customWidth="1"/>
    <col min="3589" max="3589" width="17.28515625" style="325" customWidth="1"/>
    <col min="3590" max="3839" width="9.140625" style="325"/>
    <col min="3840" max="3840" width="6.85546875" style="325" customWidth="1"/>
    <col min="3841" max="3841" width="34.5703125" style="325" customWidth="1"/>
    <col min="3842" max="3842" width="13.28515625" style="325" customWidth="1"/>
    <col min="3843" max="3843" width="11.28515625" style="325" customWidth="1"/>
    <col min="3844" max="3844" width="11" style="325" customWidth="1"/>
    <col min="3845" max="3845" width="17.28515625" style="325" customWidth="1"/>
    <col min="3846" max="4095" width="9.140625" style="325"/>
    <col min="4096" max="4096" width="6.85546875" style="325" customWidth="1"/>
    <col min="4097" max="4097" width="34.5703125" style="325" customWidth="1"/>
    <col min="4098" max="4098" width="13.28515625" style="325" customWidth="1"/>
    <col min="4099" max="4099" width="11.28515625" style="325" customWidth="1"/>
    <col min="4100" max="4100" width="11" style="325" customWidth="1"/>
    <col min="4101" max="4101" width="17.28515625" style="325" customWidth="1"/>
    <col min="4102" max="4351" width="9.140625" style="325"/>
    <col min="4352" max="4352" width="6.85546875" style="325" customWidth="1"/>
    <col min="4353" max="4353" width="34.5703125" style="325" customWidth="1"/>
    <col min="4354" max="4354" width="13.28515625" style="325" customWidth="1"/>
    <col min="4355" max="4355" width="11.28515625" style="325" customWidth="1"/>
    <col min="4356" max="4356" width="11" style="325" customWidth="1"/>
    <col min="4357" max="4357" width="17.28515625" style="325" customWidth="1"/>
    <col min="4358" max="4607" width="9.140625" style="325"/>
    <col min="4608" max="4608" width="6.85546875" style="325" customWidth="1"/>
    <col min="4609" max="4609" width="34.5703125" style="325" customWidth="1"/>
    <col min="4610" max="4610" width="13.28515625" style="325" customWidth="1"/>
    <col min="4611" max="4611" width="11.28515625" style="325" customWidth="1"/>
    <col min="4612" max="4612" width="11" style="325" customWidth="1"/>
    <col min="4613" max="4613" width="17.28515625" style="325" customWidth="1"/>
    <col min="4614" max="4863" width="9.140625" style="325"/>
    <col min="4864" max="4864" width="6.85546875" style="325" customWidth="1"/>
    <col min="4865" max="4865" width="34.5703125" style="325" customWidth="1"/>
    <col min="4866" max="4866" width="13.28515625" style="325" customWidth="1"/>
    <col min="4867" max="4867" width="11.28515625" style="325" customWidth="1"/>
    <col min="4868" max="4868" width="11" style="325" customWidth="1"/>
    <col min="4869" max="4869" width="17.28515625" style="325" customWidth="1"/>
    <col min="4870" max="5119" width="9.140625" style="325"/>
    <col min="5120" max="5120" width="6.85546875" style="325" customWidth="1"/>
    <col min="5121" max="5121" width="34.5703125" style="325" customWidth="1"/>
    <col min="5122" max="5122" width="13.28515625" style="325" customWidth="1"/>
    <col min="5123" max="5123" width="11.28515625" style="325" customWidth="1"/>
    <col min="5124" max="5124" width="11" style="325" customWidth="1"/>
    <col min="5125" max="5125" width="17.28515625" style="325" customWidth="1"/>
    <col min="5126" max="5375" width="9.140625" style="325"/>
    <col min="5376" max="5376" width="6.85546875" style="325" customWidth="1"/>
    <col min="5377" max="5377" width="34.5703125" style="325" customWidth="1"/>
    <col min="5378" max="5378" width="13.28515625" style="325" customWidth="1"/>
    <col min="5379" max="5379" width="11.28515625" style="325" customWidth="1"/>
    <col min="5380" max="5380" width="11" style="325" customWidth="1"/>
    <col min="5381" max="5381" width="17.28515625" style="325" customWidth="1"/>
    <col min="5382" max="5631" width="9.140625" style="325"/>
    <col min="5632" max="5632" width="6.85546875" style="325" customWidth="1"/>
    <col min="5633" max="5633" width="34.5703125" style="325" customWidth="1"/>
    <col min="5634" max="5634" width="13.28515625" style="325" customWidth="1"/>
    <col min="5635" max="5635" width="11.28515625" style="325" customWidth="1"/>
    <col min="5636" max="5636" width="11" style="325" customWidth="1"/>
    <col min="5637" max="5637" width="17.28515625" style="325" customWidth="1"/>
    <col min="5638" max="5887" width="9.140625" style="325"/>
    <col min="5888" max="5888" width="6.85546875" style="325" customWidth="1"/>
    <col min="5889" max="5889" width="34.5703125" style="325" customWidth="1"/>
    <col min="5890" max="5890" width="13.28515625" style="325" customWidth="1"/>
    <col min="5891" max="5891" width="11.28515625" style="325" customWidth="1"/>
    <col min="5892" max="5892" width="11" style="325" customWidth="1"/>
    <col min="5893" max="5893" width="17.28515625" style="325" customWidth="1"/>
    <col min="5894" max="6143" width="9.140625" style="325"/>
    <col min="6144" max="6144" width="6.85546875" style="325" customWidth="1"/>
    <col min="6145" max="6145" width="34.5703125" style="325" customWidth="1"/>
    <col min="6146" max="6146" width="13.28515625" style="325" customWidth="1"/>
    <col min="6147" max="6147" width="11.28515625" style="325" customWidth="1"/>
    <col min="6148" max="6148" width="11" style="325" customWidth="1"/>
    <col min="6149" max="6149" width="17.28515625" style="325" customWidth="1"/>
    <col min="6150" max="6399" width="9.140625" style="325"/>
    <col min="6400" max="6400" width="6.85546875" style="325" customWidth="1"/>
    <col min="6401" max="6401" width="34.5703125" style="325" customWidth="1"/>
    <col min="6402" max="6402" width="13.28515625" style="325" customWidth="1"/>
    <col min="6403" max="6403" width="11.28515625" style="325" customWidth="1"/>
    <col min="6404" max="6404" width="11" style="325" customWidth="1"/>
    <col min="6405" max="6405" width="17.28515625" style="325" customWidth="1"/>
    <col min="6406" max="6655" width="9.140625" style="325"/>
    <col min="6656" max="6656" width="6.85546875" style="325" customWidth="1"/>
    <col min="6657" max="6657" width="34.5703125" style="325" customWidth="1"/>
    <col min="6658" max="6658" width="13.28515625" style="325" customWidth="1"/>
    <col min="6659" max="6659" width="11.28515625" style="325" customWidth="1"/>
    <col min="6660" max="6660" width="11" style="325" customWidth="1"/>
    <col min="6661" max="6661" width="17.28515625" style="325" customWidth="1"/>
    <col min="6662" max="6911" width="9.140625" style="325"/>
    <col min="6912" max="6912" width="6.85546875" style="325" customWidth="1"/>
    <col min="6913" max="6913" width="34.5703125" style="325" customWidth="1"/>
    <col min="6914" max="6914" width="13.28515625" style="325" customWidth="1"/>
    <col min="6915" max="6915" width="11.28515625" style="325" customWidth="1"/>
    <col min="6916" max="6916" width="11" style="325" customWidth="1"/>
    <col min="6917" max="6917" width="17.28515625" style="325" customWidth="1"/>
    <col min="6918" max="7167" width="9.140625" style="325"/>
    <col min="7168" max="7168" width="6.85546875" style="325" customWidth="1"/>
    <col min="7169" max="7169" width="34.5703125" style="325" customWidth="1"/>
    <col min="7170" max="7170" width="13.28515625" style="325" customWidth="1"/>
    <col min="7171" max="7171" width="11.28515625" style="325" customWidth="1"/>
    <col min="7172" max="7172" width="11" style="325" customWidth="1"/>
    <col min="7173" max="7173" width="17.28515625" style="325" customWidth="1"/>
    <col min="7174" max="7423" width="9.140625" style="325"/>
    <col min="7424" max="7424" width="6.85546875" style="325" customWidth="1"/>
    <col min="7425" max="7425" width="34.5703125" style="325" customWidth="1"/>
    <col min="7426" max="7426" width="13.28515625" style="325" customWidth="1"/>
    <col min="7427" max="7427" width="11.28515625" style="325" customWidth="1"/>
    <col min="7428" max="7428" width="11" style="325" customWidth="1"/>
    <col min="7429" max="7429" width="17.28515625" style="325" customWidth="1"/>
    <col min="7430" max="7679" width="9.140625" style="325"/>
    <col min="7680" max="7680" width="6.85546875" style="325" customWidth="1"/>
    <col min="7681" max="7681" width="34.5703125" style="325" customWidth="1"/>
    <col min="7682" max="7682" width="13.28515625" style="325" customWidth="1"/>
    <col min="7683" max="7683" width="11.28515625" style="325" customWidth="1"/>
    <col min="7684" max="7684" width="11" style="325" customWidth="1"/>
    <col min="7685" max="7685" width="17.28515625" style="325" customWidth="1"/>
    <col min="7686" max="7935" width="9.140625" style="325"/>
    <col min="7936" max="7936" width="6.85546875" style="325" customWidth="1"/>
    <col min="7937" max="7937" width="34.5703125" style="325" customWidth="1"/>
    <col min="7938" max="7938" width="13.28515625" style="325" customWidth="1"/>
    <col min="7939" max="7939" width="11.28515625" style="325" customWidth="1"/>
    <col min="7940" max="7940" width="11" style="325" customWidth="1"/>
    <col min="7941" max="7941" width="17.28515625" style="325" customWidth="1"/>
    <col min="7942" max="8191" width="9.140625" style="325"/>
    <col min="8192" max="8192" width="6.85546875" style="325" customWidth="1"/>
    <col min="8193" max="8193" width="34.5703125" style="325" customWidth="1"/>
    <col min="8194" max="8194" width="13.28515625" style="325" customWidth="1"/>
    <col min="8195" max="8195" width="11.28515625" style="325" customWidth="1"/>
    <col min="8196" max="8196" width="11" style="325" customWidth="1"/>
    <col min="8197" max="8197" width="17.28515625" style="325" customWidth="1"/>
    <col min="8198" max="8447" width="9.140625" style="325"/>
    <col min="8448" max="8448" width="6.85546875" style="325" customWidth="1"/>
    <col min="8449" max="8449" width="34.5703125" style="325" customWidth="1"/>
    <col min="8450" max="8450" width="13.28515625" style="325" customWidth="1"/>
    <col min="8451" max="8451" width="11.28515625" style="325" customWidth="1"/>
    <col min="8452" max="8452" width="11" style="325" customWidth="1"/>
    <col min="8453" max="8453" width="17.28515625" style="325" customWidth="1"/>
    <col min="8454" max="8703" width="9.140625" style="325"/>
    <col min="8704" max="8704" width="6.85546875" style="325" customWidth="1"/>
    <col min="8705" max="8705" width="34.5703125" style="325" customWidth="1"/>
    <col min="8706" max="8706" width="13.28515625" style="325" customWidth="1"/>
    <col min="8707" max="8707" width="11.28515625" style="325" customWidth="1"/>
    <col min="8708" max="8708" width="11" style="325" customWidth="1"/>
    <col min="8709" max="8709" width="17.28515625" style="325" customWidth="1"/>
    <col min="8710" max="8959" width="9.140625" style="325"/>
    <col min="8960" max="8960" width="6.85546875" style="325" customWidth="1"/>
    <col min="8961" max="8961" width="34.5703125" style="325" customWidth="1"/>
    <col min="8962" max="8962" width="13.28515625" style="325" customWidth="1"/>
    <col min="8963" max="8963" width="11.28515625" style="325" customWidth="1"/>
    <col min="8964" max="8964" width="11" style="325" customWidth="1"/>
    <col min="8965" max="8965" width="17.28515625" style="325" customWidth="1"/>
    <col min="8966" max="9215" width="9.140625" style="325"/>
    <col min="9216" max="9216" width="6.85546875" style="325" customWidth="1"/>
    <col min="9217" max="9217" width="34.5703125" style="325" customWidth="1"/>
    <col min="9218" max="9218" width="13.28515625" style="325" customWidth="1"/>
    <col min="9219" max="9219" width="11.28515625" style="325" customWidth="1"/>
    <col min="9220" max="9220" width="11" style="325" customWidth="1"/>
    <col min="9221" max="9221" width="17.28515625" style="325" customWidth="1"/>
    <col min="9222" max="9471" width="9.140625" style="325"/>
    <col min="9472" max="9472" width="6.85546875" style="325" customWidth="1"/>
    <col min="9473" max="9473" width="34.5703125" style="325" customWidth="1"/>
    <col min="9474" max="9474" width="13.28515625" style="325" customWidth="1"/>
    <col min="9475" max="9475" width="11.28515625" style="325" customWidth="1"/>
    <col min="9476" max="9476" width="11" style="325" customWidth="1"/>
    <col min="9477" max="9477" width="17.28515625" style="325" customWidth="1"/>
    <col min="9478" max="9727" width="9.140625" style="325"/>
    <col min="9728" max="9728" width="6.85546875" style="325" customWidth="1"/>
    <col min="9729" max="9729" width="34.5703125" style="325" customWidth="1"/>
    <col min="9730" max="9730" width="13.28515625" style="325" customWidth="1"/>
    <col min="9731" max="9731" width="11.28515625" style="325" customWidth="1"/>
    <col min="9732" max="9732" width="11" style="325" customWidth="1"/>
    <col min="9733" max="9733" width="17.28515625" style="325" customWidth="1"/>
    <col min="9734" max="9983" width="9.140625" style="325"/>
    <col min="9984" max="9984" width="6.85546875" style="325" customWidth="1"/>
    <col min="9985" max="9985" width="34.5703125" style="325" customWidth="1"/>
    <col min="9986" max="9986" width="13.28515625" style="325" customWidth="1"/>
    <col min="9987" max="9987" width="11.28515625" style="325" customWidth="1"/>
    <col min="9988" max="9988" width="11" style="325" customWidth="1"/>
    <col min="9989" max="9989" width="17.28515625" style="325" customWidth="1"/>
    <col min="9990" max="10239" width="9.140625" style="325"/>
    <col min="10240" max="10240" width="6.85546875" style="325" customWidth="1"/>
    <col min="10241" max="10241" width="34.5703125" style="325" customWidth="1"/>
    <col min="10242" max="10242" width="13.28515625" style="325" customWidth="1"/>
    <col min="10243" max="10243" width="11.28515625" style="325" customWidth="1"/>
    <col min="10244" max="10244" width="11" style="325" customWidth="1"/>
    <col min="10245" max="10245" width="17.28515625" style="325" customWidth="1"/>
    <col min="10246" max="10495" width="9.140625" style="325"/>
    <col min="10496" max="10496" width="6.85546875" style="325" customWidth="1"/>
    <col min="10497" max="10497" width="34.5703125" style="325" customWidth="1"/>
    <col min="10498" max="10498" width="13.28515625" style="325" customWidth="1"/>
    <col min="10499" max="10499" width="11.28515625" style="325" customWidth="1"/>
    <col min="10500" max="10500" width="11" style="325" customWidth="1"/>
    <col min="10501" max="10501" width="17.28515625" style="325" customWidth="1"/>
    <col min="10502" max="10751" width="9.140625" style="325"/>
    <col min="10752" max="10752" width="6.85546875" style="325" customWidth="1"/>
    <col min="10753" max="10753" width="34.5703125" style="325" customWidth="1"/>
    <col min="10754" max="10754" width="13.28515625" style="325" customWidth="1"/>
    <col min="10755" max="10755" width="11.28515625" style="325" customWidth="1"/>
    <col min="10756" max="10756" width="11" style="325" customWidth="1"/>
    <col min="10757" max="10757" width="17.28515625" style="325" customWidth="1"/>
    <col min="10758" max="11007" width="9.140625" style="325"/>
    <col min="11008" max="11008" width="6.85546875" style="325" customWidth="1"/>
    <col min="11009" max="11009" width="34.5703125" style="325" customWidth="1"/>
    <col min="11010" max="11010" width="13.28515625" style="325" customWidth="1"/>
    <col min="11011" max="11011" width="11.28515625" style="325" customWidth="1"/>
    <col min="11012" max="11012" width="11" style="325" customWidth="1"/>
    <col min="11013" max="11013" width="17.28515625" style="325" customWidth="1"/>
    <col min="11014" max="11263" width="9.140625" style="325"/>
    <col min="11264" max="11264" width="6.85546875" style="325" customWidth="1"/>
    <col min="11265" max="11265" width="34.5703125" style="325" customWidth="1"/>
    <col min="11266" max="11266" width="13.28515625" style="325" customWidth="1"/>
    <col min="11267" max="11267" width="11.28515625" style="325" customWidth="1"/>
    <col min="11268" max="11268" width="11" style="325" customWidth="1"/>
    <col min="11269" max="11269" width="17.28515625" style="325" customWidth="1"/>
    <col min="11270" max="11519" width="9.140625" style="325"/>
    <col min="11520" max="11520" width="6.85546875" style="325" customWidth="1"/>
    <col min="11521" max="11521" width="34.5703125" style="325" customWidth="1"/>
    <col min="11522" max="11522" width="13.28515625" style="325" customWidth="1"/>
    <col min="11523" max="11523" width="11.28515625" style="325" customWidth="1"/>
    <col min="11524" max="11524" width="11" style="325" customWidth="1"/>
    <col min="11525" max="11525" width="17.28515625" style="325" customWidth="1"/>
    <col min="11526" max="11775" width="9.140625" style="325"/>
    <col min="11776" max="11776" width="6.85546875" style="325" customWidth="1"/>
    <col min="11777" max="11777" width="34.5703125" style="325" customWidth="1"/>
    <col min="11778" max="11778" width="13.28515625" style="325" customWidth="1"/>
    <col min="11779" max="11779" width="11.28515625" style="325" customWidth="1"/>
    <col min="11780" max="11780" width="11" style="325" customWidth="1"/>
    <col min="11781" max="11781" width="17.28515625" style="325" customWidth="1"/>
    <col min="11782" max="12031" width="9.140625" style="325"/>
    <col min="12032" max="12032" width="6.85546875" style="325" customWidth="1"/>
    <col min="12033" max="12033" width="34.5703125" style="325" customWidth="1"/>
    <col min="12034" max="12034" width="13.28515625" style="325" customWidth="1"/>
    <col min="12035" max="12035" width="11.28515625" style="325" customWidth="1"/>
    <col min="12036" max="12036" width="11" style="325" customWidth="1"/>
    <col min="12037" max="12037" width="17.28515625" style="325" customWidth="1"/>
    <col min="12038" max="12287" width="9.140625" style="325"/>
    <col min="12288" max="12288" width="6.85546875" style="325" customWidth="1"/>
    <col min="12289" max="12289" width="34.5703125" style="325" customWidth="1"/>
    <col min="12290" max="12290" width="13.28515625" style="325" customWidth="1"/>
    <col min="12291" max="12291" width="11.28515625" style="325" customWidth="1"/>
    <col min="12292" max="12292" width="11" style="325" customWidth="1"/>
    <col min="12293" max="12293" width="17.28515625" style="325" customWidth="1"/>
    <col min="12294" max="12543" width="9.140625" style="325"/>
    <col min="12544" max="12544" width="6.85546875" style="325" customWidth="1"/>
    <col min="12545" max="12545" width="34.5703125" style="325" customWidth="1"/>
    <col min="12546" max="12546" width="13.28515625" style="325" customWidth="1"/>
    <col min="12547" max="12547" width="11.28515625" style="325" customWidth="1"/>
    <col min="12548" max="12548" width="11" style="325" customWidth="1"/>
    <col min="12549" max="12549" width="17.28515625" style="325" customWidth="1"/>
    <col min="12550" max="12799" width="9.140625" style="325"/>
    <col min="12800" max="12800" width="6.85546875" style="325" customWidth="1"/>
    <col min="12801" max="12801" width="34.5703125" style="325" customWidth="1"/>
    <col min="12802" max="12802" width="13.28515625" style="325" customWidth="1"/>
    <col min="12803" max="12803" width="11.28515625" style="325" customWidth="1"/>
    <col min="12804" max="12804" width="11" style="325" customWidth="1"/>
    <col min="12805" max="12805" width="17.28515625" style="325" customWidth="1"/>
    <col min="12806" max="13055" width="9.140625" style="325"/>
    <col min="13056" max="13056" width="6.85546875" style="325" customWidth="1"/>
    <col min="13057" max="13057" width="34.5703125" style="325" customWidth="1"/>
    <col min="13058" max="13058" width="13.28515625" style="325" customWidth="1"/>
    <col min="13059" max="13059" width="11.28515625" style="325" customWidth="1"/>
    <col min="13060" max="13060" width="11" style="325" customWidth="1"/>
    <col min="13061" max="13061" width="17.28515625" style="325" customWidth="1"/>
    <col min="13062" max="13311" width="9.140625" style="325"/>
    <col min="13312" max="13312" width="6.85546875" style="325" customWidth="1"/>
    <col min="13313" max="13313" width="34.5703125" style="325" customWidth="1"/>
    <col min="13314" max="13314" width="13.28515625" style="325" customWidth="1"/>
    <col min="13315" max="13315" width="11.28515625" style="325" customWidth="1"/>
    <col min="13316" max="13316" width="11" style="325" customWidth="1"/>
    <col min="13317" max="13317" width="17.28515625" style="325" customWidth="1"/>
    <col min="13318" max="13567" width="9.140625" style="325"/>
    <col min="13568" max="13568" width="6.85546875" style="325" customWidth="1"/>
    <col min="13569" max="13569" width="34.5703125" style="325" customWidth="1"/>
    <col min="13570" max="13570" width="13.28515625" style="325" customWidth="1"/>
    <col min="13571" max="13571" width="11.28515625" style="325" customWidth="1"/>
    <col min="13572" max="13572" width="11" style="325" customWidth="1"/>
    <col min="13573" max="13573" width="17.28515625" style="325" customWidth="1"/>
    <col min="13574" max="13823" width="9.140625" style="325"/>
    <col min="13824" max="13824" width="6.85546875" style="325" customWidth="1"/>
    <col min="13825" max="13825" width="34.5703125" style="325" customWidth="1"/>
    <col min="13826" max="13826" width="13.28515625" style="325" customWidth="1"/>
    <col min="13827" max="13827" width="11.28515625" style="325" customWidth="1"/>
    <col min="13828" max="13828" width="11" style="325" customWidth="1"/>
    <col min="13829" max="13829" width="17.28515625" style="325" customWidth="1"/>
    <col min="13830" max="14079" width="9.140625" style="325"/>
    <col min="14080" max="14080" width="6.85546875" style="325" customWidth="1"/>
    <col min="14081" max="14081" width="34.5703125" style="325" customWidth="1"/>
    <col min="14082" max="14082" width="13.28515625" style="325" customWidth="1"/>
    <col min="14083" max="14083" width="11.28515625" style="325" customWidth="1"/>
    <col min="14084" max="14084" width="11" style="325" customWidth="1"/>
    <col min="14085" max="14085" width="17.28515625" style="325" customWidth="1"/>
    <col min="14086" max="14335" width="9.140625" style="325"/>
    <col min="14336" max="14336" width="6.85546875" style="325" customWidth="1"/>
    <col min="14337" max="14337" width="34.5703125" style="325" customWidth="1"/>
    <col min="14338" max="14338" width="13.28515625" style="325" customWidth="1"/>
    <col min="14339" max="14339" width="11.28515625" style="325" customWidth="1"/>
    <col min="14340" max="14340" width="11" style="325" customWidth="1"/>
    <col min="14341" max="14341" width="17.28515625" style="325" customWidth="1"/>
    <col min="14342" max="14591" width="9.140625" style="325"/>
    <col min="14592" max="14592" width="6.85546875" style="325" customWidth="1"/>
    <col min="14593" max="14593" width="34.5703125" style="325" customWidth="1"/>
    <col min="14594" max="14594" width="13.28515625" style="325" customWidth="1"/>
    <col min="14595" max="14595" width="11.28515625" style="325" customWidth="1"/>
    <col min="14596" max="14596" width="11" style="325" customWidth="1"/>
    <col min="14597" max="14597" width="17.28515625" style="325" customWidth="1"/>
    <col min="14598" max="14847" width="9.140625" style="325"/>
    <col min="14848" max="14848" width="6.85546875" style="325" customWidth="1"/>
    <col min="14849" max="14849" width="34.5703125" style="325" customWidth="1"/>
    <col min="14850" max="14850" width="13.28515625" style="325" customWidth="1"/>
    <col min="14851" max="14851" width="11.28515625" style="325" customWidth="1"/>
    <col min="14852" max="14852" width="11" style="325" customWidth="1"/>
    <col min="14853" max="14853" width="17.28515625" style="325" customWidth="1"/>
    <col min="14854" max="15103" width="9.140625" style="325"/>
    <col min="15104" max="15104" width="6.85546875" style="325" customWidth="1"/>
    <col min="15105" max="15105" width="34.5703125" style="325" customWidth="1"/>
    <col min="15106" max="15106" width="13.28515625" style="325" customWidth="1"/>
    <col min="15107" max="15107" width="11.28515625" style="325" customWidth="1"/>
    <col min="15108" max="15108" width="11" style="325" customWidth="1"/>
    <col min="15109" max="15109" width="17.28515625" style="325" customWidth="1"/>
    <col min="15110" max="15359" width="9.140625" style="325"/>
    <col min="15360" max="15360" width="6.85546875" style="325" customWidth="1"/>
    <col min="15361" max="15361" width="34.5703125" style="325" customWidth="1"/>
    <col min="15362" max="15362" width="13.28515625" style="325" customWidth="1"/>
    <col min="15363" max="15363" width="11.28515625" style="325" customWidth="1"/>
    <col min="15364" max="15364" width="11" style="325" customWidth="1"/>
    <col min="15365" max="15365" width="17.28515625" style="325" customWidth="1"/>
    <col min="15366" max="15615" width="9.140625" style="325"/>
    <col min="15616" max="15616" width="6.85546875" style="325" customWidth="1"/>
    <col min="15617" max="15617" width="34.5703125" style="325" customWidth="1"/>
    <col min="15618" max="15618" width="13.28515625" style="325" customWidth="1"/>
    <col min="15619" max="15619" width="11.28515625" style="325" customWidth="1"/>
    <col min="15620" max="15620" width="11" style="325" customWidth="1"/>
    <col min="15621" max="15621" width="17.28515625" style="325" customWidth="1"/>
    <col min="15622" max="15871" width="9.140625" style="325"/>
    <col min="15872" max="15872" width="6.85546875" style="325" customWidth="1"/>
    <col min="15873" max="15873" width="34.5703125" style="325" customWidth="1"/>
    <col min="15874" max="15874" width="13.28515625" style="325" customWidth="1"/>
    <col min="15875" max="15875" width="11.28515625" style="325" customWidth="1"/>
    <col min="15876" max="15876" width="11" style="325" customWidth="1"/>
    <col min="15877" max="15877" width="17.28515625" style="325" customWidth="1"/>
    <col min="15878" max="16127" width="9.140625" style="325"/>
    <col min="16128" max="16128" width="6.85546875" style="325" customWidth="1"/>
    <col min="16129" max="16129" width="34.5703125" style="325" customWidth="1"/>
    <col min="16130" max="16130" width="13.28515625" style="325" customWidth="1"/>
    <col min="16131" max="16131" width="11.28515625" style="325" customWidth="1"/>
    <col min="16132" max="16132" width="11" style="325" customWidth="1"/>
    <col min="16133" max="16133" width="17.28515625" style="325" customWidth="1"/>
    <col min="16134" max="16384" width="9.140625" style="325"/>
  </cols>
  <sheetData>
    <row r="1" spans="1:7">
      <c r="A1" s="638"/>
      <c r="B1" s="639"/>
      <c r="C1" s="639"/>
      <c r="D1" s="639"/>
      <c r="E1" s="639"/>
      <c r="F1" s="688" t="s">
        <v>395</v>
      </c>
    </row>
    <row r="2" spans="1:7" ht="15.75">
      <c r="A2" s="1068" t="s">
        <v>394</v>
      </c>
      <c r="B2" s="1069"/>
      <c r="C2" s="1069"/>
      <c r="D2" s="1069"/>
      <c r="E2" s="1069"/>
      <c r="F2" s="1070"/>
    </row>
    <row r="3" spans="1:7" s="306" customFormat="1" ht="27" customHeight="1">
      <c r="A3" s="1075" t="s">
        <v>1</v>
      </c>
      <c r="B3" s="1076"/>
      <c r="C3" s="1076"/>
      <c r="D3" s="1076"/>
      <c r="E3" s="1076"/>
      <c r="F3" s="1077"/>
      <c r="G3" s="327"/>
    </row>
    <row r="4" spans="1:7" s="306" customFormat="1" ht="18" customHeight="1">
      <c r="A4" s="588" t="s">
        <v>2</v>
      </c>
      <c r="B4" s="571"/>
      <c r="C4" s="571"/>
      <c r="D4" s="589" t="s">
        <v>51</v>
      </c>
      <c r="E4" s="666"/>
      <c r="F4" s="668"/>
    </row>
    <row r="5" spans="1:7" s="306" customFormat="1" ht="18" customHeight="1">
      <c r="A5" s="591" t="s">
        <v>3</v>
      </c>
      <c r="B5" s="592"/>
      <c r="C5" s="592"/>
      <c r="D5" s="589" t="s">
        <v>513</v>
      </c>
      <c r="E5" s="666"/>
      <c r="F5" s="689"/>
    </row>
    <row r="6" spans="1:7" s="306" customFormat="1" ht="18" customHeight="1" thickBot="1">
      <c r="A6" s="594"/>
      <c r="B6" s="595"/>
      <c r="C6" s="596"/>
      <c r="D6" s="597" t="s">
        <v>509</v>
      </c>
      <c r="E6" s="669"/>
      <c r="F6" s="690"/>
    </row>
    <row r="7" spans="1:7" s="306" customFormat="1" ht="18.75" customHeight="1" thickBot="1">
      <c r="A7" s="326"/>
      <c r="B7" s="350"/>
      <c r="C7" s="328"/>
      <c r="D7" s="350"/>
      <c r="E7" s="328"/>
      <c r="F7" s="349"/>
    </row>
    <row r="8" spans="1:7" ht="32.25" customHeight="1" thickBot="1">
      <c r="A8" s="692" t="s">
        <v>382</v>
      </c>
      <c r="B8" s="693" t="s">
        <v>383</v>
      </c>
      <c r="C8" s="693" t="s">
        <v>396</v>
      </c>
      <c r="D8" s="693" t="s">
        <v>397</v>
      </c>
      <c r="E8" s="693" t="s">
        <v>398</v>
      </c>
      <c r="F8" s="694" t="s">
        <v>399</v>
      </c>
    </row>
    <row r="9" spans="1:7" ht="33.75" customHeight="1">
      <c r="A9" s="695">
        <v>1.1000000000000001</v>
      </c>
      <c r="B9" s="691" t="s">
        <v>400</v>
      </c>
      <c r="C9" s="699">
        <v>153.65</v>
      </c>
      <c r="D9" s="699">
        <v>140</v>
      </c>
      <c r="E9" s="699">
        <v>140</v>
      </c>
      <c r="F9" s="697" t="s">
        <v>576</v>
      </c>
    </row>
    <row r="10" spans="1:7" ht="26.25" customHeight="1">
      <c r="A10" s="696">
        <v>10.199999999999999</v>
      </c>
      <c r="B10" s="329" t="s">
        <v>577</v>
      </c>
      <c r="C10" s="700">
        <f>'[3]5th R.A.Bill'!F53</f>
        <v>6867.84</v>
      </c>
      <c r="D10" s="700">
        <v>6500</v>
      </c>
      <c r="E10" s="700">
        <f>'[3]5th R.A.Bill'!F52</f>
        <v>6500</v>
      </c>
      <c r="F10" s="698" t="s">
        <v>578</v>
      </c>
    </row>
    <row r="11" spans="1:7" ht="33" customHeight="1">
      <c r="A11" s="696">
        <v>11.8</v>
      </c>
      <c r="B11" s="329" t="s">
        <v>401</v>
      </c>
      <c r="C11" s="700">
        <f>'[3]5th R.A.Bill'!F85</f>
        <v>118.14</v>
      </c>
      <c r="D11" s="700">
        <v>90</v>
      </c>
      <c r="E11" s="700">
        <f>'[3]5th R.A.Bill'!F84</f>
        <v>90</v>
      </c>
      <c r="F11" s="698" t="s">
        <v>579</v>
      </c>
    </row>
    <row r="12" spans="1:7" ht="20.25" customHeight="1">
      <c r="A12" s="696">
        <v>14.1</v>
      </c>
      <c r="B12" s="329" t="s">
        <v>391</v>
      </c>
      <c r="C12" s="700">
        <f>'[3]5th R.A.Bill'!F99</f>
        <v>4604.4799999999996</v>
      </c>
      <c r="D12" s="700">
        <v>4300</v>
      </c>
      <c r="E12" s="700">
        <f>'[3]5th R.A.Bill'!F98</f>
        <v>4300</v>
      </c>
      <c r="F12" s="698" t="s">
        <v>580</v>
      </c>
    </row>
    <row r="13" spans="1:7" ht="33" customHeight="1">
      <c r="A13" s="696">
        <v>15.1</v>
      </c>
      <c r="B13" s="329" t="s">
        <v>402</v>
      </c>
      <c r="C13" s="700">
        <f>'[3]5th R.A.Bill'!F106</f>
        <v>566.45000000000005</v>
      </c>
      <c r="D13" s="700">
        <v>525</v>
      </c>
      <c r="E13" s="700">
        <f>'[3]5th R.A.Bill'!F105</f>
        <v>525</v>
      </c>
      <c r="F13" s="698" t="s">
        <v>580</v>
      </c>
    </row>
    <row r="14" spans="1:7" ht="33" customHeight="1">
      <c r="A14" s="696">
        <v>16.100000000000001</v>
      </c>
      <c r="B14" s="329" t="s">
        <v>403</v>
      </c>
      <c r="C14" s="700">
        <f>'[3]5th R.A.Bill'!F110</f>
        <v>3634.02</v>
      </c>
      <c r="D14" s="700">
        <v>3400</v>
      </c>
      <c r="E14" s="700">
        <f>'[3]5th R.A.Bill'!F109</f>
        <v>3400</v>
      </c>
      <c r="F14" s="698" t="s">
        <v>579</v>
      </c>
    </row>
    <row r="15" spans="1:7" ht="24" customHeight="1">
      <c r="A15" s="696">
        <f>Abstract!A153</f>
        <v>19.100000000000001</v>
      </c>
      <c r="B15" s="329" t="str">
        <f>Abstract!B153</f>
        <v xml:space="preserve">Second class teak wood
</v>
      </c>
      <c r="C15" s="700">
        <f>Abstract!F156</f>
        <v>101937.62</v>
      </c>
      <c r="D15" s="700">
        <f>Abstract!F155</f>
        <v>100000</v>
      </c>
      <c r="E15" s="700">
        <f t="shared" ref="E15:E34" si="0">D15</f>
        <v>100000</v>
      </c>
      <c r="F15" s="698" t="s">
        <v>581</v>
      </c>
    </row>
    <row r="16" spans="1:7" ht="50.25" customHeight="1">
      <c r="A16" s="696">
        <f>Abstract!A160</f>
        <v>26.1</v>
      </c>
      <c r="B16" s="329" t="str">
        <f>Abstract!B159</f>
        <v>Steel work in built up tubular ( round, square or rectangular hollow tubes etc.) trusses etc. including cutting, hoisting, fixing in position and applying a priming coat of approved steel primer, including welding and bolted with special shaped washers etc. complete.</v>
      </c>
      <c r="C16" s="700">
        <f>Abstract!F164</f>
        <v>101.09</v>
      </c>
      <c r="D16" s="700">
        <f>Abstract!F163</f>
        <v>99</v>
      </c>
      <c r="E16" s="700">
        <f t="shared" si="0"/>
        <v>99</v>
      </c>
      <c r="F16" s="698" t="s">
        <v>582</v>
      </c>
    </row>
    <row r="17" spans="1:6" ht="53.25" customHeight="1">
      <c r="A17" s="696">
        <f>Abstract!A174</f>
        <v>29.1</v>
      </c>
      <c r="B17" s="329" t="str">
        <f>Abstract!B173</f>
        <v>Steel work welded in built up sections/ framed work including cutting, hoisting, fixing in position and applying a priming coat of approved steel primer using structural steel etc. as required.</v>
      </c>
      <c r="C17" s="700">
        <f>Abstract!F178</f>
        <v>92.54</v>
      </c>
      <c r="D17" s="700">
        <f>Abstract!F177</f>
        <v>90</v>
      </c>
      <c r="E17" s="700">
        <f t="shared" si="0"/>
        <v>90</v>
      </c>
      <c r="F17" s="698" t="s">
        <v>582</v>
      </c>
    </row>
    <row r="18" spans="1:6" ht="25.5" customHeight="1">
      <c r="A18" s="696">
        <f>Abstract!A181</f>
        <v>35</v>
      </c>
      <c r="B18" s="329" t="s">
        <v>562</v>
      </c>
      <c r="C18" s="700">
        <f>Abstract!F183</f>
        <v>714.82</v>
      </c>
      <c r="D18" s="700">
        <f>Abstract!F182</f>
        <v>690</v>
      </c>
      <c r="E18" s="700">
        <f t="shared" si="0"/>
        <v>690</v>
      </c>
      <c r="F18" s="698" t="s">
        <v>583</v>
      </c>
    </row>
    <row r="19" spans="1:6" ht="25.5" customHeight="1">
      <c r="A19" s="696">
        <f>Abstract!A188</f>
        <v>36.1</v>
      </c>
      <c r="B19" s="329" t="str">
        <f>Abstract!B188</f>
        <v xml:space="preserve">Ridges plain (500 - 600mm).
</v>
      </c>
      <c r="C19" s="700">
        <f>Abstract!F190</f>
        <v>737.39</v>
      </c>
      <c r="D19" s="700">
        <f>Abstract!F189</f>
        <v>700</v>
      </c>
      <c r="E19" s="700">
        <f t="shared" si="0"/>
        <v>700</v>
      </c>
      <c r="F19" s="698" t="s">
        <v>583</v>
      </c>
    </row>
    <row r="20" spans="1:6" ht="17.25" customHeight="1">
      <c r="A20" s="696">
        <f>Abstract!A192</f>
        <v>36.299999999999997</v>
      </c>
      <c r="B20" s="329" t="str">
        <f>Abstract!B192</f>
        <v xml:space="preserve">Gutter .(600 mm over all girth).
</v>
      </c>
      <c r="C20" s="700">
        <f>Abstract!F194</f>
        <v>891.76</v>
      </c>
      <c r="D20" s="700">
        <f>Abstract!F193</f>
        <v>860</v>
      </c>
      <c r="E20" s="700">
        <f t="shared" si="0"/>
        <v>860</v>
      </c>
      <c r="F20" s="698" t="s">
        <v>584</v>
      </c>
    </row>
    <row r="21" spans="1:6" ht="17.25" customHeight="1">
      <c r="A21" s="696">
        <f>Abstract!A196</f>
        <v>45</v>
      </c>
      <c r="B21" s="329" t="s">
        <v>563</v>
      </c>
      <c r="C21" s="700">
        <f>Abstract!F199</f>
        <v>172.84</v>
      </c>
      <c r="D21" s="700">
        <f>Abstract!F198</f>
        <v>165</v>
      </c>
      <c r="E21" s="700">
        <f t="shared" si="0"/>
        <v>165</v>
      </c>
      <c r="F21" s="698" t="s">
        <v>585</v>
      </c>
    </row>
    <row r="22" spans="1:6" ht="17.25" customHeight="1">
      <c r="A22" s="696" t="str">
        <f>Abstract!A201</f>
        <v>(b)</v>
      </c>
      <c r="B22" s="329" t="s">
        <v>564</v>
      </c>
      <c r="C22" s="700">
        <f>Abstract!F203</f>
        <v>254.69</v>
      </c>
      <c r="D22" s="700">
        <f>Abstract!F202</f>
        <v>250</v>
      </c>
      <c r="E22" s="700">
        <f t="shared" si="0"/>
        <v>250</v>
      </c>
      <c r="F22" s="698" t="s">
        <v>585</v>
      </c>
    </row>
    <row r="23" spans="1:6" ht="17.25" customHeight="1">
      <c r="A23" s="696" t="str">
        <f>Abstract!A205</f>
        <v>(c )</v>
      </c>
      <c r="B23" s="329" t="s">
        <v>565</v>
      </c>
      <c r="C23" s="700">
        <f>Abstract!F207</f>
        <v>295.67</v>
      </c>
      <c r="D23" s="700">
        <f>Abstract!F206</f>
        <v>290</v>
      </c>
      <c r="E23" s="700">
        <f t="shared" si="0"/>
        <v>290</v>
      </c>
      <c r="F23" s="698" t="s">
        <v>585</v>
      </c>
    </row>
    <row r="24" spans="1:6" ht="33.75" customHeight="1">
      <c r="A24" s="696" t="s">
        <v>461</v>
      </c>
      <c r="B24" s="329" t="s">
        <v>566</v>
      </c>
      <c r="C24" s="700">
        <f>Abstract!F218</f>
        <v>1018.39</v>
      </c>
      <c r="D24" s="700">
        <f>Abstract!F217</f>
        <v>900</v>
      </c>
      <c r="E24" s="700">
        <f t="shared" si="0"/>
        <v>900</v>
      </c>
      <c r="F24" s="698" t="s">
        <v>586</v>
      </c>
    </row>
    <row r="25" spans="1:6" ht="33.75" customHeight="1">
      <c r="A25" s="696" t="s">
        <v>476</v>
      </c>
      <c r="B25" s="329" t="s">
        <v>567</v>
      </c>
      <c r="C25" s="700">
        <f>Abstract!F224</f>
        <v>352.03</v>
      </c>
      <c r="D25" s="700">
        <f>Abstract!F223</f>
        <v>350</v>
      </c>
      <c r="E25" s="700">
        <f t="shared" si="0"/>
        <v>350</v>
      </c>
      <c r="F25" s="698" t="s">
        <v>586</v>
      </c>
    </row>
    <row r="26" spans="1:6" ht="45" customHeight="1">
      <c r="A26" s="696" t="s">
        <v>471</v>
      </c>
      <c r="B26" s="329" t="s">
        <v>568</v>
      </c>
      <c r="C26" s="700">
        <f>Abstract!F230</f>
        <v>688.69</v>
      </c>
      <c r="D26" s="700">
        <f>Abstract!F229</f>
        <v>680</v>
      </c>
      <c r="E26" s="700">
        <f t="shared" si="0"/>
        <v>680</v>
      </c>
      <c r="F26" s="698" t="s">
        <v>586</v>
      </c>
    </row>
    <row r="27" spans="1:6" ht="42" customHeight="1">
      <c r="A27" s="696" t="s">
        <v>469</v>
      </c>
      <c r="B27" s="329" t="s">
        <v>569</v>
      </c>
      <c r="C27" s="700">
        <f>Abstract!F236</f>
        <v>621.09</v>
      </c>
      <c r="D27" s="700">
        <f>Abstract!F235</f>
        <v>600</v>
      </c>
      <c r="E27" s="700">
        <f t="shared" si="0"/>
        <v>600</v>
      </c>
      <c r="F27" s="698" t="s">
        <v>586</v>
      </c>
    </row>
    <row r="28" spans="1:6" ht="70.5" customHeight="1">
      <c r="A28" s="696">
        <v>56.1</v>
      </c>
      <c r="B28" s="329" t="s">
        <v>570</v>
      </c>
      <c r="C28" s="700">
        <f>Abstract!F244</f>
        <v>246.91</v>
      </c>
      <c r="D28" s="700">
        <f>Abstract!F243</f>
        <v>230</v>
      </c>
      <c r="E28" s="700">
        <f t="shared" si="0"/>
        <v>230</v>
      </c>
      <c r="F28" s="698" t="s">
        <v>586</v>
      </c>
    </row>
    <row r="29" spans="1:6" ht="70.5" customHeight="1">
      <c r="A29" s="696">
        <f>Abstract!A256</f>
        <v>58.1</v>
      </c>
      <c r="B29" s="329" t="str">
        <f>Abstract!B255</f>
        <v>Providing and fixing G.I. pipes complete with G.I. fittings and clamps, including cutting and making good the walls etc.
Internal work - Exposed on wall</v>
      </c>
      <c r="C29" s="700">
        <f>Abstract!F258</f>
        <v>223.38</v>
      </c>
      <c r="D29" s="700">
        <f>Abstract!F257</f>
        <v>200</v>
      </c>
      <c r="E29" s="700">
        <f>D29</f>
        <v>200</v>
      </c>
      <c r="F29" s="698"/>
    </row>
    <row r="30" spans="1:6" ht="53.25" customHeight="1">
      <c r="A30" s="696" t="s">
        <v>465</v>
      </c>
      <c r="B30" s="329" t="s">
        <v>571</v>
      </c>
      <c r="C30" s="700">
        <f>Abstract!F253</f>
        <v>952.34</v>
      </c>
      <c r="D30" s="700">
        <f>Abstract!F252</f>
        <v>930</v>
      </c>
      <c r="E30" s="700">
        <f t="shared" si="0"/>
        <v>930</v>
      </c>
      <c r="F30" s="698" t="s">
        <v>586</v>
      </c>
    </row>
    <row r="31" spans="1:6" ht="24" customHeight="1">
      <c r="A31" s="696">
        <v>59.1</v>
      </c>
      <c r="B31" s="329" t="s">
        <v>572</v>
      </c>
      <c r="C31" s="700">
        <f>Abstract!F265</f>
        <v>273.22000000000003</v>
      </c>
      <c r="D31" s="700">
        <f>Abstract!F264</f>
        <v>250</v>
      </c>
      <c r="E31" s="700">
        <f t="shared" si="0"/>
        <v>250</v>
      </c>
      <c r="F31" s="698" t="s">
        <v>586</v>
      </c>
    </row>
    <row r="32" spans="1:6" ht="49.5" customHeight="1">
      <c r="A32" s="696">
        <f>Abstract!A268</f>
        <v>65.099999999999994</v>
      </c>
      <c r="B32" s="329" t="str">
        <f>Abstract!B267</f>
        <v>Providing and fixing G.I. Union in existing G.I. pipe line, cutting and threading the pipe and making long screws including excavation, refilling the earth or cutting of wall and making good the same complete wherever required :</v>
      </c>
      <c r="C32" s="700">
        <f>Abstract!F272</f>
        <v>142.07</v>
      </c>
      <c r="D32" s="700">
        <f>Abstract!F271</f>
        <v>120</v>
      </c>
      <c r="E32" s="700">
        <f>D32</f>
        <v>120</v>
      </c>
      <c r="F32" s="698"/>
    </row>
    <row r="33" spans="1:6" ht="53.25" customHeight="1">
      <c r="A33" s="696">
        <v>103</v>
      </c>
      <c r="B33" s="329" t="s">
        <v>573</v>
      </c>
      <c r="C33" s="700">
        <f>Abstract!F275</f>
        <v>4882.3</v>
      </c>
      <c r="D33" s="700">
        <f>Abstract!F274</f>
        <v>4500</v>
      </c>
      <c r="E33" s="700">
        <f t="shared" si="0"/>
        <v>4500</v>
      </c>
      <c r="F33" s="698" t="s">
        <v>586</v>
      </c>
    </row>
    <row r="34" spans="1:6" ht="53.25" customHeight="1">
      <c r="A34" s="696">
        <v>125</v>
      </c>
      <c r="B34" s="329" t="s">
        <v>574</v>
      </c>
      <c r="C34" s="700">
        <f>Abstract!F284</f>
        <v>354.1</v>
      </c>
      <c r="D34" s="700">
        <f>Abstract!F283</f>
        <v>315</v>
      </c>
      <c r="E34" s="700">
        <f t="shared" si="0"/>
        <v>315</v>
      </c>
      <c r="F34" s="698" t="s">
        <v>586</v>
      </c>
    </row>
    <row r="35" spans="1:6" ht="36.75" customHeight="1">
      <c r="A35" s="696" t="s">
        <v>49</v>
      </c>
      <c r="B35" s="329" t="s">
        <v>405</v>
      </c>
      <c r="C35" s="701"/>
      <c r="D35" s="700">
        <f>Abstract!F313</f>
        <v>60</v>
      </c>
      <c r="E35" s="701">
        <v>60</v>
      </c>
      <c r="F35" s="698" t="s">
        <v>404</v>
      </c>
    </row>
    <row r="36" spans="1:6" ht="31.5" customHeight="1">
      <c r="A36" s="696" t="s">
        <v>48</v>
      </c>
      <c r="B36" s="329" t="s">
        <v>406</v>
      </c>
      <c r="C36" s="701"/>
      <c r="D36" s="700">
        <f>Abstract!F309</f>
        <v>400</v>
      </c>
      <c r="E36" s="701">
        <v>400</v>
      </c>
      <c r="F36" s="698" t="s">
        <v>404</v>
      </c>
    </row>
    <row r="37" spans="1:6" ht="69" customHeight="1">
      <c r="A37" s="696" t="str">
        <f>Abstract!A316</f>
        <v>EIS-1/4</v>
      </c>
      <c r="B37" s="329" t="s">
        <v>442</v>
      </c>
      <c r="C37" s="700"/>
      <c r="D37" s="700">
        <f>Abstract!F318</f>
        <v>100</v>
      </c>
      <c r="E37" s="700">
        <f>D37</f>
        <v>100</v>
      </c>
      <c r="F37" s="698" t="s">
        <v>404</v>
      </c>
    </row>
    <row r="38" spans="1:6" ht="21" customHeight="1">
      <c r="A38" s="696" t="str">
        <f>Abstract!A323</f>
        <v>EIS-1/5</v>
      </c>
      <c r="B38" s="329" t="s">
        <v>575</v>
      </c>
      <c r="C38" s="700"/>
      <c r="D38" s="700">
        <f>Abstract!F327</f>
        <v>150</v>
      </c>
      <c r="E38" s="700">
        <f>D38</f>
        <v>150</v>
      </c>
      <c r="F38" s="698" t="s">
        <v>404</v>
      </c>
    </row>
    <row r="39" spans="1:6" ht="35.25" customHeight="1">
      <c r="A39" s="696" t="str">
        <f>Abstract!A329</f>
        <v>EIS-1/6</v>
      </c>
      <c r="B39" s="329" t="str">
        <f>Abstract!B329</f>
        <v>Providing and fixing bolts including nuts and washers complete.</v>
      </c>
      <c r="C39" s="700"/>
      <c r="D39" s="700">
        <f>Abstract!F330</f>
        <v>86</v>
      </c>
      <c r="E39" s="700">
        <f>D39</f>
        <v>86</v>
      </c>
      <c r="F39" s="698" t="s">
        <v>404</v>
      </c>
    </row>
    <row r="40" spans="1:6" ht="112.5" customHeight="1">
      <c r="A40" s="696" t="str">
        <f>Abstract!A332</f>
        <v>EIS-1/7</v>
      </c>
      <c r="B40" s="329" t="str">
        <f>Abstract!B332</f>
        <v>Providing and fixing aluminium sub frame work for windows and ventilators with extruded built up standard tubular sections of approved make conforming to IS: 733 and IS: 1285, fixed with dash fastener of required dia and size (Dash fastener to be paid for separately).</v>
      </c>
      <c r="C40" s="700"/>
      <c r="D40" s="700">
        <f>Abstract!F333</f>
        <v>250</v>
      </c>
      <c r="E40" s="700">
        <f>D40</f>
        <v>250</v>
      </c>
      <c r="F40" s="698" t="s">
        <v>404</v>
      </c>
    </row>
    <row r="41" spans="1:6" ht="19.5" customHeight="1">
      <c r="A41" s="336"/>
      <c r="B41" s="337"/>
      <c r="C41" s="338"/>
      <c r="D41" s="338"/>
      <c r="E41" s="338"/>
      <c r="F41" s="339"/>
    </row>
    <row r="42" spans="1:6" ht="15.75" customHeight="1">
      <c r="A42" s="336"/>
      <c r="B42" s="337"/>
      <c r="C42" s="338"/>
      <c r="D42" s="338"/>
      <c r="E42" s="338"/>
      <c r="F42" s="339"/>
    </row>
    <row r="43" spans="1:6" s="10" customFormat="1">
      <c r="A43" s="331" t="s">
        <v>104</v>
      </c>
      <c r="B43" s="331"/>
      <c r="C43" s="331" t="s">
        <v>105</v>
      </c>
      <c r="D43" s="331"/>
      <c r="E43" s="331" t="s">
        <v>106</v>
      </c>
      <c r="F43" s="325"/>
    </row>
  </sheetData>
  <mergeCells count="2">
    <mergeCell ref="A2:F2"/>
    <mergeCell ref="A3:F3"/>
  </mergeCells>
  <pageMargins left="0.78740157480314965" right="0.39370078740157483" top="0.19685039370078741" bottom="0.39370078740157483" header="0.31496062992125984" footer="0.31496062992125984"/>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view="pageBreakPreview" zoomScaleNormal="100" zoomScaleSheetLayoutView="100" workbookViewId="0">
      <selection activeCell="A5" sqref="A5:J5"/>
    </sheetView>
  </sheetViews>
  <sheetFormatPr defaultColWidth="9.140625" defaultRowHeight="12.75"/>
  <cols>
    <col min="1" max="1" width="13.5703125" style="353" customWidth="1"/>
    <col min="2" max="2" width="13.42578125" style="353" customWidth="1"/>
    <col min="3" max="3" width="12.140625" style="353" customWidth="1"/>
    <col min="4" max="4" width="9.28515625" style="353" customWidth="1"/>
    <col min="5" max="5" width="22.140625" style="353" customWidth="1"/>
    <col min="6" max="6" width="6.5703125" style="353" customWidth="1"/>
    <col min="7" max="7" width="10.7109375" style="353" bestFit="1" customWidth="1"/>
    <col min="8" max="8" width="14.85546875" style="353" customWidth="1"/>
    <col min="9" max="9" width="10" style="353" customWidth="1"/>
    <col min="10" max="10" width="12.5703125" style="353" customWidth="1"/>
    <col min="11" max="16384" width="9.140625" style="353"/>
  </cols>
  <sheetData>
    <row r="1" spans="1:13">
      <c r="A1" s="1112" t="s">
        <v>415</v>
      </c>
      <c r="B1" s="1113"/>
      <c r="C1" s="1113"/>
      <c r="D1" s="1113"/>
      <c r="E1" s="1113"/>
      <c r="F1" s="1113"/>
      <c r="G1" s="1113"/>
      <c r="H1" s="1113"/>
      <c r="I1" s="1113"/>
      <c r="J1" s="1114"/>
    </row>
    <row r="2" spans="1:13" ht="22.5" customHeight="1">
      <c r="A2" s="1115" t="s">
        <v>1</v>
      </c>
      <c r="B2" s="1116"/>
      <c r="C2" s="1116"/>
      <c r="D2" s="1116"/>
      <c r="E2" s="1116"/>
      <c r="F2" s="1116"/>
      <c r="G2" s="1116"/>
      <c r="H2" s="1116"/>
      <c r="I2" s="1116"/>
      <c r="J2" s="1117"/>
    </row>
    <row r="3" spans="1:13">
      <c r="A3" s="546" t="s">
        <v>416</v>
      </c>
      <c r="B3" s="547" t="s">
        <v>417</v>
      </c>
      <c r="C3" s="548" t="s">
        <v>418</v>
      </c>
      <c r="D3" s="1118" t="s">
        <v>2</v>
      </c>
      <c r="E3" s="1118"/>
      <c r="F3" s="549"/>
      <c r="G3" s="549"/>
      <c r="H3" s="549"/>
      <c r="I3" s="549"/>
      <c r="J3" s="550"/>
    </row>
    <row r="4" spans="1:13" ht="15">
      <c r="A4" s="551" t="s">
        <v>782</v>
      </c>
      <c r="B4" s="552"/>
      <c r="C4" s="547"/>
      <c r="D4" s="1119" t="s">
        <v>3</v>
      </c>
      <c r="E4" s="1119"/>
      <c r="F4" s="1120"/>
      <c r="G4" s="1120"/>
      <c r="H4" s="1119" t="s">
        <v>419</v>
      </c>
      <c r="I4" s="1119"/>
      <c r="J4" s="553" t="s">
        <v>420</v>
      </c>
    </row>
    <row r="5" spans="1:13" ht="13.5" thickBot="1">
      <c r="A5" s="1123" t="s">
        <v>421</v>
      </c>
      <c r="B5" s="1124"/>
      <c r="C5" s="1124"/>
      <c r="D5" s="1124"/>
      <c r="E5" s="1124"/>
      <c r="F5" s="1124"/>
      <c r="G5" s="1124"/>
      <c r="H5" s="1124"/>
      <c r="I5" s="1124"/>
      <c r="J5" s="1125"/>
    </row>
    <row r="6" spans="1:13" ht="101.25" customHeight="1" thickBot="1">
      <c r="A6" s="523" t="s">
        <v>422</v>
      </c>
      <c r="B6" s="524" t="s">
        <v>423</v>
      </c>
      <c r="C6" s="524" t="s">
        <v>424</v>
      </c>
      <c r="D6" s="525" t="s">
        <v>425</v>
      </c>
      <c r="E6" s="525" t="s">
        <v>426</v>
      </c>
      <c r="F6" s="525" t="s">
        <v>54</v>
      </c>
      <c r="G6" s="525" t="s">
        <v>427</v>
      </c>
      <c r="H6" s="525" t="s">
        <v>428</v>
      </c>
      <c r="I6" s="525" t="s">
        <v>429</v>
      </c>
      <c r="J6" s="526" t="s">
        <v>430</v>
      </c>
      <c r="L6" s="1118"/>
      <c r="M6" s="1118"/>
    </row>
    <row r="7" spans="1:13" ht="25.5">
      <c r="A7" s="527">
        <f>Abstract!D349</f>
        <v>27960</v>
      </c>
      <c r="B7" s="528">
        <f>Abstract!D350</f>
        <v>-5000</v>
      </c>
      <c r="C7" s="529">
        <f>A7+B7</f>
        <v>22960</v>
      </c>
      <c r="D7" s="529">
        <v>47.16</v>
      </c>
      <c r="E7" s="530" t="s">
        <v>431</v>
      </c>
      <c r="F7" s="531" t="s">
        <v>40</v>
      </c>
      <c r="G7" s="529">
        <v>42.07</v>
      </c>
      <c r="H7" s="529">
        <f>ROUND(G7*C7,0)</f>
        <v>965927</v>
      </c>
      <c r="I7" s="532"/>
      <c r="J7" s="533"/>
    </row>
    <row r="8" spans="1:13" ht="15.75" thickBot="1">
      <c r="A8" s="534"/>
      <c r="B8" s="359"/>
      <c r="C8" s="360"/>
      <c r="D8" s="360"/>
      <c r="E8" s="361"/>
      <c r="F8" s="357"/>
      <c r="G8" s="362"/>
      <c r="H8" s="362"/>
      <c r="I8" s="358"/>
      <c r="J8" s="535"/>
    </row>
    <row r="9" spans="1:13" ht="15">
      <c r="A9" s="534">
        <f>Abstract!D356</f>
        <v>420.54</v>
      </c>
      <c r="B9" s="359">
        <v>0</v>
      </c>
      <c r="C9" s="529">
        <f>A9+B9</f>
        <v>420.54</v>
      </c>
      <c r="D9" s="360">
        <f>Abstract!D361</f>
        <v>2582.4</v>
      </c>
      <c r="E9" s="361" t="s">
        <v>733</v>
      </c>
      <c r="F9" s="357" t="s">
        <v>68</v>
      </c>
      <c r="G9" s="362">
        <f>Abstract!D360</f>
        <v>2324.16</v>
      </c>
      <c r="H9" s="529">
        <f>ROUND(G9*C9,0)</f>
        <v>977402</v>
      </c>
      <c r="I9" s="358"/>
      <c r="J9" s="535"/>
    </row>
    <row r="10" spans="1:13" ht="15">
      <c r="A10" s="534"/>
      <c r="B10" s="359"/>
      <c r="C10" s="360"/>
      <c r="D10" s="360"/>
      <c r="E10" s="361"/>
      <c r="F10" s="357"/>
      <c r="G10" s="362"/>
      <c r="H10" s="362"/>
      <c r="I10" s="358"/>
      <c r="J10" s="535"/>
    </row>
    <row r="11" spans="1:13">
      <c r="A11" s="536">
        <v>0</v>
      </c>
      <c r="B11" s="363">
        <v>0</v>
      </c>
      <c r="C11" s="363">
        <f>Abstract!D367</f>
        <v>972</v>
      </c>
      <c r="D11" s="354">
        <f>Abstract!D369</f>
        <v>968</v>
      </c>
      <c r="E11" s="356" t="s">
        <v>731</v>
      </c>
      <c r="F11" s="354" t="s">
        <v>22</v>
      </c>
      <c r="G11" s="354">
        <f>Abstract!D368</f>
        <v>871.2</v>
      </c>
      <c r="H11" s="355">
        <f>ROUND(G11*C11,0)</f>
        <v>846806</v>
      </c>
      <c r="I11" s="358"/>
      <c r="J11" s="535"/>
    </row>
    <row r="12" spans="1:13" ht="15">
      <c r="A12" s="537"/>
      <c r="B12" s="365"/>
      <c r="C12" s="364"/>
      <c r="D12" s="360"/>
      <c r="E12" s="361"/>
      <c r="F12" s="358"/>
      <c r="G12" s="362"/>
      <c r="H12" s="362"/>
      <c r="I12" s="358"/>
      <c r="J12" s="535"/>
    </row>
    <row r="13" spans="1:13" ht="15">
      <c r="A13" s="538">
        <v>0</v>
      </c>
      <c r="B13" s="365">
        <v>0</v>
      </c>
      <c r="C13" s="360">
        <f>Abstract!D375</f>
        <v>522</v>
      </c>
      <c r="D13" s="360">
        <f>Abstract!D377</f>
        <v>745.37</v>
      </c>
      <c r="E13" s="361" t="s">
        <v>732</v>
      </c>
      <c r="F13" s="358" t="s">
        <v>68</v>
      </c>
      <c r="G13" s="362">
        <f>Abstract!D376</f>
        <v>670.83</v>
      </c>
      <c r="H13" s="355">
        <f>ROUND(G13*C13,0)</f>
        <v>350173</v>
      </c>
      <c r="I13" s="358"/>
      <c r="J13" s="535"/>
    </row>
    <row r="14" spans="1:13" ht="15" customHeight="1">
      <c r="A14" s="537"/>
      <c r="B14" s="365"/>
      <c r="C14" s="364"/>
      <c r="D14" s="366"/>
      <c r="E14" s="367"/>
      <c r="F14" s="358"/>
      <c r="G14" s="362"/>
      <c r="H14" s="362"/>
      <c r="I14" s="358"/>
      <c r="J14" s="535"/>
    </row>
    <row r="15" spans="1:13" ht="15">
      <c r="A15" s="539"/>
      <c r="B15" s="365"/>
      <c r="C15" s="364"/>
      <c r="D15" s="358"/>
      <c r="E15" s="367"/>
      <c r="F15" s="358"/>
      <c r="G15" s="368"/>
      <c r="H15" s="366"/>
      <c r="I15" s="358"/>
      <c r="J15" s="535"/>
    </row>
    <row r="16" spans="1:13" ht="15">
      <c r="A16" s="537"/>
      <c r="B16" s="365"/>
      <c r="C16" s="364"/>
      <c r="D16" s="358"/>
      <c r="E16" s="367"/>
      <c r="F16" s="358"/>
      <c r="G16" s="368"/>
      <c r="H16" s="366"/>
      <c r="I16" s="358"/>
      <c r="J16" s="535"/>
    </row>
    <row r="17" spans="1:10">
      <c r="A17" s="540" t="s">
        <v>432</v>
      </c>
      <c r="B17" s="460"/>
      <c r="C17" s="460"/>
      <c r="D17" s="358"/>
      <c r="E17" s="358"/>
      <c r="F17" s="358"/>
      <c r="G17" s="358"/>
      <c r="H17" s="369">
        <f>SUM(H7:H16)</f>
        <v>3140308</v>
      </c>
      <c r="I17" s="358"/>
      <c r="J17" s="535"/>
    </row>
    <row r="18" spans="1:10">
      <c r="A18" s="1126" t="s">
        <v>433</v>
      </c>
      <c r="B18" s="1127"/>
      <c r="C18" s="1127"/>
      <c r="D18" s="1127"/>
      <c r="E18" s="1127"/>
      <c r="F18" s="358"/>
      <c r="G18" s="358"/>
      <c r="H18" s="355">
        <f>Abstract!G380</f>
        <v>-2153679</v>
      </c>
      <c r="I18" s="358"/>
      <c r="J18" s="541"/>
    </row>
    <row r="19" spans="1:10" ht="15" thickBot="1">
      <c r="A19" s="542" t="s">
        <v>434</v>
      </c>
      <c r="B19" s="543"/>
      <c r="C19" s="544"/>
      <c r="D19" s="544"/>
      <c r="E19" s="544"/>
      <c r="F19" s="544"/>
      <c r="G19" s="544"/>
      <c r="H19" s="545">
        <f>ROUND(SUM(H17:H18),0)</f>
        <v>986629</v>
      </c>
      <c r="I19" s="1128"/>
      <c r="J19" s="1129"/>
    </row>
    <row r="20" spans="1:10" ht="17.25" customHeight="1">
      <c r="A20" s="1130" t="s">
        <v>435</v>
      </c>
      <c r="B20" s="1121"/>
      <c r="C20" s="1121"/>
      <c r="D20" s="1121"/>
      <c r="E20" s="1121"/>
      <c r="F20" s="1121"/>
      <c r="G20" s="1121"/>
      <c r="H20" s="1121"/>
      <c r="I20" s="1121"/>
      <c r="J20" s="1121"/>
    </row>
    <row r="21" spans="1:10" ht="12.75" customHeight="1">
      <c r="A21" s="1131" t="s">
        <v>436</v>
      </c>
      <c r="B21" s="1131"/>
      <c r="C21" s="1131"/>
      <c r="D21" s="1131"/>
      <c r="E21" s="1131"/>
      <c r="F21" s="1131"/>
      <c r="G21" s="1131"/>
      <c r="H21" s="1131"/>
      <c r="I21" s="1131"/>
      <c r="J21" s="1131"/>
    </row>
    <row r="22" spans="1:10" ht="24.75" customHeight="1">
      <c r="A22" s="1121" t="s">
        <v>437</v>
      </c>
      <c r="B22" s="1121"/>
      <c r="C22" s="1121"/>
      <c r="D22" s="1121"/>
      <c r="E22" s="1121"/>
      <c r="F22" s="1121"/>
      <c r="G22" s="1121"/>
      <c r="H22" s="1121"/>
      <c r="I22" s="1121"/>
      <c r="J22" s="1121"/>
    </row>
    <row r="25" spans="1:10" ht="15.75">
      <c r="A25" s="370" t="s">
        <v>438</v>
      </c>
      <c r="B25" s="371"/>
      <c r="C25" s="371"/>
      <c r="D25" s="371"/>
      <c r="E25" s="371"/>
      <c r="F25" s="372" t="s">
        <v>439</v>
      </c>
    </row>
    <row r="27" spans="1:10">
      <c r="A27" s="1122" t="s">
        <v>440</v>
      </c>
      <c r="B27" s="1122"/>
      <c r="C27" s="1122"/>
      <c r="D27" s="1122"/>
      <c r="E27" s="1122"/>
      <c r="F27" s="1122"/>
      <c r="G27" s="1122"/>
      <c r="H27" s="1122"/>
      <c r="I27" s="1122"/>
      <c r="J27" s="1122"/>
    </row>
    <row r="28" spans="1:10">
      <c r="A28" s="1122" t="s">
        <v>441</v>
      </c>
      <c r="B28" s="1122"/>
      <c r="C28" s="1122"/>
      <c r="D28" s="1122"/>
      <c r="E28" s="1122"/>
      <c r="F28" s="1122"/>
      <c r="G28" s="1122"/>
      <c r="H28" s="1122"/>
      <c r="I28" s="1122"/>
      <c r="J28" s="1122"/>
    </row>
  </sheetData>
  <mergeCells count="15">
    <mergeCell ref="A22:J22"/>
    <mergeCell ref="A27:J27"/>
    <mergeCell ref="A28:J28"/>
    <mergeCell ref="A5:J5"/>
    <mergeCell ref="L6:M6"/>
    <mergeCell ref="A18:E18"/>
    <mergeCell ref="I19:J19"/>
    <mergeCell ref="A20:J20"/>
    <mergeCell ref="A21:J21"/>
    <mergeCell ref="A1:J1"/>
    <mergeCell ref="A2:J2"/>
    <mergeCell ref="D3:E3"/>
    <mergeCell ref="D4:E4"/>
    <mergeCell ref="F4:G4"/>
    <mergeCell ref="H4:I4"/>
  </mergeCells>
  <pageMargins left="0.75" right="0.25" top="0.5" bottom="0.25" header="0.5" footer="0.5"/>
  <pageSetup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I5" sqref="I5"/>
    </sheetView>
  </sheetViews>
  <sheetFormatPr defaultRowHeight="15"/>
  <cols>
    <col min="1" max="1" width="6.85546875" style="325" customWidth="1"/>
    <col min="2" max="2" width="30.5703125" style="325" customWidth="1"/>
    <col min="3" max="3" width="12.28515625" style="325" customWidth="1"/>
    <col min="4" max="5" width="11.28515625" style="325" customWidth="1"/>
    <col min="6" max="6" width="17.28515625" style="325" customWidth="1"/>
    <col min="7" max="256" width="9.140625" style="325"/>
    <col min="257" max="257" width="6.85546875" style="325" customWidth="1"/>
    <col min="258" max="258" width="34.5703125" style="325" customWidth="1"/>
    <col min="259" max="259" width="13.28515625" style="325" customWidth="1"/>
    <col min="260" max="260" width="11.28515625" style="325" customWidth="1"/>
    <col min="261" max="261" width="11" style="325" customWidth="1"/>
    <col min="262" max="262" width="17.28515625" style="325" customWidth="1"/>
    <col min="263" max="512" width="9.140625" style="325"/>
    <col min="513" max="513" width="6.85546875" style="325" customWidth="1"/>
    <col min="514" max="514" width="34.5703125" style="325" customWidth="1"/>
    <col min="515" max="515" width="13.28515625" style="325" customWidth="1"/>
    <col min="516" max="516" width="11.28515625" style="325" customWidth="1"/>
    <col min="517" max="517" width="11" style="325" customWidth="1"/>
    <col min="518" max="518" width="17.28515625" style="325" customWidth="1"/>
    <col min="519" max="768" width="9.140625" style="325"/>
    <col min="769" max="769" width="6.85546875" style="325" customWidth="1"/>
    <col min="770" max="770" width="34.5703125" style="325" customWidth="1"/>
    <col min="771" max="771" width="13.28515625" style="325" customWidth="1"/>
    <col min="772" max="772" width="11.28515625" style="325" customWidth="1"/>
    <col min="773" max="773" width="11" style="325" customWidth="1"/>
    <col min="774" max="774" width="17.28515625" style="325" customWidth="1"/>
    <col min="775" max="1024" width="9.140625" style="325"/>
    <col min="1025" max="1025" width="6.85546875" style="325" customWidth="1"/>
    <col min="1026" max="1026" width="34.5703125" style="325" customWidth="1"/>
    <col min="1027" max="1027" width="13.28515625" style="325" customWidth="1"/>
    <col min="1028" max="1028" width="11.28515625" style="325" customWidth="1"/>
    <col min="1029" max="1029" width="11" style="325" customWidth="1"/>
    <col min="1030" max="1030" width="17.28515625" style="325" customWidth="1"/>
    <col min="1031" max="1280" width="9.140625" style="325"/>
    <col min="1281" max="1281" width="6.85546875" style="325" customWidth="1"/>
    <col min="1282" max="1282" width="34.5703125" style="325" customWidth="1"/>
    <col min="1283" max="1283" width="13.28515625" style="325" customWidth="1"/>
    <col min="1284" max="1284" width="11.28515625" style="325" customWidth="1"/>
    <col min="1285" max="1285" width="11" style="325" customWidth="1"/>
    <col min="1286" max="1286" width="17.28515625" style="325" customWidth="1"/>
    <col min="1287" max="1536" width="9.140625" style="325"/>
    <col min="1537" max="1537" width="6.85546875" style="325" customWidth="1"/>
    <col min="1538" max="1538" width="34.5703125" style="325" customWidth="1"/>
    <col min="1539" max="1539" width="13.28515625" style="325" customWidth="1"/>
    <col min="1540" max="1540" width="11.28515625" style="325" customWidth="1"/>
    <col min="1541" max="1541" width="11" style="325" customWidth="1"/>
    <col min="1542" max="1542" width="17.28515625" style="325" customWidth="1"/>
    <col min="1543" max="1792" width="9.140625" style="325"/>
    <col min="1793" max="1793" width="6.85546875" style="325" customWidth="1"/>
    <col min="1794" max="1794" width="34.5703125" style="325" customWidth="1"/>
    <col min="1795" max="1795" width="13.28515625" style="325" customWidth="1"/>
    <col min="1796" max="1796" width="11.28515625" style="325" customWidth="1"/>
    <col min="1797" max="1797" width="11" style="325" customWidth="1"/>
    <col min="1798" max="1798" width="17.28515625" style="325" customWidth="1"/>
    <col min="1799" max="2048" width="9.140625" style="325"/>
    <col min="2049" max="2049" width="6.85546875" style="325" customWidth="1"/>
    <col min="2050" max="2050" width="34.5703125" style="325" customWidth="1"/>
    <col min="2051" max="2051" width="13.28515625" style="325" customWidth="1"/>
    <col min="2052" max="2052" width="11.28515625" style="325" customWidth="1"/>
    <col min="2053" max="2053" width="11" style="325" customWidth="1"/>
    <col min="2054" max="2054" width="17.28515625" style="325" customWidth="1"/>
    <col min="2055" max="2304" width="9.140625" style="325"/>
    <col min="2305" max="2305" width="6.85546875" style="325" customWidth="1"/>
    <col min="2306" max="2306" width="34.5703125" style="325" customWidth="1"/>
    <col min="2307" max="2307" width="13.28515625" style="325" customWidth="1"/>
    <col min="2308" max="2308" width="11.28515625" style="325" customWidth="1"/>
    <col min="2309" max="2309" width="11" style="325" customWidth="1"/>
    <col min="2310" max="2310" width="17.28515625" style="325" customWidth="1"/>
    <col min="2311" max="2560" width="9.140625" style="325"/>
    <col min="2561" max="2561" width="6.85546875" style="325" customWidth="1"/>
    <col min="2562" max="2562" width="34.5703125" style="325" customWidth="1"/>
    <col min="2563" max="2563" width="13.28515625" style="325" customWidth="1"/>
    <col min="2564" max="2564" width="11.28515625" style="325" customWidth="1"/>
    <col min="2565" max="2565" width="11" style="325" customWidth="1"/>
    <col min="2566" max="2566" width="17.28515625" style="325" customWidth="1"/>
    <col min="2567" max="2816" width="9.140625" style="325"/>
    <col min="2817" max="2817" width="6.85546875" style="325" customWidth="1"/>
    <col min="2818" max="2818" width="34.5703125" style="325" customWidth="1"/>
    <col min="2819" max="2819" width="13.28515625" style="325" customWidth="1"/>
    <col min="2820" max="2820" width="11.28515625" style="325" customWidth="1"/>
    <col min="2821" max="2821" width="11" style="325" customWidth="1"/>
    <col min="2822" max="2822" width="17.28515625" style="325" customWidth="1"/>
    <col min="2823" max="3072" width="9.140625" style="325"/>
    <col min="3073" max="3073" width="6.85546875" style="325" customWidth="1"/>
    <col min="3074" max="3074" width="34.5703125" style="325" customWidth="1"/>
    <col min="3075" max="3075" width="13.28515625" style="325" customWidth="1"/>
    <col min="3076" max="3076" width="11.28515625" style="325" customWidth="1"/>
    <col min="3077" max="3077" width="11" style="325" customWidth="1"/>
    <col min="3078" max="3078" width="17.28515625" style="325" customWidth="1"/>
    <col min="3079" max="3328" width="9.140625" style="325"/>
    <col min="3329" max="3329" width="6.85546875" style="325" customWidth="1"/>
    <col min="3330" max="3330" width="34.5703125" style="325" customWidth="1"/>
    <col min="3331" max="3331" width="13.28515625" style="325" customWidth="1"/>
    <col min="3332" max="3332" width="11.28515625" style="325" customWidth="1"/>
    <col min="3333" max="3333" width="11" style="325" customWidth="1"/>
    <col min="3334" max="3334" width="17.28515625" style="325" customWidth="1"/>
    <col min="3335" max="3584" width="9.140625" style="325"/>
    <col min="3585" max="3585" width="6.85546875" style="325" customWidth="1"/>
    <col min="3586" max="3586" width="34.5703125" style="325" customWidth="1"/>
    <col min="3587" max="3587" width="13.28515625" style="325" customWidth="1"/>
    <col min="3588" max="3588" width="11.28515625" style="325" customWidth="1"/>
    <col min="3589" max="3589" width="11" style="325" customWidth="1"/>
    <col min="3590" max="3590" width="17.28515625" style="325" customWidth="1"/>
    <col min="3591" max="3840" width="9.140625" style="325"/>
    <col min="3841" max="3841" width="6.85546875" style="325" customWidth="1"/>
    <col min="3842" max="3842" width="34.5703125" style="325" customWidth="1"/>
    <col min="3843" max="3843" width="13.28515625" style="325" customWidth="1"/>
    <col min="3844" max="3844" width="11.28515625" style="325" customWidth="1"/>
    <col min="3845" max="3845" width="11" style="325" customWidth="1"/>
    <col min="3846" max="3846" width="17.28515625" style="325" customWidth="1"/>
    <col min="3847" max="4096" width="9.140625" style="325"/>
    <col min="4097" max="4097" width="6.85546875" style="325" customWidth="1"/>
    <col min="4098" max="4098" width="34.5703125" style="325" customWidth="1"/>
    <col min="4099" max="4099" width="13.28515625" style="325" customWidth="1"/>
    <col min="4100" max="4100" width="11.28515625" style="325" customWidth="1"/>
    <col min="4101" max="4101" width="11" style="325" customWidth="1"/>
    <col min="4102" max="4102" width="17.28515625" style="325" customWidth="1"/>
    <col min="4103" max="4352" width="9.140625" style="325"/>
    <col min="4353" max="4353" width="6.85546875" style="325" customWidth="1"/>
    <col min="4354" max="4354" width="34.5703125" style="325" customWidth="1"/>
    <col min="4355" max="4355" width="13.28515625" style="325" customWidth="1"/>
    <col min="4356" max="4356" width="11.28515625" style="325" customWidth="1"/>
    <col min="4357" max="4357" width="11" style="325" customWidth="1"/>
    <col min="4358" max="4358" width="17.28515625" style="325" customWidth="1"/>
    <col min="4359" max="4608" width="9.140625" style="325"/>
    <col min="4609" max="4609" width="6.85546875" style="325" customWidth="1"/>
    <col min="4610" max="4610" width="34.5703125" style="325" customWidth="1"/>
    <col min="4611" max="4611" width="13.28515625" style="325" customWidth="1"/>
    <col min="4612" max="4612" width="11.28515625" style="325" customWidth="1"/>
    <col min="4613" max="4613" width="11" style="325" customWidth="1"/>
    <col min="4614" max="4614" width="17.28515625" style="325" customWidth="1"/>
    <col min="4615" max="4864" width="9.140625" style="325"/>
    <col min="4865" max="4865" width="6.85546875" style="325" customWidth="1"/>
    <col min="4866" max="4866" width="34.5703125" style="325" customWidth="1"/>
    <col min="4867" max="4867" width="13.28515625" style="325" customWidth="1"/>
    <col min="4868" max="4868" width="11.28515625" style="325" customWidth="1"/>
    <col min="4869" max="4869" width="11" style="325" customWidth="1"/>
    <col min="4870" max="4870" width="17.28515625" style="325" customWidth="1"/>
    <col min="4871" max="5120" width="9.140625" style="325"/>
    <col min="5121" max="5121" width="6.85546875" style="325" customWidth="1"/>
    <col min="5122" max="5122" width="34.5703125" style="325" customWidth="1"/>
    <col min="5123" max="5123" width="13.28515625" style="325" customWidth="1"/>
    <col min="5124" max="5124" width="11.28515625" style="325" customWidth="1"/>
    <col min="5125" max="5125" width="11" style="325" customWidth="1"/>
    <col min="5126" max="5126" width="17.28515625" style="325" customWidth="1"/>
    <col min="5127" max="5376" width="9.140625" style="325"/>
    <col min="5377" max="5377" width="6.85546875" style="325" customWidth="1"/>
    <col min="5378" max="5378" width="34.5703125" style="325" customWidth="1"/>
    <col min="5379" max="5379" width="13.28515625" style="325" customWidth="1"/>
    <col min="5380" max="5380" width="11.28515625" style="325" customWidth="1"/>
    <col min="5381" max="5381" width="11" style="325" customWidth="1"/>
    <col min="5382" max="5382" width="17.28515625" style="325" customWidth="1"/>
    <col min="5383" max="5632" width="9.140625" style="325"/>
    <col min="5633" max="5633" width="6.85546875" style="325" customWidth="1"/>
    <col min="5634" max="5634" width="34.5703125" style="325" customWidth="1"/>
    <col min="5635" max="5635" width="13.28515625" style="325" customWidth="1"/>
    <col min="5636" max="5636" width="11.28515625" style="325" customWidth="1"/>
    <col min="5637" max="5637" width="11" style="325" customWidth="1"/>
    <col min="5638" max="5638" width="17.28515625" style="325" customWidth="1"/>
    <col min="5639" max="5888" width="9.140625" style="325"/>
    <col min="5889" max="5889" width="6.85546875" style="325" customWidth="1"/>
    <col min="5890" max="5890" width="34.5703125" style="325" customWidth="1"/>
    <col min="5891" max="5891" width="13.28515625" style="325" customWidth="1"/>
    <col min="5892" max="5892" width="11.28515625" style="325" customWidth="1"/>
    <col min="5893" max="5893" width="11" style="325" customWidth="1"/>
    <col min="5894" max="5894" width="17.28515625" style="325" customWidth="1"/>
    <col min="5895" max="6144" width="9.140625" style="325"/>
    <col min="6145" max="6145" width="6.85546875" style="325" customWidth="1"/>
    <col min="6146" max="6146" width="34.5703125" style="325" customWidth="1"/>
    <col min="6147" max="6147" width="13.28515625" style="325" customWidth="1"/>
    <col min="6148" max="6148" width="11.28515625" style="325" customWidth="1"/>
    <col min="6149" max="6149" width="11" style="325" customWidth="1"/>
    <col min="6150" max="6150" width="17.28515625" style="325" customWidth="1"/>
    <col min="6151" max="6400" width="9.140625" style="325"/>
    <col min="6401" max="6401" width="6.85546875" style="325" customWidth="1"/>
    <col min="6402" max="6402" width="34.5703125" style="325" customWidth="1"/>
    <col min="6403" max="6403" width="13.28515625" style="325" customWidth="1"/>
    <col min="6404" max="6404" width="11.28515625" style="325" customWidth="1"/>
    <col min="6405" max="6405" width="11" style="325" customWidth="1"/>
    <col min="6406" max="6406" width="17.28515625" style="325" customWidth="1"/>
    <col min="6407" max="6656" width="9.140625" style="325"/>
    <col min="6657" max="6657" width="6.85546875" style="325" customWidth="1"/>
    <col min="6658" max="6658" width="34.5703125" style="325" customWidth="1"/>
    <col min="6659" max="6659" width="13.28515625" style="325" customWidth="1"/>
    <col min="6660" max="6660" width="11.28515625" style="325" customWidth="1"/>
    <col min="6661" max="6661" width="11" style="325" customWidth="1"/>
    <col min="6662" max="6662" width="17.28515625" style="325" customWidth="1"/>
    <col min="6663" max="6912" width="9.140625" style="325"/>
    <col min="6913" max="6913" width="6.85546875" style="325" customWidth="1"/>
    <col min="6914" max="6914" width="34.5703125" style="325" customWidth="1"/>
    <col min="6915" max="6915" width="13.28515625" style="325" customWidth="1"/>
    <col min="6916" max="6916" width="11.28515625" style="325" customWidth="1"/>
    <col min="6917" max="6917" width="11" style="325" customWidth="1"/>
    <col min="6918" max="6918" width="17.28515625" style="325" customWidth="1"/>
    <col min="6919" max="7168" width="9.140625" style="325"/>
    <col min="7169" max="7169" width="6.85546875" style="325" customWidth="1"/>
    <col min="7170" max="7170" width="34.5703125" style="325" customWidth="1"/>
    <col min="7171" max="7171" width="13.28515625" style="325" customWidth="1"/>
    <col min="7172" max="7172" width="11.28515625" style="325" customWidth="1"/>
    <col min="7173" max="7173" width="11" style="325" customWidth="1"/>
    <col min="7174" max="7174" width="17.28515625" style="325" customWidth="1"/>
    <col min="7175" max="7424" width="9.140625" style="325"/>
    <col min="7425" max="7425" width="6.85546875" style="325" customWidth="1"/>
    <col min="7426" max="7426" width="34.5703125" style="325" customWidth="1"/>
    <col min="7427" max="7427" width="13.28515625" style="325" customWidth="1"/>
    <col min="7428" max="7428" width="11.28515625" style="325" customWidth="1"/>
    <col min="7429" max="7429" width="11" style="325" customWidth="1"/>
    <col min="7430" max="7430" width="17.28515625" style="325" customWidth="1"/>
    <col min="7431" max="7680" width="9.140625" style="325"/>
    <col min="7681" max="7681" width="6.85546875" style="325" customWidth="1"/>
    <col min="7682" max="7682" width="34.5703125" style="325" customWidth="1"/>
    <col min="7683" max="7683" width="13.28515625" style="325" customWidth="1"/>
    <col min="7684" max="7684" width="11.28515625" style="325" customWidth="1"/>
    <col min="7685" max="7685" width="11" style="325" customWidth="1"/>
    <col min="7686" max="7686" width="17.28515625" style="325" customWidth="1"/>
    <col min="7687" max="7936" width="9.140625" style="325"/>
    <col min="7937" max="7937" width="6.85546875" style="325" customWidth="1"/>
    <col min="7938" max="7938" width="34.5703125" style="325" customWidth="1"/>
    <col min="7939" max="7939" width="13.28515625" style="325" customWidth="1"/>
    <col min="7940" max="7940" width="11.28515625" style="325" customWidth="1"/>
    <col min="7941" max="7941" width="11" style="325" customWidth="1"/>
    <col min="7942" max="7942" width="17.28515625" style="325" customWidth="1"/>
    <col min="7943" max="8192" width="9.140625" style="325"/>
    <col min="8193" max="8193" width="6.85546875" style="325" customWidth="1"/>
    <col min="8194" max="8194" width="34.5703125" style="325" customWidth="1"/>
    <col min="8195" max="8195" width="13.28515625" style="325" customWidth="1"/>
    <col min="8196" max="8196" width="11.28515625" style="325" customWidth="1"/>
    <col min="8197" max="8197" width="11" style="325" customWidth="1"/>
    <col min="8198" max="8198" width="17.28515625" style="325" customWidth="1"/>
    <col min="8199" max="8448" width="9.140625" style="325"/>
    <col min="8449" max="8449" width="6.85546875" style="325" customWidth="1"/>
    <col min="8450" max="8450" width="34.5703125" style="325" customWidth="1"/>
    <col min="8451" max="8451" width="13.28515625" style="325" customWidth="1"/>
    <col min="8452" max="8452" width="11.28515625" style="325" customWidth="1"/>
    <col min="8453" max="8453" width="11" style="325" customWidth="1"/>
    <col min="8454" max="8454" width="17.28515625" style="325" customWidth="1"/>
    <col min="8455" max="8704" width="9.140625" style="325"/>
    <col min="8705" max="8705" width="6.85546875" style="325" customWidth="1"/>
    <col min="8706" max="8706" width="34.5703125" style="325" customWidth="1"/>
    <col min="8707" max="8707" width="13.28515625" style="325" customWidth="1"/>
    <col min="8708" max="8708" width="11.28515625" style="325" customWidth="1"/>
    <col min="8709" max="8709" width="11" style="325" customWidth="1"/>
    <col min="8710" max="8710" width="17.28515625" style="325" customWidth="1"/>
    <col min="8711" max="8960" width="9.140625" style="325"/>
    <col min="8961" max="8961" width="6.85546875" style="325" customWidth="1"/>
    <col min="8962" max="8962" width="34.5703125" style="325" customWidth="1"/>
    <col min="8963" max="8963" width="13.28515625" style="325" customWidth="1"/>
    <col min="8964" max="8964" width="11.28515625" style="325" customWidth="1"/>
    <col min="8965" max="8965" width="11" style="325" customWidth="1"/>
    <col min="8966" max="8966" width="17.28515625" style="325" customWidth="1"/>
    <col min="8967" max="9216" width="9.140625" style="325"/>
    <col min="9217" max="9217" width="6.85546875" style="325" customWidth="1"/>
    <col min="9218" max="9218" width="34.5703125" style="325" customWidth="1"/>
    <col min="9219" max="9219" width="13.28515625" style="325" customWidth="1"/>
    <col min="9220" max="9220" width="11.28515625" style="325" customWidth="1"/>
    <col min="9221" max="9221" width="11" style="325" customWidth="1"/>
    <col min="9222" max="9222" width="17.28515625" style="325" customWidth="1"/>
    <col min="9223" max="9472" width="9.140625" style="325"/>
    <col min="9473" max="9473" width="6.85546875" style="325" customWidth="1"/>
    <col min="9474" max="9474" width="34.5703125" style="325" customWidth="1"/>
    <col min="9475" max="9475" width="13.28515625" style="325" customWidth="1"/>
    <col min="9476" max="9476" width="11.28515625" style="325" customWidth="1"/>
    <col min="9477" max="9477" width="11" style="325" customWidth="1"/>
    <col min="9478" max="9478" width="17.28515625" style="325" customWidth="1"/>
    <col min="9479" max="9728" width="9.140625" style="325"/>
    <col min="9729" max="9729" width="6.85546875" style="325" customWidth="1"/>
    <col min="9730" max="9730" width="34.5703125" style="325" customWidth="1"/>
    <col min="9731" max="9731" width="13.28515625" style="325" customWidth="1"/>
    <col min="9732" max="9732" width="11.28515625" style="325" customWidth="1"/>
    <col min="9733" max="9733" width="11" style="325" customWidth="1"/>
    <col min="9734" max="9734" width="17.28515625" style="325" customWidth="1"/>
    <col min="9735" max="9984" width="9.140625" style="325"/>
    <col min="9985" max="9985" width="6.85546875" style="325" customWidth="1"/>
    <col min="9986" max="9986" width="34.5703125" style="325" customWidth="1"/>
    <col min="9987" max="9987" width="13.28515625" style="325" customWidth="1"/>
    <col min="9988" max="9988" width="11.28515625" style="325" customWidth="1"/>
    <col min="9989" max="9989" width="11" style="325" customWidth="1"/>
    <col min="9990" max="9990" width="17.28515625" style="325" customWidth="1"/>
    <col min="9991" max="10240" width="9.140625" style="325"/>
    <col min="10241" max="10241" width="6.85546875" style="325" customWidth="1"/>
    <col min="10242" max="10242" width="34.5703125" style="325" customWidth="1"/>
    <col min="10243" max="10243" width="13.28515625" style="325" customWidth="1"/>
    <col min="10244" max="10244" width="11.28515625" style="325" customWidth="1"/>
    <col min="10245" max="10245" width="11" style="325" customWidth="1"/>
    <col min="10246" max="10246" width="17.28515625" style="325" customWidth="1"/>
    <col min="10247" max="10496" width="9.140625" style="325"/>
    <col min="10497" max="10497" width="6.85546875" style="325" customWidth="1"/>
    <col min="10498" max="10498" width="34.5703125" style="325" customWidth="1"/>
    <col min="10499" max="10499" width="13.28515625" style="325" customWidth="1"/>
    <col min="10500" max="10500" width="11.28515625" style="325" customWidth="1"/>
    <col min="10501" max="10501" width="11" style="325" customWidth="1"/>
    <col min="10502" max="10502" width="17.28515625" style="325" customWidth="1"/>
    <col min="10503" max="10752" width="9.140625" style="325"/>
    <col min="10753" max="10753" width="6.85546875" style="325" customWidth="1"/>
    <col min="10754" max="10754" width="34.5703125" style="325" customWidth="1"/>
    <col min="10755" max="10755" width="13.28515625" style="325" customWidth="1"/>
    <col min="10756" max="10756" width="11.28515625" style="325" customWidth="1"/>
    <col min="10757" max="10757" width="11" style="325" customWidth="1"/>
    <col min="10758" max="10758" width="17.28515625" style="325" customWidth="1"/>
    <col min="10759" max="11008" width="9.140625" style="325"/>
    <col min="11009" max="11009" width="6.85546875" style="325" customWidth="1"/>
    <col min="11010" max="11010" width="34.5703125" style="325" customWidth="1"/>
    <col min="11011" max="11011" width="13.28515625" style="325" customWidth="1"/>
    <col min="11012" max="11012" width="11.28515625" style="325" customWidth="1"/>
    <col min="11013" max="11013" width="11" style="325" customWidth="1"/>
    <col min="11014" max="11014" width="17.28515625" style="325" customWidth="1"/>
    <col min="11015" max="11264" width="9.140625" style="325"/>
    <col min="11265" max="11265" width="6.85546875" style="325" customWidth="1"/>
    <col min="11266" max="11266" width="34.5703125" style="325" customWidth="1"/>
    <col min="11267" max="11267" width="13.28515625" style="325" customWidth="1"/>
    <col min="11268" max="11268" width="11.28515625" style="325" customWidth="1"/>
    <col min="11269" max="11269" width="11" style="325" customWidth="1"/>
    <col min="11270" max="11270" width="17.28515625" style="325" customWidth="1"/>
    <col min="11271" max="11520" width="9.140625" style="325"/>
    <col min="11521" max="11521" width="6.85546875" style="325" customWidth="1"/>
    <col min="11522" max="11522" width="34.5703125" style="325" customWidth="1"/>
    <col min="11523" max="11523" width="13.28515625" style="325" customWidth="1"/>
    <col min="11524" max="11524" width="11.28515625" style="325" customWidth="1"/>
    <col min="11525" max="11525" width="11" style="325" customWidth="1"/>
    <col min="11526" max="11526" width="17.28515625" style="325" customWidth="1"/>
    <col min="11527" max="11776" width="9.140625" style="325"/>
    <col min="11777" max="11777" width="6.85546875" style="325" customWidth="1"/>
    <col min="11778" max="11778" width="34.5703125" style="325" customWidth="1"/>
    <col min="11779" max="11779" width="13.28515625" style="325" customWidth="1"/>
    <col min="11780" max="11780" width="11.28515625" style="325" customWidth="1"/>
    <col min="11781" max="11781" width="11" style="325" customWidth="1"/>
    <col min="11782" max="11782" width="17.28515625" style="325" customWidth="1"/>
    <col min="11783" max="12032" width="9.140625" style="325"/>
    <col min="12033" max="12033" width="6.85546875" style="325" customWidth="1"/>
    <col min="12034" max="12034" width="34.5703125" style="325" customWidth="1"/>
    <col min="12035" max="12035" width="13.28515625" style="325" customWidth="1"/>
    <col min="12036" max="12036" width="11.28515625" style="325" customWidth="1"/>
    <col min="12037" max="12037" width="11" style="325" customWidth="1"/>
    <col min="12038" max="12038" width="17.28515625" style="325" customWidth="1"/>
    <col min="12039" max="12288" width="9.140625" style="325"/>
    <col min="12289" max="12289" width="6.85546875" style="325" customWidth="1"/>
    <col min="12290" max="12290" width="34.5703125" style="325" customWidth="1"/>
    <col min="12291" max="12291" width="13.28515625" style="325" customWidth="1"/>
    <col min="12292" max="12292" width="11.28515625" style="325" customWidth="1"/>
    <col min="12293" max="12293" width="11" style="325" customWidth="1"/>
    <col min="12294" max="12294" width="17.28515625" style="325" customWidth="1"/>
    <col min="12295" max="12544" width="9.140625" style="325"/>
    <col min="12545" max="12545" width="6.85546875" style="325" customWidth="1"/>
    <col min="12546" max="12546" width="34.5703125" style="325" customWidth="1"/>
    <col min="12547" max="12547" width="13.28515625" style="325" customWidth="1"/>
    <col min="12548" max="12548" width="11.28515625" style="325" customWidth="1"/>
    <col min="12549" max="12549" width="11" style="325" customWidth="1"/>
    <col min="12550" max="12550" width="17.28515625" style="325" customWidth="1"/>
    <col min="12551" max="12800" width="9.140625" style="325"/>
    <col min="12801" max="12801" width="6.85546875" style="325" customWidth="1"/>
    <col min="12802" max="12802" width="34.5703125" style="325" customWidth="1"/>
    <col min="12803" max="12803" width="13.28515625" style="325" customWidth="1"/>
    <col min="12804" max="12804" width="11.28515625" style="325" customWidth="1"/>
    <col min="12805" max="12805" width="11" style="325" customWidth="1"/>
    <col min="12806" max="12806" width="17.28515625" style="325" customWidth="1"/>
    <col min="12807" max="13056" width="9.140625" style="325"/>
    <col min="13057" max="13057" width="6.85546875" style="325" customWidth="1"/>
    <col min="13058" max="13058" width="34.5703125" style="325" customWidth="1"/>
    <col min="13059" max="13059" width="13.28515625" style="325" customWidth="1"/>
    <col min="13060" max="13060" width="11.28515625" style="325" customWidth="1"/>
    <col min="13061" max="13061" width="11" style="325" customWidth="1"/>
    <col min="13062" max="13062" width="17.28515625" style="325" customWidth="1"/>
    <col min="13063" max="13312" width="9.140625" style="325"/>
    <col min="13313" max="13313" width="6.85546875" style="325" customWidth="1"/>
    <col min="13314" max="13314" width="34.5703125" style="325" customWidth="1"/>
    <col min="13315" max="13315" width="13.28515625" style="325" customWidth="1"/>
    <col min="13316" max="13316" width="11.28515625" style="325" customWidth="1"/>
    <col min="13317" max="13317" width="11" style="325" customWidth="1"/>
    <col min="13318" max="13318" width="17.28515625" style="325" customWidth="1"/>
    <col min="13319" max="13568" width="9.140625" style="325"/>
    <col min="13569" max="13569" width="6.85546875" style="325" customWidth="1"/>
    <col min="13570" max="13570" width="34.5703125" style="325" customWidth="1"/>
    <col min="13571" max="13571" width="13.28515625" style="325" customWidth="1"/>
    <col min="13572" max="13572" width="11.28515625" style="325" customWidth="1"/>
    <col min="13573" max="13573" width="11" style="325" customWidth="1"/>
    <col min="13574" max="13574" width="17.28515625" style="325" customWidth="1"/>
    <col min="13575" max="13824" width="9.140625" style="325"/>
    <col min="13825" max="13825" width="6.85546875" style="325" customWidth="1"/>
    <col min="13826" max="13826" width="34.5703125" style="325" customWidth="1"/>
    <col min="13827" max="13827" width="13.28515625" style="325" customWidth="1"/>
    <col min="13828" max="13828" width="11.28515625" style="325" customWidth="1"/>
    <col min="13829" max="13829" width="11" style="325" customWidth="1"/>
    <col min="13830" max="13830" width="17.28515625" style="325" customWidth="1"/>
    <col min="13831" max="14080" width="9.140625" style="325"/>
    <col min="14081" max="14081" width="6.85546875" style="325" customWidth="1"/>
    <col min="14082" max="14082" width="34.5703125" style="325" customWidth="1"/>
    <col min="14083" max="14083" width="13.28515625" style="325" customWidth="1"/>
    <col min="14084" max="14084" width="11.28515625" style="325" customWidth="1"/>
    <col min="14085" max="14085" width="11" style="325" customWidth="1"/>
    <col min="14086" max="14086" width="17.28515625" style="325" customWidth="1"/>
    <col min="14087" max="14336" width="9.140625" style="325"/>
    <col min="14337" max="14337" width="6.85546875" style="325" customWidth="1"/>
    <col min="14338" max="14338" width="34.5703125" style="325" customWidth="1"/>
    <col min="14339" max="14339" width="13.28515625" style="325" customWidth="1"/>
    <col min="14340" max="14340" width="11.28515625" style="325" customWidth="1"/>
    <col min="14341" max="14341" width="11" style="325" customWidth="1"/>
    <col min="14342" max="14342" width="17.28515625" style="325" customWidth="1"/>
    <col min="14343" max="14592" width="9.140625" style="325"/>
    <col min="14593" max="14593" width="6.85546875" style="325" customWidth="1"/>
    <col min="14594" max="14594" width="34.5703125" style="325" customWidth="1"/>
    <col min="14595" max="14595" width="13.28515625" style="325" customWidth="1"/>
    <col min="14596" max="14596" width="11.28515625" style="325" customWidth="1"/>
    <col min="14597" max="14597" width="11" style="325" customWidth="1"/>
    <col min="14598" max="14598" width="17.28515625" style="325" customWidth="1"/>
    <col min="14599" max="14848" width="9.140625" style="325"/>
    <col min="14849" max="14849" width="6.85546875" style="325" customWidth="1"/>
    <col min="14850" max="14850" width="34.5703125" style="325" customWidth="1"/>
    <col min="14851" max="14851" width="13.28515625" style="325" customWidth="1"/>
    <col min="14852" max="14852" width="11.28515625" style="325" customWidth="1"/>
    <col min="14853" max="14853" width="11" style="325" customWidth="1"/>
    <col min="14854" max="14854" width="17.28515625" style="325" customWidth="1"/>
    <col min="14855" max="15104" width="9.140625" style="325"/>
    <col min="15105" max="15105" width="6.85546875" style="325" customWidth="1"/>
    <col min="15106" max="15106" width="34.5703125" style="325" customWidth="1"/>
    <col min="15107" max="15107" width="13.28515625" style="325" customWidth="1"/>
    <col min="15108" max="15108" width="11.28515625" style="325" customWidth="1"/>
    <col min="15109" max="15109" width="11" style="325" customWidth="1"/>
    <col min="15110" max="15110" width="17.28515625" style="325" customWidth="1"/>
    <col min="15111" max="15360" width="9.140625" style="325"/>
    <col min="15361" max="15361" width="6.85546875" style="325" customWidth="1"/>
    <col min="15362" max="15362" width="34.5703125" style="325" customWidth="1"/>
    <col min="15363" max="15363" width="13.28515625" style="325" customWidth="1"/>
    <col min="15364" max="15364" width="11.28515625" style="325" customWidth="1"/>
    <col min="15365" max="15365" width="11" style="325" customWidth="1"/>
    <col min="15366" max="15366" width="17.28515625" style="325" customWidth="1"/>
    <col min="15367" max="15616" width="9.140625" style="325"/>
    <col min="15617" max="15617" width="6.85546875" style="325" customWidth="1"/>
    <col min="15618" max="15618" width="34.5703125" style="325" customWidth="1"/>
    <col min="15619" max="15619" width="13.28515625" style="325" customWidth="1"/>
    <col min="15620" max="15620" width="11.28515625" style="325" customWidth="1"/>
    <col min="15621" max="15621" width="11" style="325" customWidth="1"/>
    <col min="15622" max="15622" width="17.28515625" style="325" customWidth="1"/>
    <col min="15623" max="15872" width="9.140625" style="325"/>
    <col min="15873" max="15873" width="6.85546875" style="325" customWidth="1"/>
    <col min="15874" max="15874" width="34.5703125" style="325" customWidth="1"/>
    <col min="15875" max="15875" width="13.28515625" style="325" customWidth="1"/>
    <col min="15876" max="15876" width="11.28515625" style="325" customWidth="1"/>
    <col min="15877" max="15877" width="11" style="325" customWidth="1"/>
    <col min="15878" max="15878" width="17.28515625" style="325" customWidth="1"/>
    <col min="15879" max="16128" width="9.140625" style="325"/>
    <col min="16129" max="16129" width="6.85546875" style="325" customWidth="1"/>
    <col min="16130" max="16130" width="34.5703125" style="325" customWidth="1"/>
    <col min="16131" max="16131" width="13.28515625" style="325" customWidth="1"/>
    <col min="16132" max="16132" width="11.28515625" style="325" customWidth="1"/>
    <col min="16133" max="16133" width="11" style="325" customWidth="1"/>
    <col min="16134" max="16134" width="17.28515625" style="325" customWidth="1"/>
    <col min="16135" max="16384" width="9.140625" style="325"/>
  </cols>
  <sheetData>
    <row r="1" spans="1:8" ht="15.75">
      <c r="A1" s="1132" t="s">
        <v>394</v>
      </c>
      <c r="B1" s="1132"/>
      <c r="C1" s="1132"/>
      <c r="D1" s="1132"/>
      <c r="E1" s="1132"/>
      <c r="F1" s="325" t="s">
        <v>395</v>
      </c>
    </row>
    <row r="2" spans="1:8" s="306" customFormat="1" ht="27" customHeight="1">
      <c r="A2" s="326"/>
      <c r="B2" s="1133" t="s">
        <v>501</v>
      </c>
      <c r="C2" s="1133"/>
      <c r="D2" s="1133"/>
      <c r="E2" s="1133"/>
      <c r="F2" s="1133"/>
      <c r="G2" s="327"/>
      <c r="H2" s="327"/>
    </row>
    <row r="3" spans="1:8" s="306" customFormat="1" ht="18" customHeight="1">
      <c r="A3" s="326"/>
      <c r="B3" s="239" t="s">
        <v>502</v>
      </c>
      <c r="C3" s="307"/>
      <c r="D3" s="307"/>
      <c r="E3" s="307"/>
      <c r="F3" s="349"/>
      <c r="G3" s="326"/>
    </row>
    <row r="4" spans="1:8" s="306" customFormat="1" ht="18" customHeight="1">
      <c r="A4" s="326"/>
      <c r="B4" s="350" t="s">
        <v>503</v>
      </c>
      <c r="C4" s="328"/>
      <c r="D4" s="350" t="s">
        <v>504</v>
      </c>
      <c r="E4" s="328"/>
      <c r="F4" s="349"/>
    </row>
    <row r="5" spans="1:8">
      <c r="A5" s="330"/>
      <c r="B5" s="351"/>
      <c r="C5" s="351"/>
      <c r="D5" s="351"/>
      <c r="E5" s="351"/>
      <c r="F5" s="352"/>
    </row>
    <row r="6" spans="1:8" ht="48.75" customHeight="1">
      <c r="A6" s="340" t="s">
        <v>382</v>
      </c>
      <c r="B6" s="340" t="s">
        <v>383</v>
      </c>
      <c r="C6" s="340" t="s">
        <v>396</v>
      </c>
      <c r="D6" s="340" t="s">
        <v>397</v>
      </c>
      <c r="E6" s="340" t="s">
        <v>398</v>
      </c>
      <c r="F6" s="341" t="s">
        <v>399</v>
      </c>
    </row>
    <row r="7" spans="1:8" ht="33.75" customHeight="1">
      <c r="A7" s="332"/>
      <c r="B7" s="329"/>
      <c r="C7" s="333"/>
      <c r="D7" s="333"/>
      <c r="E7" s="333"/>
      <c r="F7" s="334"/>
    </row>
    <row r="8" spans="1:8" ht="33.75" customHeight="1">
      <c r="A8" s="332"/>
      <c r="B8" s="329"/>
      <c r="C8" s="333"/>
      <c r="D8" s="333"/>
      <c r="E8" s="333"/>
      <c r="F8" s="334"/>
    </row>
    <row r="9" spans="1:8" ht="33.75" customHeight="1">
      <c r="A9" s="332"/>
      <c r="B9" s="329"/>
      <c r="C9" s="333"/>
      <c r="D9" s="333"/>
      <c r="E9" s="333"/>
      <c r="F9" s="334"/>
    </row>
    <row r="10" spans="1:8" ht="33.75" customHeight="1">
      <c r="A10" s="332"/>
      <c r="B10" s="329"/>
      <c r="C10" s="333"/>
      <c r="D10" s="333"/>
      <c r="E10" s="333"/>
      <c r="F10" s="334"/>
    </row>
    <row r="11" spans="1:8" ht="33.75" customHeight="1">
      <c r="A11" s="332"/>
      <c r="B11" s="329"/>
      <c r="C11" s="333"/>
      <c r="D11" s="333"/>
      <c r="E11" s="333"/>
      <c r="F11" s="334"/>
    </row>
    <row r="12" spans="1:8" ht="33.75" customHeight="1">
      <c r="A12" s="332"/>
      <c r="B12" s="329"/>
      <c r="C12" s="333"/>
      <c r="D12" s="333"/>
      <c r="E12" s="333"/>
      <c r="F12" s="334"/>
    </row>
    <row r="13" spans="1:8" ht="33.75" customHeight="1">
      <c r="A13" s="332"/>
      <c r="B13" s="329"/>
      <c r="C13" s="333"/>
      <c r="D13" s="333"/>
      <c r="E13" s="333"/>
      <c r="F13" s="334"/>
    </row>
    <row r="14" spans="1:8" ht="33.75" customHeight="1">
      <c r="A14" s="332"/>
      <c r="B14" s="329"/>
      <c r="C14" s="333"/>
      <c r="D14" s="333"/>
      <c r="E14" s="333"/>
      <c r="F14" s="334"/>
    </row>
    <row r="15" spans="1:8" ht="33.75" customHeight="1">
      <c r="A15" s="332"/>
      <c r="B15" s="329"/>
      <c r="C15" s="333"/>
      <c r="D15" s="333"/>
      <c r="E15" s="333"/>
      <c r="F15" s="334"/>
    </row>
    <row r="16" spans="1:8" ht="33.75" customHeight="1">
      <c r="A16" s="332"/>
      <c r="B16" s="329"/>
      <c r="C16" s="333"/>
      <c r="D16" s="333"/>
      <c r="E16" s="333"/>
      <c r="F16" s="334"/>
    </row>
    <row r="17" spans="1:7" ht="26.25" customHeight="1">
      <c r="A17" s="332"/>
      <c r="B17" s="329"/>
      <c r="C17" s="333"/>
      <c r="D17" s="333"/>
      <c r="E17" s="333"/>
      <c r="F17" s="334"/>
    </row>
    <row r="18" spans="1:7" ht="33" customHeight="1">
      <c r="A18" s="332"/>
      <c r="B18" s="329"/>
      <c r="C18" s="333"/>
      <c r="D18" s="333"/>
      <c r="E18" s="333"/>
      <c r="F18" s="334"/>
    </row>
    <row r="19" spans="1:7" ht="20.25" customHeight="1">
      <c r="A19" s="332"/>
      <c r="B19" s="329"/>
      <c r="C19" s="333"/>
      <c r="D19" s="333"/>
      <c r="E19" s="333"/>
      <c r="F19" s="334"/>
    </row>
    <row r="20" spans="1:7" ht="33" customHeight="1">
      <c r="A20" s="332"/>
      <c r="B20" s="329"/>
      <c r="C20" s="333"/>
      <c r="D20" s="333"/>
      <c r="E20" s="333"/>
      <c r="F20" s="334"/>
    </row>
    <row r="21" spans="1:7" ht="33" customHeight="1">
      <c r="A21" s="332"/>
      <c r="B21" s="329"/>
      <c r="C21" s="333"/>
      <c r="D21" s="333"/>
      <c r="E21" s="333"/>
      <c r="F21" s="334"/>
    </row>
    <row r="22" spans="1:7" ht="20.25" customHeight="1">
      <c r="A22" s="332"/>
      <c r="B22" s="329"/>
      <c r="C22" s="333"/>
      <c r="D22" s="333"/>
      <c r="E22" s="333"/>
      <c r="F22" s="334"/>
    </row>
    <row r="23" spans="1:7" ht="50.25" customHeight="1">
      <c r="A23" s="332"/>
      <c r="B23" s="329"/>
      <c r="C23" s="333"/>
      <c r="D23" s="333"/>
      <c r="E23" s="333"/>
      <c r="F23" s="334"/>
    </row>
    <row r="24" spans="1:7" ht="53.25" customHeight="1">
      <c r="A24" s="332"/>
      <c r="B24" s="329"/>
      <c r="C24" s="333"/>
      <c r="D24" s="333"/>
      <c r="E24" s="333"/>
      <c r="F24" s="334"/>
    </row>
    <row r="25" spans="1:7" ht="36.75" customHeight="1">
      <c r="A25" s="332"/>
      <c r="B25" s="329"/>
      <c r="C25" s="335"/>
      <c r="D25" s="333"/>
      <c r="E25" s="335"/>
      <c r="F25" s="334"/>
    </row>
    <row r="26" spans="1:7" ht="31.5" customHeight="1">
      <c r="A26" s="332"/>
      <c r="B26" s="329"/>
      <c r="C26" s="335"/>
      <c r="D26" s="333"/>
      <c r="E26" s="335"/>
      <c r="F26" s="334"/>
    </row>
    <row r="27" spans="1:7" ht="69" customHeight="1">
      <c r="A27" s="332"/>
      <c r="B27" s="329"/>
      <c r="C27" s="333"/>
      <c r="D27" s="333"/>
      <c r="E27" s="333"/>
      <c r="F27" s="334"/>
    </row>
    <row r="28" spans="1:7" ht="19.5" customHeight="1">
      <c r="A28" s="336"/>
      <c r="B28" s="337"/>
      <c r="C28" s="338"/>
      <c r="D28" s="338"/>
      <c r="E28" s="338"/>
      <c r="F28" s="339"/>
    </row>
    <row r="29" spans="1:7" ht="19.5" customHeight="1">
      <c r="A29" s="336"/>
      <c r="B29" s="337"/>
      <c r="C29" s="338"/>
      <c r="D29" s="338"/>
      <c r="E29" s="338"/>
      <c r="F29" s="339"/>
    </row>
    <row r="30" spans="1:7" ht="15.75" customHeight="1">
      <c r="A30" s="336"/>
      <c r="B30" s="337"/>
      <c r="C30" s="338"/>
      <c r="D30" s="338"/>
      <c r="E30" s="338"/>
      <c r="F30" s="339"/>
    </row>
    <row r="31" spans="1:7" s="10" customFormat="1">
      <c r="A31" s="331" t="s">
        <v>104</v>
      </c>
      <c r="B31" s="331"/>
      <c r="C31" s="331" t="s">
        <v>105</v>
      </c>
      <c r="D31" s="331"/>
      <c r="E31" s="331" t="s">
        <v>106</v>
      </c>
      <c r="F31" s="325"/>
      <c r="G31" s="331"/>
    </row>
  </sheetData>
  <mergeCells count="2">
    <mergeCell ref="A1:E1"/>
    <mergeCell ref="B2:F2"/>
  </mergeCells>
  <pageMargins left="0.39370078740157483" right="0.39370078740157483"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60"/>
  <sheetViews>
    <sheetView view="pageBreakPreview" topLeftCell="A49" zoomScaleSheetLayoutView="100" workbookViewId="0">
      <selection activeCell="O14" sqref="O14"/>
    </sheetView>
  </sheetViews>
  <sheetFormatPr defaultRowHeight="15"/>
  <cols>
    <col min="1" max="1" width="4.140625" style="179" customWidth="1"/>
    <col min="2" max="2" width="8.42578125" style="179" customWidth="1"/>
    <col min="3" max="3" width="18" style="179" customWidth="1"/>
    <col min="4" max="4" width="4.42578125" style="179" customWidth="1"/>
    <col min="5" max="5" width="8.28515625" style="179" customWidth="1"/>
    <col min="6" max="6" width="8.42578125" style="179" customWidth="1"/>
    <col min="7" max="7" width="8.140625" style="179" customWidth="1"/>
    <col min="8" max="8" width="8.28515625" style="179" customWidth="1"/>
    <col min="9" max="9" width="8.42578125" style="179" customWidth="1"/>
    <col min="10" max="10" width="8.7109375" style="179" customWidth="1"/>
    <col min="11" max="11" width="4.7109375" style="179" customWidth="1"/>
    <col min="12" max="256" width="9.140625" style="179"/>
    <col min="257" max="257" width="4.140625" style="179" customWidth="1"/>
    <col min="258" max="258" width="8.42578125" style="179" customWidth="1"/>
    <col min="259" max="259" width="18" style="179" customWidth="1"/>
    <col min="260" max="260" width="4.42578125" style="179" customWidth="1"/>
    <col min="261" max="261" width="8.28515625" style="179" customWidth="1"/>
    <col min="262" max="262" width="8.42578125" style="179" customWidth="1"/>
    <col min="263" max="263" width="8.140625" style="179" customWidth="1"/>
    <col min="264" max="264" width="8.28515625" style="179" customWidth="1"/>
    <col min="265" max="265" width="8.42578125" style="179" customWidth="1"/>
    <col min="266" max="266" width="8.7109375" style="179" customWidth="1"/>
    <col min="267" max="267" width="4.7109375" style="179" customWidth="1"/>
    <col min="268" max="512" width="9.140625" style="179"/>
    <col min="513" max="513" width="4.140625" style="179" customWidth="1"/>
    <col min="514" max="514" width="8.42578125" style="179" customWidth="1"/>
    <col min="515" max="515" width="18" style="179" customWidth="1"/>
    <col min="516" max="516" width="4.42578125" style="179" customWidth="1"/>
    <col min="517" max="517" width="8.28515625" style="179" customWidth="1"/>
    <col min="518" max="518" width="8.42578125" style="179" customWidth="1"/>
    <col min="519" max="519" width="8.140625" style="179" customWidth="1"/>
    <col min="520" max="520" width="8.28515625" style="179" customWidth="1"/>
    <col min="521" max="521" width="8.42578125" style="179" customWidth="1"/>
    <col min="522" max="522" width="8.7109375" style="179" customWidth="1"/>
    <col min="523" max="523" width="4.7109375" style="179" customWidth="1"/>
    <col min="524" max="768" width="9.140625" style="179"/>
    <col min="769" max="769" width="4.140625" style="179" customWidth="1"/>
    <col min="770" max="770" width="8.42578125" style="179" customWidth="1"/>
    <col min="771" max="771" width="18" style="179" customWidth="1"/>
    <col min="772" max="772" width="4.42578125" style="179" customWidth="1"/>
    <col min="773" max="773" width="8.28515625" style="179" customWidth="1"/>
    <col min="774" max="774" width="8.42578125" style="179" customWidth="1"/>
    <col min="775" max="775" width="8.140625" style="179" customWidth="1"/>
    <col min="776" max="776" width="8.28515625" style="179" customWidth="1"/>
    <col min="777" max="777" width="8.42578125" style="179" customWidth="1"/>
    <col min="778" max="778" width="8.7109375" style="179" customWidth="1"/>
    <col min="779" max="779" width="4.7109375" style="179" customWidth="1"/>
    <col min="780" max="1024" width="9.140625" style="179"/>
    <col min="1025" max="1025" width="4.140625" style="179" customWidth="1"/>
    <col min="1026" max="1026" width="8.42578125" style="179" customWidth="1"/>
    <col min="1027" max="1027" width="18" style="179" customWidth="1"/>
    <col min="1028" max="1028" width="4.42578125" style="179" customWidth="1"/>
    <col min="1029" max="1029" width="8.28515625" style="179" customWidth="1"/>
    <col min="1030" max="1030" width="8.42578125" style="179" customWidth="1"/>
    <col min="1031" max="1031" width="8.140625" style="179" customWidth="1"/>
    <col min="1032" max="1032" width="8.28515625" style="179" customWidth="1"/>
    <col min="1033" max="1033" width="8.42578125" style="179" customWidth="1"/>
    <col min="1034" max="1034" width="8.7109375" style="179" customWidth="1"/>
    <col min="1035" max="1035" width="4.7109375" style="179" customWidth="1"/>
    <col min="1036" max="1280" width="9.140625" style="179"/>
    <col min="1281" max="1281" width="4.140625" style="179" customWidth="1"/>
    <col min="1282" max="1282" width="8.42578125" style="179" customWidth="1"/>
    <col min="1283" max="1283" width="18" style="179" customWidth="1"/>
    <col min="1284" max="1284" width="4.42578125" style="179" customWidth="1"/>
    <col min="1285" max="1285" width="8.28515625" style="179" customWidth="1"/>
    <col min="1286" max="1286" width="8.42578125" style="179" customWidth="1"/>
    <col min="1287" max="1287" width="8.140625" style="179" customWidth="1"/>
    <col min="1288" max="1288" width="8.28515625" style="179" customWidth="1"/>
    <col min="1289" max="1289" width="8.42578125" style="179" customWidth="1"/>
    <col min="1290" max="1290" width="8.7109375" style="179" customWidth="1"/>
    <col min="1291" max="1291" width="4.7109375" style="179" customWidth="1"/>
    <col min="1292" max="1536" width="9.140625" style="179"/>
    <col min="1537" max="1537" width="4.140625" style="179" customWidth="1"/>
    <col min="1538" max="1538" width="8.42578125" style="179" customWidth="1"/>
    <col min="1539" max="1539" width="18" style="179" customWidth="1"/>
    <col min="1540" max="1540" width="4.42578125" style="179" customWidth="1"/>
    <col min="1541" max="1541" width="8.28515625" style="179" customWidth="1"/>
    <col min="1542" max="1542" width="8.42578125" style="179" customWidth="1"/>
    <col min="1543" max="1543" width="8.140625" style="179" customWidth="1"/>
    <col min="1544" max="1544" width="8.28515625" style="179" customWidth="1"/>
    <col min="1545" max="1545" width="8.42578125" style="179" customWidth="1"/>
    <col min="1546" max="1546" width="8.7109375" style="179" customWidth="1"/>
    <col min="1547" max="1547" width="4.7109375" style="179" customWidth="1"/>
    <col min="1548" max="1792" width="9.140625" style="179"/>
    <col min="1793" max="1793" width="4.140625" style="179" customWidth="1"/>
    <col min="1794" max="1794" width="8.42578125" style="179" customWidth="1"/>
    <col min="1795" max="1795" width="18" style="179" customWidth="1"/>
    <col min="1796" max="1796" width="4.42578125" style="179" customWidth="1"/>
    <col min="1797" max="1797" width="8.28515625" style="179" customWidth="1"/>
    <col min="1798" max="1798" width="8.42578125" style="179" customWidth="1"/>
    <col min="1799" max="1799" width="8.140625" style="179" customWidth="1"/>
    <col min="1800" max="1800" width="8.28515625" style="179" customWidth="1"/>
    <col min="1801" max="1801" width="8.42578125" style="179" customWidth="1"/>
    <col min="1802" max="1802" width="8.7109375" style="179" customWidth="1"/>
    <col min="1803" max="1803" width="4.7109375" style="179" customWidth="1"/>
    <col min="1804" max="2048" width="9.140625" style="179"/>
    <col min="2049" max="2049" width="4.140625" style="179" customWidth="1"/>
    <col min="2050" max="2050" width="8.42578125" style="179" customWidth="1"/>
    <col min="2051" max="2051" width="18" style="179" customWidth="1"/>
    <col min="2052" max="2052" width="4.42578125" style="179" customWidth="1"/>
    <col min="2053" max="2053" width="8.28515625" style="179" customWidth="1"/>
    <col min="2054" max="2054" width="8.42578125" style="179" customWidth="1"/>
    <col min="2055" max="2055" width="8.140625" style="179" customWidth="1"/>
    <col min="2056" max="2056" width="8.28515625" style="179" customWidth="1"/>
    <col min="2057" max="2057" width="8.42578125" style="179" customWidth="1"/>
    <col min="2058" max="2058" width="8.7109375" style="179" customWidth="1"/>
    <col min="2059" max="2059" width="4.7109375" style="179" customWidth="1"/>
    <col min="2060" max="2304" width="9.140625" style="179"/>
    <col min="2305" max="2305" width="4.140625" style="179" customWidth="1"/>
    <col min="2306" max="2306" width="8.42578125" style="179" customWidth="1"/>
    <col min="2307" max="2307" width="18" style="179" customWidth="1"/>
    <col min="2308" max="2308" width="4.42578125" style="179" customWidth="1"/>
    <col min="2309" max="2309" width="8.28515625" style="179" customWidth="1"/>
    <col min="2310" max="2310" width="8.42578125" style="179" customWidth="1"/>
    <col min="2311" max="2311" width="8.140625" style="179" customWidth="1"/>
    <col min="2312" max="2312" width="8.28515625" style="179" customWidth="1"/>
    <col min="2313" max="2313" width="8.42578125" style="179" customWidth="1"/>
    <col min="2314" max="2314" width="8.7109375" style="179" customWidth="1"/>
    <col min="2315" max="2315" width="4.7109375" style="179" customWidth="1"/>
    <col min="2316" max="2560" width="9.140625" style="179"/>
    <col min="2561" max="2561" width="4.140625" style="179" customWidth="1"/>
    <col min="2562" max="2562" width="8.42578125" style="179" customWidth="1"/>
    <col min="2563" max="2563" width="18" style="179" customWidth="1"/>
    <col min="2564" max="2564" width="4.42578125" style="179" customWidth="1"/>
    <col min="2565" max="2565" width="8.28515625" style="179" customWidth="1"/>
    <col min="2566" max="2566" width="8.42578125" style="179" customWidth="1"/>
    <col min="2567" max="2567" width="8.140625" style="179" customWidth="1"/>
    <col min="2568" max="2568" width="8.28515625" style="179" customWidth="1"/>
    <col min="2569" max="2569" width="8.42578125" style="179" customWidth="1"/>
    <col min="2570" max="2570" width="8.7109375" style="179" customWidth="1"/>
    <col min="2571" max="2571" width="4.7109375" style="179" customWidth="1"/>
    <col min="2572" max="2816" width="9.140625" style="179"/>
    <col min="2817" max="2817" width="4.140625" style="179" customWidth="1"/>
    <col min="2818" max="2818" width="8.42578125" style="179" customWidth="1"/>
    <col min="2819" max="2819" width="18" style="179" customWidth="1"/>
    <col min="2820" max="2820" width="4.42578125" style="179" customWidth="1"/>
    <col min="2821" max="2821" width="8.28515625" style="179" customWidth="1"/>
    <col min="2822" max="2822" width="8.42578125" style="179" customWidth="1"/>
    <col min="2823" max="2823" width="8.140625" style="179" customWidth="1"/>
    <col min="2824" max="2824" width="8.28515625" style="179" customWidth="1"/>
    <col min="2825" max="2825" width="8.42578125" style="179" customWidth="1"/>
    <col min="2826" max="2826" width="8.7109375" style="179" customWidth="1"/>
    <col min="2827" max="2827" width="4.7109375" style="179" customWidth="1"/>
    <col min="2828" max="3072" width="9.140625" style="179"/>
    <col min="3073" max="3073" width="4.140625" style="179" customWidth="1"/>
    <col min="3074" max="3074" width="8.42578125" style="179" customWidth="1"/>
    <col min="3075" max="3075" width="18" style="179" customWidth="1"/>
    <col min="3076" max="3076" width="4.42578125" style="179" customWidth="1"/>
    <col min="3077" max="3077" width="8.28515625" style="179" customWidth="1"/>
    <col min="3078" max="3078" width="8.42578125" style="179" customWidth="1"/>
    <col min="3079" max="3079" width="8.140625" style="179" customWidth="1"/>
    <col min="3080" max="3080" width="8.28515625" style="179" customWidth="1"/>
    <col min="3081" max="3081" width="8.42578125" style="179" customWidth="1"/>
    <col min="3082" max="3082" width="8.7109375" style="179" customWidth="1"/>
    <col min="3083" max="3083" width="4.7109375" style="179" customWidth="1"/>
    <col min="3084" max="3328" width="9.140625" style="179"/>
    <col min="3329" max="3329" width="4.140625" style="179" customWidth="1"/>
    <col min="3330" max="3330" width="8.42578125" style="179" customWidth="1"/>
    <col min="3331" max="3331" width="18" style="179" customWidth="1"/>
    <col min="3332" max="3332" width="4.42578125" style="179" customWidth="1"/>
    <col min="3333" max="3333" width="8.28515625" style="179" customWidth="1"/>
    <col min="3334" max="3334" width="8.42578125" style="179" customWidth="1"/>
    <col min="3335" max="3335" width="8.140625" style="179" customWidth="1"/>
    <col min="3336" max="3336" width="8.28515625" style="179" customWidth="1"/>
    <col min="3337" max="3337" width="8.42578125" style="179" customWidth="1"/>
    <col min="3338" max="3338" width="8.7109375" style="179" customWidth="1"/>
    <col min="3339" max="3339" width="4.7109375" style="179" customWidth="1"/>
    <col min="3340" max="3584" width="9.140625" style="179"/>
    <col min="3585" max="3585" width="4.140625" style="179" customWidth="1"/>
    <col min="3586" max="3586" width="8.42578125" style="179" customWidth="1"/>
    <col min="3587" max="3587" width="18" style="179" customWidth="1"/>
    <col min="3588" max="3588" width="4.42578125" style="179" customWidth="1"/>
    <col min="3589" max="3589" width="8.28515625" style="179" customWidth="1"/>
    <col min="3590" max="3590" width="8.42578125" style="179" customWidth="1"/>
    <col min="3591" max="3591" width="8.140625" style="179" customWidth="1"/>
    <col min="3592" max="3592" width="8.28515625" style="179" customWidth="1"/>
    <col min="3593" max="3593" width="8.42578125" style="179" customWidth="1"/>
    <col min="3594" max="3594" width="8.7109375" style="179" customWidth="1"/>
    <col min="3595" max="3595" width="4.7109375" style="179" customWidth="1"/>
    <col min="3596" max="3840" width="9.140625" style="179"/>
    <col min="3841" max="3841" width="4.140625" style="179" customWidth="1"/>
    <col min="3842" max="3842" width="8.42578125" style="179" customWidth="1"/>
    <col min="3843" max="3843" width="18" style="179" customWidth="1"/>
    <col min="3844" max="3844" width="4.42578125" style="179" customWidth="1"/>
    <col min="3845" max="3845" width="8.28515625" style="179" customWidth="1"/>
    <col min="3846" max="3846" width="8.42578125" style="179" customWidth="1"/>
    <col min="3847" max="3847" width="8.140625" style="179" customWidth="1"/>
    <col min="3848" max="3848" width="8.28515625" style="179" customWidth="1"/>
    <col min="3849" max="3849" width="8.42578125" style="179" customWidth="1"/>
    <col min="3850" max="3850" width="8.7109375" style="179" customWidth="1"/>
    <col min="3851" max="3851" width="4.7109375" style="179" customWidth="1"/>
    <col min="3852" max="4096" width="9.140625" style="179"/>
    <col min="4097" max="4097" width="4.140625" style="179" customWidth="1"/>
    <col min="4098" max="4098" width="8.42578125" style="179" customWidth="1"/>
    <col min="4099" max="4099" width="18" style="179" customWidth="1"/>
    <col min="4100" max="4100" width="4.42578125" style="179" customWidth="1"/>
    <col min="4101" max="4101" width="8.28515625" style="179" customWidth="1"/>
    <col min="4102" max="4102" width="8.42578125" style="179" customWidth="1"/>
    <col min="4103" max="4103" width="8.140625" style="179" customWidth="1"/>
    <col min="4104" max="4104" width="8.28515625" style="179" customWidth="1"/>
    <col min="4105" max="4105" width="8.42578125" style="179" customWidth="1"/>
    <col min="4106" max="4106" width="8.7109375" style="179" customWidth="1"/>
    <col min="4107" max="4107" width="4.7109375" style="179" customWidth="1"/>
    <col min="4108" max="4352" width="9.140625" style="179"/>
    <col min="4353" max="4353" width="4.140625" style="179" customWidth="1"/>
    <col min="4354" max="4354" width="8.42578125" style="179" customWidth="1"/>
    <col min="4355" max="4355" width="18" style="179" customWidth="1"/>
    <col min="4356" max="4356" width="4.42578125" style="179" customWidth="1"/>
    <col min="4357" max="4357" width="8.28515625" style="179" customWidth="1"/>
    <col min="4358" max="4358" width="8.42578125" style="179" customWidth="1"/>
    <col min="4359" max="4359" width="8.140625" style="179" customWidth="1"/>
    <col min="4360" max="4360" width="8.28515625" style="179" customWidth="1"/>
    <col min="4361" max="4361" width="8.42578125" style="179" customWidth="1"/>
    <col min="4362" max="4362" width="8.7109375" style="179" customWidth="1"/>
    <col min="4363" max="4363" width="4.7109375" style="179" customWidth="1"/>
    <col min="4364" max="4608" width="9.140625" style="179"/>
    <col min="4609" max="4609" width="4.140625" style="179" customWidth="1"/>
    <col min="4610" max="4610" width="8.42578125" style="179" customWidth="1"/>
    <col min="4611" max="4611" width="18" style="179" customWidth="1"/>
    <col min="4612" max="4612" width="4.42578125" style="179" customWidth="1"/>
    <col min="4613" max="4613" width="8.28515625" style="179" customWidth="1"/>
    <col min="4614" max="4614" width="8.42578125" style="179" customWidth="1"/>
    <col min="4615" max="4615" width="8.140625" style="179" customWidth="1"/>
    <col min="4616" max="4616" width="8.28515625" style="179" customWidth="1"/>
    <col min="4617" max="4617" width="8.42578125" style="179" customWidth="1"/>
    <col min="4618" max="4618" width="8.7109375" style="179" customWidth="1"/>
    <col min="4619" max="4619" width="4.7109375" style="179" customWidth="1"/>
    <col min="4620" max="4864" width="9.140625" style="179"/>
    <col min="4865" max="4865" width="4.140625" style="179" customWidth="1"/>
    <col min="4866" max="4866" width="8.42578125" style="179" customWidth="1"/>
    <col min="4867" max="4867" width="18" style="179" customWidth="1"/>
    <col min="4868" max="4868" width="4.42578125" style="179" customWidth="1"/>
    <col min="4869" max="4869" width="8.28515625" style="179" customWidth="1"/>
    <col min="4870" max="4870" width="8.42578125" style="179" customWidth="1"/>
    <col min="4871" max="4871" width="8.140625" style="179" customWidth="1"/>
    <col min="4872" max="4872" width="8.28515625" style="179" customWidth="1"/>
    <col min="4873" max="4873" width="8.42578125" style="179" customWidth="1"/>
    <col min="4874" max="4874" width="8.7109375" style="179" customWidth="1"/>
    <col min="4875" max="4875" width="4.7109375" style="179" customWidth="1"/>
    <col min="4876" max="5120" width="9.140625" style="179"/>
    <col min="5121" max="5121" width="4.140625" style="179" customWidth="1"/>
    <col min="5122" max="5122" width="8.42578125" style="179" customWidth="1"/>
    <col min="5123" max="5123" width="18" style="179" customWidth="1"/>
    <col min="5124" max="5124" width="4.42578125" style="179" customWidth="1"/>
    <col min="5125" max="5125" width="8.28515625" style="179" customWidth="1"/>
    <col min="5126" max="5126" width="8.42578125" style="179" customWidth="1"/>
    <col min="5127" max="5127" width="8.140625" style="179" customWidth="1"/>
    <col min="5128" max="5128" width="8.28515625" style="179" customWidth="1"/>
    <col min="5129" max="5129" width="8.42578125" style="179" customWidth="1"/>
    <col min="5130" max="5130" width="8.7109375" style="179" customWidth="1"/>
    <col min="5131" max="5131" width="4.7109375" style="179" customWidth="1"/>
    <col min="5132" max="5376" width="9.140625" style="179"/>
    <col min="5377" max="5377" width="4.140625" style="179" customWidth="1"/>
    <col min="5378" max="5378" width="8.42578125" style="179" customWidth="1"/>
    <col min="5379" max="5379" width="18" style="179" customWidth="1"/>
    <col min="5380" max="5380" width="4.42578125" style="179" customWidth="1"/>
    <col min="5381" max="5381" width="8.28515625" style="179" customWidth="1"/>
    <col min="5382" max="5382" width="8.42578125" style="179" customWidth="1"/>
    <col min="5383" max="5383" width="8.140625" style="179" customWidth="1"/>
    <col min="5384" max="5384" width="8.28515625" style="179" customWidth="1"/>
    <col min="5385" max="5385" width="8.42578125" style="179" customWidth="1"/>
    <col min="5386" max="5386" width="8.7109375" style="179" customWidth="1"/>
    <col min="5387" max="5387" width="4.7109375" style="179" customWidth="1"/>
    <col min="5388" max="5632" width="9.140625" style="179"/>
    <col min="5633" max="5633" width="4.140625" style="179" customWidth="1"/>
    <col min="5634" max="5634" width="8.42578125" style="179" customWidth="1"/>
    <col min="5635" max="5635" width="18" style="179" customWidth="1"/>
    <col min="5636" max="5636" width="4.42578125" style="179" customWidth="1"/>
    <col min="5637" max="5637" width="8.28515625" style="179" customWidth="1"/>
    <col min="5638" max="5638" width="8.42578125" style="179" customWidth="1"/>
    <col min="5639" max="5639" width="8.140625" style="179" customWidth="1"/>
    <col min="5640" max="5640" width="8.28515625" style="179" customWidth="1"/>
    <col min="5641" max="5641" width="8.42578125" style="179" customWidth="1"/>
    <col min="5642" max="5642" width="8.7109375" style="179" customWidth="1"/>
    <col min="5643" max="5643" width="4.7109375" style="179" customWidth="1"/>
    <col min="5644" max="5888" width="9.140625" style="179"/>
    <col min="5889" max="5889" width="4.140625" style="179" customWidth="1"/>
    <col min="5890" max="5890" width="8.42578125" style="179" customWidth="1"/>
    <col min="5891" max="5891" width="18" style="179" customWidth="1"/>
    <col min="5892" max="5892" width="4.42578125" style="179" customWidth="1"/>
    <col min="5893" max="5893" width="8.28515625" style="179" customWidth="1"/>
    <col min="5894" max="5894" width="8.42578125" style="179" customWidth="1"/>
    <col min="5895" max="5895" width="8.140625" style="179" customWidth="1"/>
    <col min="5896" max="5896" width="8.28515625" style="179" customWidth="1"/>
    <col min="5897" max="5897" width="8.42578125" style="179" customWidth="1"/>
    <col min="5898" max="5898" width="8.7109375" style="179" customWidth="1"/>
    <col min="5899" max="5899" width="4.7109375" style="179" customWidth="1"/>
    <col min="5900" max="6144" width="9.140625" style="179"/>
    <col min="6145" max="6145" width="4.140625" style="179" customWidth="1"/>
    <col min="6146" max="6146" width="8.42578125" style="179" customWidth="1"/>
    <col min="6147" max="6147" width="18" style="179" customWidth="1"/>
    <col min="6148" max="6148" width="4.42578125" style="179" customWidth="1"/>
    <col min="6149" max="6149" width="8.28515625" style="179" customWidth="1"/>
    <col min="6150" max="6150" width="8.42578125" style="179" customWidth="1"/>
    <col min="6151" max="6151" width="8.140625" style="179" customWidth="1"/>
    <col min="6152" max="6152" width="8.28515625" style="179" customWidth="1"/>
    <col min="6153" max="6153" width="8.42578125" style="179" customWidth="1"/>
    <col min="6154" max="6154" width="8.7109375" style="179" customWidth="1"/>
    <col min="6155" max="6155" width="4.7109375" style="179" customWidth="1"/>
    <col min="6156" max="6400" width="9.140625" style="179"/>
    <col min="6401" max="6401" width="4.140625" style="179" customWidth="1"/>
    <col min="6402" max="6402" width="8.42578125" style="179" customWidth="1"/>
    <col min="6403" max="6403" width="18" style="179" customWidth="1"/>
    <col min="6404" max="6404" width="4.42578125" style="179" customWidth="1"/>
    <col min="6405" max="6405" width="8.28515625" style="179" customWidth="1"/>
    <col min="6406" max="6406" width="8.42578125" style="179" customWidth="1"/>
    <col min="6407" max="6407" width="8.140625" style="179" customWidth="1"/>
    <col min="6408" max="6408" width="8.28515625" style="179" customWidth="1"/>
    <col min="6409" max="6409" width="8.42578125" style="179" customWidth="1"/>
    <col min="6410" max="6410" width="8.7109375" style="179" customWidth="1"/>
    <col min="6411" max="6411" width="4.7109375" style="179" customWidth="1"/>
    <col min="6412" max="6656" width="9.140625" style="179"/>
    <col min="6657" max="6657" width="4.140625" style="179" customWidth="1"/>
    <col min="6658" max="6658" width="8.42578125" style="179" customWidth="1"/>
    <col min="6659" max="6659" width="18" style="179" customWidth="1"/>
    <col min="6660" max="6660" width="4.42578125" style="179" customWidth="1"/>
    <col min="6661" max="6661" width="8.28515625" style="179" customWidth="1"/>
    <col min="6662" max="6662" width="8.42578125" style="179" customWidth="1"/>
    <col min="6663" max="6663" width="8.140625" style="179" customWidth="1"/>
    <col min="6664" max="6664" width="8.28515625" style="179" customWidth="1"/>
    <col min="6665" max="6665" width="8.42578125" style="179" customWidth="1"/>
    <col min="6666" max="6666" width="8.7109375" style="179" customWidth="1"/>
    <col min="6667" max="6667" width="4.7109375" style="179" customWidth="1"/>
    <col min="6668" max="6912" width="9.140625" style="179"/>
    <col min="6913" max="6913" width="4.140625" style="179" customWidth="1"/>
    <col min="6914" max="6914" width="8.42578125" style="179" customWidth="1"/>
    <col min="6915" max="6915" width="18" style="179" customWidth="1"/>
    <col min="6916" max="6916" width="4.42578125" style="179" customWidth="1"/>
    <col min="6917" max="6917" width="8.28515625" style="179" customWidth="1"/>
    <col min="6918" max="6918" width="8.42578125" style="179" customWidth="1"/>
    <col min="6919" max="6919" width="8.140625" style="179" customWidth="1"/>
    <col min="6920" max="6920" width="8.28515625" style="179" customWidth="1"/>
    <col min="6921" max="6921" width="8.42578125" style="179" customWidth="1"/>
    <col min="6922" max="6922" width="8.7109375" style="179" customWidth="1"/>
    <col min="6923" max="6923" width="4.7109375" style="179" customWidth="1"/>
    <col min="6924" max="7168" width="9.140625" style="179"/>
    <col min="7169" max="7169" width="4.140625" style="179" customWidth="1"/>
    <col min="7170" max="7170" width="8.42578125" style="179" customWidth="1"/>
    <col min="7171" max="7171" width="18" style="179" customWidth="1"/>
    <col min="7172" max="7172" width="4.42578125" style="179" customWidth="1"/>
    <col min="7173" max="7173" width="8.28515625" style="179" customWidth="1"/>
    <col min="7174" max="7174" width="8.42578125" style="179" customWidth="1"/>
    <col min="7175" max="7175" width="8.140625" style="179" customWidth="1"/>
    <col min="7176" max="7176" width="8.28515625" style="179" customWidth="1"/>
    <col min="7177" max="7177" width="8.42578125" style="179" customWidth="1"/>
    <col min="7178" max="7178" width="8.7109375" style="179" customWidth="1"/>
    <col min="7179" max="7179" width="4.7109375" style="179" customWidth="1"/>
    <col min="7180" max="7424" width="9.140625" style="179"/>
    <col min="7425" max="7425" width="4.140625" style="179" customWidth="1"/>
    <col min="7426" max="7426" width="8.42578125" style="179" customWidth="1"/>
    <col min="7427" max="7427" width="18" style="179" customWidth="1"/>
    <col min="7428" max="7428" width="4.42578125" style="179" customWidth="1"/>
    <col min="7429" max="7429" width="8.28515625" style="179" customWidth="1"/>
    <col min="7430" max="7430" width="8.42578125" style="179" customWidth="1"/>
    <col min="7431" max="7431" width="8.140625" style="179" customWidth="1"/>
    <col min="7432" max="7432" width="8.28515625" style="179" customWidth="1"/>
    <col min="7433" max="7433" width="8.42578125" style="179" customWidth="1"/>
    <col min="7434" max="7434" width="8.7109375" style="179" customWidth="1"/>
    <col min="7435" max="7435" width="4.7109375" style="179" customWidth="1"/>
    <col min="7436" max="7680" width="9.140625" style="179"/>
    <col min="7681" max="7681" width="4.140625" style="179" customWidth="1"/>
    <col min="7682" max="7682" width="8.42578125" style="179" customWidth="1"/>
    <col min="7683" max="7683" width="18" style="179" customWidth="1"/>
    <col min="7684" max="7684" width="4.42578125" style="179" customWidth="1"/>
    <col min="7685" max="7685" width="8.28515625" style="179" customWidth="1"/>
    <col min="7686" max="7686" width="8.42578125" style="179" customWidth="1"/>
    <col min="7687" max="7687" width="8.140625" style="179" customWidth="1"/>
    <col min="7688" max="7688" width="8.28515625" style="179" customWidth="1"/>
    <col min="7689" max="7689" width="8.42578125" style="179" customWidth="1"/>
    <col min="7690" max="7690" width="8.7109375" style="179" customWidth="1"/>
    <col min="7691" max="7691" width="4.7109375" style="179" customWidth="1"/>
    <col min="7692" max="7936" width="9.140625" style="179"/>
    <col min="7937" max="7937" width="4.140625" style="179" customWidth="1"/>
    <col min="7938" max="7938" width="8.42578125" style="179" customWidth="1"/>
    <col min="7939" max="7939" width="18" style="179" customWidth="1"/>
    <col min="7940" max="7940" width="4.42578125" style="179" customWidth="1"/>
    <col min="7941" max="7941" width="8.28515625" style="179" customWidth="1"/>
    <col min="7942" max="7942" width="8.42578125" style="179" customWidth="1"/>
    <col min="7943" max="7943" width="8.140625" style="179" customWidth="1"/>
    <col min="7944" max="7944" width="8.28515625" style="179" customWidth="1"/>
    <col min="7945" max="7945" width="8.42578125" style="179" customWidth="1"/>
    <col min="7946" max="7946" width="8.7109375" style="179" customWidth="1"/>
    <col min="7947" max="7947" width="4.7109375" style="179" customWidth="1"/>
    <col min="7948" max="8192" width="9.140625" style="179"/>
    <col min="8193" max="8193" width="4.140625" style="179" customWidth="1"/>
    <col min="8194" max="8194" width="8.42578125" style="179" customWidth="1"/>
    <col min="8195" max="8195" width="18" style="179" customWidth="1"/>
    <col min="8196" max="8196" width="4.42578125" style="179" customWidth="1"/>
    <col min="8197" max="8197" width="8.28515625" style="179" customWidth="1"/>
    <col min="8198" max="8198" width="8.42578125" style="179" customWidth="1"/>
    <col min="8199" max="8199" width="8.140625" style="179" customWidth="1"/>
    <col min="8200" max="8200" width="8.28515625" style="179" customWidth="1"/>
    <col min="8201" max="8201" width="8.42578125" style="179" customWidth="1"/>
    <col min="8202" max="8202" width="8.7109375" style="179" customWidth="1"/>
    <col min="8203" max="8203" width="4.7109375" style="179" customWidth="1"/>
    <col min="8204" max="8448" width="9.140625" style="179"/>
    <col min="8449" max="8449" width="4.140625" style="179" customWidth="1"/>
    <col min="8450" max="8450" width="8.42578125" style="179" customWidth="1"/>
    <col min="8451" max="8451" width="18" style="179" customWidth="1"/>
    <col min="8452" max="8452" width="4.42578125" style="179" customWidth="1"/>
    <col min="8453" max="8453" width="8.28515625" style="179" customWidth="1"/>
    <col min="8454" max="8454" width="8.42578125" style="179" customWidth="1"/>
    <col min="8455" max="8455" width="8.140625" style="179" customWidth="1"/>
    <col min="8456" max="8456" width="8.28515625" style="179" customWidth="1"/>
    <col min="8457" max="8457" width="8.42578125" style="179" customWidth="1"/>
    <col min="8458" max="8458" width="8.7109375" style="179" customWidth="1"/>
    <col min="8459" max="8459" width="4.7109375" style="179" customWidth="1"/>
    <col min="8460" max="8704" width="9.140625" style="179"/>
    <col min="8705" max="8705" width="4.140625" style="179" customWidth="1"/>
    <col min="8706" max="8706" width="8.42578125" style="179" customWidth="1"/>
    <col min="8707" max="8707" width="18" style="179" customWidth="1"/>
    <col min="8708" max="8708" width="4.42578125" style="179" customWidth="1"/>
    <col min="8709" max="8709" width="8.28515625" style="179" customWidth="1"/>
    <col min="8710" max="8710" width="8.42578125" style="179" customWidth="1"/>
    <col min="8711" max="8711" width="8.140625" style="179" customWidth="1"/>
    <col min="8712" max="8712" width="8.28515625" style="179" customWidth="1"/>
    <col min="8713" max="8713" width="8.42578125" style="179" customWidth="1"/>
    <col min="8714" max="8714" width="8.7109375" style="179" customWidth="1"/>
    <col min="8715" max="8715" width="4.7109375" style="179" customWidth="1"/>
    <col min="8716" max="8960" width="9.140625" style="179"/>
    <col min="8961" max="8961" width="4.140625" style="179" customWidth="1"/>
    <col min="8962" max="8962" width="8.42578125" style="179" customWidth="1"/>
    <col min="8963" max="8963" width="18" style="179" customWidth="1"/>
    <col min="8964" max="8964" width="4.42578125" style="179" customWidth="1"/>
    <col min="8965" max="8965" width="8.28515625" style="179" customWidth="1"/>
    <col min="8966" max="8966" width="8.42578125" style="179" customWidth="1"/>
    <col min="8967" max="8967" width="8.140625" style="179" customWidth="1"/>
    <col min="8968" max="8968" width="8.28515625" style="179" customWidth="1"/>
    <col min="8969" max="8969" width="8.42578125" style="179" customWidth="1"/>
    <col min="8970" max="8970" width="8.7109375" style="179" customWidth="1"/>
    <col min="8971" max="8971" width="4.7109375" style="179" customWidth="1"/>
    <col min="8972" max="9216" width="9.140625" style="179"/>
    <col min="9217" max="9217" width="4.140625" style="179" customWidth="1"/>
    <col min="9218" max="9218" width="8.42578125" style="179" customWidth="1"/>
    <col min="9219" max="9219" width="18" style="179" customWidth="1"/>
    <col min="9220" max="9220" width="4.42578125" style="179" customWidth="1"/>
    <col min="9221" max="9221" width="8.28515625" style="179" customWidth="1"/>
    <col min="9222" max="9222" width="8.42578125" style="179" customWidth="1"/>
    <col min="9223" max="9223" width="8.140625" style="179" customWidth="1"/>
    <col min="9224" max="9224" width="8.28515625" style="179" customWidth="1"/>
    <col min="9225" max="9225" width="8.42578125" style="179" customWidth="1"/>
    <col min="9226" max="9226" width="8.7109375" style="179" customWidth="1"/>
    <col min="9227" max="9227" width="4.7109375" style="179" customWidth="1"/>
    <col min="9228" max="9472" width="9.140625" style="179"/>
    <col min="9473" max="9473" width="4.140625" style="179" customWidth="1"/>
    <col min="9474" max="9474" width="8.42578125" style="179" customWidth="1"/>
    <col min="9475" max="9475" width="18" style="179" customWidth="1"/>
    <col min="9476" max="9476" width="4.42578125" style="179" customWidth="1"/>
    <col min="9477" max="9477" width="8.28515625" style="179" customWidth="1"/>
    <col min="9478" max="9478" width="8.42578125" style="179" customWidth="1"/>
    <col min="9479" max="9479" width="8.140625" style="179" customWidth="1"/>
    <col min="9480" max="9480" width="8.28515625" style="179" customWidth="1"/>
    <col min="9481" max="9481" width="8.42578125" style="179" customWidth="1"/>
    <col min="9482" max="9482" width="8.7109375" style="179" customWidth="1"/>
    <col min="9483" max="9483" width="4.7109375" style="179" customWidth="1"/>
    <col min="9484" max="9728" width="9.140625" style="179"/>
    <col min="9729" max="9729" width="4.140625" style="179" customWidth="1"/>
    <col min="9730" max="9730" width="8.42578125" style="179" customWidth="1"/>
    <col min="9731" max="9731" width="18" style="179" customWidth="1"/>
    <col min="9732" max="9732" width="4.42578125" style="179" customWidth="1"/>
    <col min="9733" max="9733" width="8.28515625" style="179" customWidth="1"/>
    <col min="9734" max="9734" width="8.42578125" style="179" customWidth="1"/>
    <col min="9735" max="9735" width="8.140625" style="179" customWidth="1"/>
    <col min="9736" max="9736" width="8.28515625" style="179" customWidth="1"/>
    <col min="9737" max="9737" width="8.42578125" style="179" customWidth="1"/>
    <col min="9738" max="9738" width="8.7109375" style="179" customWidth="1"/>
    <col min="9739" max="9739" width="4.7109375" style="179" customWidth="1"/>
    <col min="9740" max="9984" width="9.140625" style="179"/>
    <col min="9985" max="9985" width="4.140625" style="179" customWidth="1"/>
    <col min="9986" max="9986" width="8.42578125" style="179" customWidth="1"/>
    <col min="9987" max="9987" width="18" style="179" customWidth="1"/>
    <col min="9988" max="9988" width="4.42578125" style="179" customWidth="1"/>
    <col min="9989" max="9989" width="8.28515625" style="179" customWidth="1"/>
    <col min="9990" max="9990" width="8.42578125" style="179" customWidth="1"/>
    <col min="9991" max="9991" width="8.140625" style="179" customWidth="1"/>
    <col min="9992" max="9992" width="8.28515625" style="179" customWidth="1"/>
    <col min="9993" max="9993" width="8.42578125" style="179" customWidth="1"/>
    <col min="9994" max="9994" width="8.7109375" style="179" customWidth="1"/>
    <col min="9995" max="9995" width="4.7109375" style="179" customWidth="1"/>
    <col min="9996" max="10240" width="9.140625" style="179"/>
    <col min="10241" max="10241" width="4.140625" style="179" customWidth="1"/>
    <col min="10242" max="10242" width="8.42578125" style="179" customWidth="1"/>
    <col min="10243" max="10243" width="18" style="179" customWidth="1"/>
    <col min="10244" max="10244" width="4.42578125" style="179" customWidth="1"/>
    <col min="10245" max="10245" width="8.28515625" style="179" customWidth="1"/>
    <col min="10246" max="10246" width="8.42578125" style="179" customWidth="1"/>
    <col min="10247" max="10247" width="8.140625" style="179" customWidth="1"/>
    <col min="10248" max="10248" width="8.28515625" style="179" customWidth="1"/>
    <col min="10249" max="10249" width="8.42578125" style="179" customWidth="1"/>
    <col min="10250" max="10250" width="8.7109375" style="179" customWidth="1"/>
    <col min="10251" max="10251" width="4.7109375" style="179" customWidth="1"/>
    <col min="10252" max="10496" width="9.140625" style="179"/>
    <col min="10497" max="10497" width="4.140625" style="179" customWidth="1"/>
    <col min="10498" max="10498" width="8.42578125" style="179" customWidth="1"/>
    <col min="10499" max="10499" width="18" style="179" customWidth="1"/>
    <col min="10500" max="10500" width="4.42578125" style="179" customWidth="1"/>
    <col min="10501" max="10501" width="8.28515625" style="179" customWidth="1"/>
    <col min="10502" max="10502" width="8.42578125" style="179" customWidth="1"/>
    <col min="10503" max="10503" width="8.140625" style="179" customWidth="1"/>
    <col min="10504" max="10504" width="8.28515625" style="179" customWidth="1"/>
    <col min="10505" max="10505" width="8.42578125" style="179" customWidth="1"/>
    <col min="10506" max="10506" width="8.7109375" style="179" customWidth="1"/>
    <col min="10507" max="10507" width="4.7109375" style="179" customWidth="1"/>
    <col min="10508" max="10752" width="9.140625" style="179"/>
    <col min="10753" max="10753" width="4.140625" style="179" customWidth="1"/>
    <col min="10754" max="10754" width="8.42578125" style="179" customWidth="1"/>
    <col min="10755" max="10755" width="18" style="179" customWidth="1"/>
    <col min="10756" max="10756" width="4.42578125" style="179" customWidth="1"/>
    <col min="10757" max="10757" width="8.28515625" style="179" customWidth="1"/>
    <col min="10758" max="10758" width="8.42578125" style="179" customWidth="1"/>
    <col min="10759" max="10759" width="8.140625" style="179" customWidth="1"/>
    <col min="10760" max="10760" width="8.28515625" style="179" customWidth="1"/>
    <col min="10761" max="10761" width="8.42578125" style="179" customWidth="1"/>
    <col min="10762" max="10762" width="8.7109375" style="179" customWidth="1"/>
    <col min="10763" max="10763" width="4.7109375" style="179" customWidth="1"/>
    <col min="10764" max="11008" width="9.140625" style="179"/>
    <col min="11009" max="11009" width="4.140625" style="179" customWidth="1"/>
    <col min="11010" max="11010" width="8.42578125" style="179" customWidth="1"/>
    <col min="11011" max="11011" width="18" style="179" customWidth="1"/>
    <col min="11012" max="11012" width="4.42578125" style="179" customWidth="1"/>
    <col min="11013" max="11013" width="8.28515625" style="179" customWidth="1"/>
    <col min="11014" max="11014" width="8.42578125" style="179" customWidth="1"/>
    <col min="11015" max="11015" width="8.140625" style="179" customWidth="1"/>
    <col min="11016" max="11016" width="8.28515625" style="179" customWidth="1"/>
    <col min="11017" max="11017" width="8.42578125" style="179" customWidth="1"/>
    <col min="11018" max="11018" width="8.7109375" style="179" customWidth="1"/>
    <col min="11019" max="11019" width="4.7109375" style="179" customWidth="1"/>
    <col min="11020" max="11264" width="9.140625" style="179"/>
    <col min="11265" max="11265" width="4.140625" style="179" customWidth="1"/>
    <col min="11266" max="11266" width="8.42578125" style="179" customWidth="1"/>
    <col min="11267" max="11267" width="18" style="179" customWidth="1"/>
    <col min="11268" max="11268" width="4.42578125" style="179" customWidth="1"/>
    <col min="11269" max="11269" width="8.28515625" style="179" customWidth="1"/>
    <col min="11270" max="11270" width="8.42578125" style="179" customWidth="1"/>
    <col min="11271" max="11271" width="8.140625" style="179" customWidth="1"/>
    <col min="11272" max="11272" width="8.28515625" style="179" customWidth="1"/>
    <col min="11273" max="11273" width="8.42578125" style="179" customWidth="1"/>
    <col min="11274" max="11274" width="8.7109375" style="179" customWidth="1"/>
    <col min="11275" max="11275" width="4.7109375" style="179" customWidth="1"/>
    <col min="11276" max="11520" width="9.140625" style="179"/>
    <col min="11521" max="11521" width="4.140625" style="179" customWidth="1"/>
    <col min="11522" max="11522" width="8.42578125" style="179" customWidth="1"/>
    <col min="11523" max="11523" width="18" style="179" customWidth="1"/>
    <col min="11524" max="11524" width="4.42578125" style="179" customWidth="1"/>
    <col min="11525" max="11525" width="8.28515625" style="179" customWidth="1"/>
    <col min="11526" max="11526" width="8.42578125" style="179" customWidth="1"/>
    <col min="11527" max="11527" width="8.140625" style="179" customWidth="1"/>
    <col min="11528" max="11528" width="8.28515625" style="179" customWidth="1"/>
    <col min="11529" max="11529" width="8.42578125" style="179" customWidth="1"/>
    <col min="11530" max="11530" width="8.7109375" style="179" customWidth="1"/>
    <col min="11531" max="11531" width="4.7109375" style="179" customWidth="1"/>
    <col min="11532" max="11776" width="9.140625" style="179"/>
    <col min="11777" max="11777" width="4.140625" style="179" customWidth="1"/>
    <col min="11778" max="11778" width="8.42578125" style="179" customWidth="1"/>
    <col min="11779" max="11779" width="18" style="179" customWidth="1"/>
    <col min="11780" max="11780" width="4.42578125" style="179" customWidth="1"/>
    <col min="11781" max="11781" width="8.28515625" style="179" customWidth="1"/>
    <col min="11782" max="11782" width="8.42578125" style="179" customWidth="1"/>
    <col min="11783" max="11783" width="8.140625" style="179" customWidth="1"/>
    <col min="11784" max="11784" width="8.28515625" style="179" customWidth="1"/>
    <col min="11785" max="11785" width="8.42578125" style="179" customWidth="1"/>
    <col min="11786" max="11786" width="8.7109375" style="179" customWidth="1"/>
    <col min="11787" max="11787" width="4.7109375" style="179" customWidth="1"/>
    <col min="11788" max="12032" width="9.140625" style="179"/>
    <col min="12033" max="12033" width="4.140625" style="179" customWidth="1"/>
    <col min="12034" max="12034" width="8.42578125" style="179" customWidth="1"/>
    <col min="12035" max="12035" width="18" style="179" customWidth="1"/>
    <col min="12036" max="12036" width="4.42578125" style="179" customWidth="1"/>
    <col min="12037" max="12037" width="8.28515625" style="179" customWidth="1"/>
    <col min="12038" max="12038" width="8.42578125" style="179" customWidth="1"/>
    <col min="12039" max="12039" width="8.140625" style="179" customWidth="1"/>
    <col min="12040" max="12040" width="8.28515625" style="179" customWidth="1"/>
    <col min="12041" max="12041" width="8.42578125" style="179" customWidth="1"/>
    <col min="12042" max="12042" width="8.7109375" style="179" customWidth="1"/>
    <col min="12043" max="12043" width="4.7109375" style="179" customWidth="1"/>
    <col min="12044" max="12288" width="9.140625" style="179"/>
    <col min="12289" max="12289" width="4.140625" style="179" customWidth="1"/>
    <col min="12290" max="12290" width="8.42578125" style="179" customWidth="1"/>
    <col min="12291" max="12291" width="18" style="179" customWidth="1"/>
    <col min="12292" max="12292" width="4.42578125" style="179" customWidth="1"/>
    <col min="12293" max="12293" width="8.28515625" style="179" customWidth="1"/>
    <col min="12294" max="12294" width="8.42578125" style="179" customWidth="1"/>
    <col min="12295" max="12295" width="8.140625" style="179" customWidth="1"/>
    <col min="12296" max="12296" width="8.28515625" style="179" customWidth="1"/>
    <col min="12297" max="12297" width="8.42578125" style="179" customWidth="1"/>
    <col min="12298" max="12298" width="8.7109375" style="179" customWidth="1"/>
    <col min="12299" max="12299" width="4.7109375" style="179" customWidth="1"/>
    <col min="12300" max="12544" width="9.140625" style="179"/>
    <col min="12545" max="12545" width="4.140625" style="179" customWidth="1"/>
    <col min="12546" max="12546" width="8.42578125" style="179" customWidth="1"/>
    <col min="12547" max="12547" width="18" style="179" customWidth="1"/>
    <col min="12548" max="12548" width="4.42578125" style="179" customWidth="1"/>
    <col min="12549" max="12549" width="8.28515625" style="179" customWidth="1"/>
    <col min="12550" max="12550" width="8.42578125" style="179" customWidth="1"/>
    <col min="12551" max="12551" width="8.140625" style="179" customWidth="1"/>
    <col min="12552" max="12552" width="8.28515625" style="179" customWidth="1"/>
    <col min="12553" max="12553" width="8.42578125" style="179" customWidth="1"/>
    <col min="12554" max="12554" width="8.7109375" style="179" customWidth="1"/>
    <col min="12555" max="12555" width="4.7109375" style="179" customWidth="1"/>
    <col min="12556" max="12800" width="9.140625" style="179"/>
    <col min="12801" max="12801" width="4.140625" style="179" customWidth="1"/>
    <col min="12802" max="12802" width="8.42578125" style="179" customWidth="1"/>
    <col min="12803" max="12803" width="18" style="179" customWidth="1"/>
    <col min="12804" max="12804" width="4.42578125" style="179" customWidth="1"/>
    <col min="12805" max="12805" width="8.28515625" style="179" customWidth="1"/>
    <col min="12806" max="12806" width="8.42578125" style="179" customWidth="1"/>
    <col min="12807" max="12807" width="8.140625" style="179" customWidth="1"/>
    <col min="12808" max="12808" width="8.28515625" style="179" customWidth="1"/>
    <col min="12809" max="12809" width="8.42578125" style="179" customWidth="1"/>
    <col min="12810" max="12810" width="8.7109375" style="179" customWidth="1"/>
    <col min="12811" max="12811" width="4.7109375" style="179" customWidth="1"/>
    <col min="12812" max="13056" width="9.140625" style="179"/>
    <col min="13057" max="13057" width="4.140625" style="179" customWidth="1"/>
    <col min="13058" max="13058" width="8.42578125" style="179" customWidth="1"/>
    <col min="13059" max="13059" width="18" style="179" customWidth="1"/>
    <col min="13060" max="13060" width="4.42578125" style="179" customWidth="1"/>
    <col min="13061" max="13061" width="8.28515625" style="179" customWidth="1"/>
    <col min="13062" max="13062" width="8.42578125" style="179" customWidth="1"/>
    <col min="13063" max="13063" width="8.140625" style="179" customWidth="1"/>
    <col min="13064" max="13064" width="8.28515625" style="179" customWidth="1"/>
    <col min="13065" max="13065" width="8.42578125" style="179" customWidth="1"/>
    <col min="13066" max="13066" width="8.7109375" style="179" customWidth="1"/>
    <col min="13067" max="13067" width="4.7109375" style="179" customWidth="1"/>
    <col min="13068" max="13312" width="9.140625" style="179"/>
    <col min="13313" max="13313" width="4.140625" style="179" customWidth="1"/>
    <col min="13314" max="13314" width="8.42578125" style="179" customWidth="1"/>
    <col min="13315" max="13315" width="18" style="179" customWidth="1"/>
    <col min="13316" max="13316" width="4.42578125" style="179" customWidth="1"/>
    <col min="13317" max="13317" width="8.28515625" style="179" customWidth="1"/>
    <col min="13318" max="13318" width="8.42578125" style="179" customWidth="1"/>
    <col min="13319" max="13319" width="8.140625" style="179" customWidth="1"/>
    <col min="13320" max="13320" width="8.28515625" style="179" customWidth="1"/>
    <col min="13321" max="13321" width="8.42578125" style="179" customWidth="1"/>
    <col min="13322" max="13322" width="8.7109375" style="179" customWidth="1"/>
    <col min="13323" max="13323" width="4.7109375" style="179" customWidth="1"/>
    <col min="13324" max="13568" width="9.140625" style="179"/>
    <col min="13569" max="13569" width="4.140625" style="179" customWidth="1"/>
    <col min="13570" max="13570" width="8.42578125" style="179" customWidth="1"/>
    <col min="13571" max="13571" width="18" style="179" customWidth="1"/>
    <col min="13572" max="13572" width="4.42578125" style="179" customWidth="1"/>
    <col min="13573" max="13573" width="8.28515625" style="179" customWidth="1"/>
    <col min="13574" max="13574" width="8.42578125" style="179" customWidth="1"/>
    <col min="13575" max="13575" width="8.140625" style="179" customWidth="1"/>
    <col min="13576" max="13576" width="8.28515625" style="179" customWidth="1"/>
    <col min="13577" max="13577" width="8.42578125" style="179" customWidth="1"/>
    <col min="13578" max="13578" width="8.7109375" style="179" customWidth="1"/>
    <col min="13579" max="13579" width="4.7109375" style="179" customWidth="1"/>
    <col min="13580" max="13824" width="9.140625" style="179"/>
    <col min="13825" max="13825" width="4.140625" style="179" customWidth="1"/>
    <col min="13826" max="13826" width="8.42578125" style="179" customWidth="1"/>
    <col min="13827" max="13827" width="18" style="179" customWidth="1"/>
    <col min="13828" max="13828" width="4.42578125" style="179" customWidth="1"/>
    <col min="13829" max="13829" width="8.28515625" style="179" customWidth="1"/>
    <col min="13830" max="13830" width="8.42578125" style="179" customWidth="1"/>
    <col min="13831" max="13831" width="8.140625" style="179" customWidth="1"/>
    <col min="13832" max="13832" width="8.28515625" style="179" customWidth="1"/>
    <col min="13833" max="13833" width="8.42578125" style="179" customWidth="1"/>
    <col min="13834" max="13834" width="8.7109375" style="179" customWidth="1"/>
    <col min="13835" max="13835" width="4.7109375" style="179" customWidth="1"/>
    <col min="13836" max="14080" width="9.140625" style="179"/>
    <col min="14081" max="14081" width="4.140625" style="179" customWidth="1"/>
    <col min="14082" max="14082" width="8.42578125" style="179" customWidth="1"/>
    <col min="14083" max="14083" width="18" style="179" customWidth="1"/>
    <col min="14084" max="14084" width="4.42578125" style="179" customWidth="1"/>
    <col min="14085" max="14085" width="8.28515625" style="179" customWidth="1"/>
    <col min="14086" max="14086" width="8.42578125" style="179" customWidth="1"/>
    <col min="14087" max="14087" width="8.140625" style="179" customWidth="1"/>
    <col min="14088" max="14088" width="8.28515625" style="179" customWidth="1"/>
    <col min="14089" max="14089" width="8.42578125" style="179" customWidth="1"/>
    <col min="14090" max="14090" width="8.7109375" style="179" customWidth="1"/>
    <col min="14091" max="14091" width="4.7109375" style="179" customWidth="1"/>
    <col min="14092" max="14336" width="9.140625" style="179"/>
    <col min="14337" max="14337" width="4.140625" style="179" customWidth="1"/>
    <col min="14338" max="14338" width="8.42578125" style="179" customWidth="1"/>
    <col min="14339" max="14339" width="18" style="179" customWidth="1"/>
    <col min="14340" max="14340" width="4.42578125" style="179" customWidth="1"/>
    <col min="14341" max="14341" width="8.28515625" style="179" customWidth="1"/>
    <col min="14342" max="14342" width="8.42578125" style="179" customWidth="1"/>
    <col min="14343" max="14343" width="8.140625" style="179" customWidth="1"/>
    <col min="14344" max="14344" width="8.28515625" style="179" customWidth="1"/>
    <col min="14345" max="14345" width="8.42578125" style="179" customWidth="1"/>
    <col min="14346" max="14346" width="8.7109375" style="179" customWidth="1"/>
    <col min="14347" max="14347" width="4.7109375" style="179" customWidth="1"/>
    <col min="14348" max="14592" width="9.140625" style="179"/>
    <col min="14593" max="14593" width="4.140625" style="179" customWidth="1"/>
    <col min="14594" max="14594" width="8.42578125" style="179" customWidth="1"/>
    <col min="14595" max="14595" width="18" style="179" customWidth="1"/>
    <col min="14596" max="14596" width="4.42578125" style="179" customWidth="1"/>
    <col min="14597" max="14597" width="8.28515625" style="179" customWidth="1"/>
    <col min="14598" max="14598" width="8.42578125" style="179" customWidth="1"/>
    <col min="14599" max="14599" width="8.140625" style="179" customWidth="1"/>
    <col min="14600" max="14600" width="8.28515625" style="179" customWidth="1"/>
    <col min="14601" max="14601" width="8.42578125" style="179" customWidth="1"/>
    <col min="14602" max="14602" width="8.7109375" style="179" customWidth="1"/>
    <col min="14603" max="14603" width="4.7109375" style="179" customWidth="1"/>
    <col min="14604" max="14848" width="9.140625" style="179"/>
    <col min="14849" max="14849" width="4.140625" style="179" customWidth="1"/>
    <col min="14850" max="14850" width="8.42578125" style="179" customWidth="1"/>
    <col min="14851" max="14851" width="18" style="179" customWidth="1"/>
    <col min="14852" max="14852" width="4.42578125" style="179" customWidth="1"/>
    <col min="14853" max="14853" width="8.28515625" style="179" customWidth="1"/>
    <col min="14854" max="14854" width="8.42578125" style="179" customWidth="1"/>
    <col min="14855" max="14855" width="8.140625" style="179" customWidth="1"/>
    <col min="14856" max="14856" width="8.28515625" style="179" customWidth="1"/>
    <col min="14857" max="14857" width="8.42578125" style="179" customWidth="1"/>
    <col min="14858" max="14858" width="8.7109375" style="179" customWidth="1"/>
    <col min="14859" max="14859" width="4.7109375" style="179" customWidth="1"/>
    <col min="14860" max="15104" width="9.140625" style="179"/>
    <col min="15105" max="15105" width="4.140625" style="179" customWidth="1"/>
    <col min="15106" max="15106" width="8.42578125" style="179" customWidth="1"/>
    <col min="15107" max="15107" width="18" style="179" customWidth="1"/>
    <col min="15108" max="15108" width="4.42578125" style="179" customWidth="1"/>
    <col min="15109" max="15109" width="8.28515625" style="179" customWidth="1"/>
    <col min="15110" max="15110" width="8.42578125" style="179" customWidth="1"/>
    <col min="15111" max="15111" width="8.140625" style="179" customWidth="1"/>
    <col min="15112" max="15112" width="8.28515625" style="179" customWidth="1"/>
    <col min="15113" max="15113" width="8.42578125" style="179" customWidth="1"/>
    <col min="15114" max="15114" width="8.7109375" style="179" customWidth="1"/>
    <col min="15115" max="15115" width="4.7109375" style="179" customWidth="1"/>
    <col min="15116" max="15360" width="9.140625" style="179"/>
    <col min="15361" max="15361" width="4.140625" style="179" customWidth="1"/>
    <col min="15362" max="15362" width="8.42578125" style="179" customWidth="1"/>
    <col min="15363" max="15363" width="18" style="179" customWidth="1"/>
    <col min="15364" max="15364" width="4.42578125" style="179" customWidth="1"/>
    <col min="15365" max="15365" width="8.28515625" style="179" customWidth="1"/>
    <col min="15366" max="15366" width="8.42578125" style="179" customWidth="1"/>
    <col min="15367" max="15367" width="8.140625" style="179" customWidth="1"/>
    <col min="15368" max="15368" width="8.28515625" style="179" customWidth="1"/>
    <col min="15369" max="15369" width="8.42578125" style="179" customWidth="1"/>
    <col min="15370" max="15370" width="8.7109375" style="179" customWidth="1"/>
    <col min="15371" max="15371" width="4.7109375" style="179" customWidth="1"/>
    <col min="15372" max="15616" width="9.140625" style="179"/>
    <col min="15617" max="15617" width="4.140625" style="179" customWidth="1"/>
    <col min="15618" max="15618" width="8.42578125" style="179" customWidth="1"/>
    <col min="15619" max="15619" width="18" style="179" customWidth="1"/>
    <col min="15620" max="15620" width="4.42578125" style="179" customWidth="1"/>
    <col min="15621" max="15621" width="8.28515625" style="179" customWidth="1"/>
    <col min="15622" max="15622" width="8.42578125" style="179" customWidth="1"/>
    <col min="15623" max="15623" width="8.140625" style="179" customWidth="1"/>
    <col min="15624" max="15624" width="8.28515625" style="179" customWidth="1"/>
    <col min="15625" max="15625" width="8.42578125" style="179" customWidth="1"/>
    <col min="15626" max="15626" width="8.7109375" style="179" customWidth="1"/>
    <col min="15627" max="15627" width="4.7109375" style="179" customWidth="1"/>
    <col min="15628" max="15872" width="9.140625" style="179"/>
    <col min="15873" max="15873" width="4.140625" style="179" customWidth="1"/>
    <col min="15874" max="15874" width="8.42578125" style="179" customWidth="1"/>
    <col min="15875" max="15875" width="18" style="179" customWidth="1"/>
    <col min="15876" max="15876" width="4.42578125" style="179" customWidth="1"/>
    <col min="15877" max="15877" width="8.28515625" style="179" customWidth="1"/>
    <col min="15878" max="15878" width="8.42578125" style="179" customWidth="1"/>
    <col min="15879" max="15879" width="8.140625" style="179" customWidth="1"/>
    <col min="15880" max="15880" width="8.28515625" style="179" customWidth="1"/>
    <col min="15881" max="15881" width="8.42578125" style="179" customWidth="1"/>
    <col min="15882" max="15882" width="8.7109375" style="179" customWidth="1"/>
    <col min="15883" max="15883" width="4.7109375" style="179" customWidth="1"/>
    <col min="15884" max="16128" width="9.140625" style="179"/>
    <col min="16129" max="16129" width="4.140625" style="179" customWidth="1"/>
    <col min="16130" max="16130" width="8.42578125" style="179" customWidth="1"/>
    <col min="16131" max="16131" width="18" style="179" customWidth="1"/>
    <col min="16132" max="16132" width="4.42578125" style="179" customWidth="1"/>
    <col min="16133" max="16133" width="8.28515625" style="179" customWidth="1"/>
    <col min="16134" max="16134" width="8.42578125" style="179" customWidth="1"/>
    <col min="16135" max="16135" width="8.140625" style="179" customWidth="1"/>
    <col min="16136" max="16136" width="8.28515625" style="179" customWidth="1"/>
    <col min="16137" max="16137" width="8.42578125" style="179" customWidth="1"/>
    <col min="16138" max="16138" width="8.7109375" style="179" customWidth="1"/>
    <col min="16139" max="16139" width="4.7109375" style="179" customWidth="1"/>
    <col min="16140" max="16384" width="9.140625" style="179"/>
  </cols>
  <sheetData>
    <row r="1" spans="1:12" ht="13.5" customHeight="1">
      <c r="I1" s="801" t="s">
        <v>323</v>
      </c>
      <c r="J1" s="801"/>
      <c r="K1" s="801"/>
    </row>
    <row r="2" spans="1:12" ht="28.5" customHeight="1">
      <c r="A2" s="802" t="s">
        <v>794</v>
      </c>
      <c r="B2" s="802"/>
      <c r="C2" s="802"/>
      <c r="D2" s="802"/>
      <c r="E2" s="802"/>
      <c r="F2" s="802"/>
      <c r="G2" s="802"/>
      <c r="H2" s="802"/>
      <c r="I2" s="802"/>
      <c r="J2" s="802"/>
      <c r="K2" s="802"/>
    </row>
    <row r="4" spans="1:12" ht="15" customHeight="1">
      <c r="A4" s="803" t="s">
        <v>324</v>
      </c>
      <c r="B4" s="803"/>
      <c r="C4" s="803"/>
      <c r="D4" s="803"/>
      <c r="E4" s="803"/>
      <c r="F4" s="803"/>
      <c r="G4" s="803"/>
      <c r="H4" s="803"/>
      <c r="I4" s="803"/>
      <c r="J4" s="803"/>
      <c r="K4" s="803"/>
      <c r="L4" s="803"/>
    </row>
    <row r="5" spans="1:12" ht="11.25" customHeight="1">
      <c r="A5" s="803" t="s">
        <v>325</v>
      </c>
      <c r="B5" s="803"/>
      <c r="C5" s="803"/>
      <c r="D5" s="803"/>
      <c r="E5" s="803"/>
      <c r="F5" s="803"/>
      <c r="G5" s="803"/>
      <c r="H5" s="803"/>
      <c r="I5" s="803"/>
      <c r="J5" s="803"/>
      <c r="K5" s="803"/>
    </row>
    <row r="6" spans="1:12" ht="9.75" customHeight="1">
      <c r="A6" s="803"/>
      <c r="B6" s="803"/>
      <c r="C6" s="803"/>
      <c r="D6" s="803"/>
      <c r="E6" s="803"/>
      <c r="F6" s="803"/>
      <c r="G6" s="803"/>
      <c r="H6" s="803"/>
      <c r="I6" s="803"/>
      <c r="J6" s="803"/>
      <c r="K6" s="803"/>
    </row>
    <row r="7" spans="1:12" ht="13.5" customHeight="1">
      <c r="A7" s="803"/>
      <c r="B7" s="803"/>
      <c r="C7" s="803"/>
      <c r="D7" s="803"/>
      <c r="E7" s="803"/>
      <c r="F7" s="803"/>
      <c r="G7" s="803"/>
      <c r="H7" s="803"/>
      <c r="I7" s="803"/>
      <c r="J7" s="803"/>
      <c r="K7" s="803"/>
    </row>
    <row r="9" spans="1:12" ht="17.25" customHeight="1">
      <c r="A9" s="804" t="s">
        <v>326</v>
      </c>
      <c r="B9" s="804"/>
      <c r="C9" s="805" t="s">
        <v>327</v>
      </c>
      <c r="D9" s="805"/>
      <c r="E9" s="805"/>
      <c r="F9" s="236"/>
      <c r="G9" s="806" t="s">
        <v>328</v>
      </c>
      <c r="H9" s="806"/>
      <c r="I9" s="807" t="s">
        <v>329</v>
      </c>
      <c r="J9" s="807"/>
    </row>
    <row r="10" spans="1:12">
      <c r="A10" s="237"/>
    </row>
    <row r="11" spans="1:12">
      <c r="A11" s="232" t="s">
        <v>330</v>
      </c>
    </row>
    <row r="13" spans="1:12" s="238" customFormat="1" ht="38.25" customHeight="1">
      <c r="A13" s="808" t="str">
        <f>Abstract!A3</f>
        <v>Name of work: Construction of Studio Apartment at Cozy Cot at LBSNAA,Mussoorie. (EFC Scheme No.12 A of 12th Five Year Plan).</v>
      </c>
      <c r="B13" s="809"/>
      <c r="C13" s="809"/>
      <c r="D13" s="809"/>
      <c r="E13" s="809"/>
      <c r="F13" s="809"/>
      <c r="G13" s="809"/>
      <c r="H13" s="809"/>
      <c r="I13" s="809"/>
      <c r="J13" s="809"/>
    </row>
    <row r="14" spans="1:12" ht="15.75">
      <c r="A14" s="314" t="str">
        <f>Abstract!A4</f>
        <v>Name of Contractor: Anil Dutt Sharma</v>
      </c>
      <c r="B14" s="240"/>
      <c r="C14" s="240"/>
      <c r="D14" s="240"/>
      <c r="E14" s="240"/>
      <c r="F14" s="241"/>
      <c r="G14" s="241"/>
      <c r="H14" s="241"/>
      <c r="I14" s="241"/>
    </row>
    <row r="15" spans="1:12" ht="15.75" customHeight="1">
      <c r="A15" s="810" t="s">
        <v>331</v>
      </c>
      <c r="B15" s="810"/>
      <c r="C15" s="810"/>
      <c r="D15" s="810"/>
      <c r="E15" s="315" t="s">
        <v>793</v>
      </c>
      <c r="F15" s="242"/>
      <c r="G15" s="242"/>
    </row>
    <row r="16" spans="1:12" ht="21" customHeight="1">
      <c r="A16" s="810" t="s">
        <v>332</v>
      </c>
      <c r="B16" s="810"/>
      <c r="C16" s="810"/>
      <c r="D16" s="810"/>
      <c r="E16" s="811" t="s">
        <v>792</v>
      </c>
      <c r="F16" s="811"/>
      <c r="G16" s="811"/>
      <c r="H16" s="811"/>
      <c r="I16" s="811"/>
      <c r="J16" s="811"/>
      <c r="K16" s="811"/>
      <c r="L16" s="243"/>
    </row>
    <row r="17" spans="1:11" ht="16.5" customHeight="1">
      <c r="A17" s="812" t="s">
        <v>333</v>
      </c>
      <c r="B17" s="812"/>
      <c r="C17" s="812"/>
      <c r="D17" s="812"/>
      <c r="E17" s="810" t="s">
        <v>384</v>
      </c>
      <c r="F17" s="810"/>
      <c r="G17" s="810"/>
    </row>
    <row r="18" spans="1:11" ht="19.5" customHeight="1">
      <c r="A18" s="810" t="s">
        <v>334</v>
      </c>
      <c r="B18" s="810"/>
      <c r="C18" s="810"/>
      <c r="D18" s="810"/>
      <c r="E18" s="813">
        <v>41550</v>
      </c>
      <c r="F18" s="813"/>
    </row>
    <row r="19" spans="1:11" ht="17.25" customHeight="1">
      <c r="A19" s="814" t="s">
        <v>335</v>
      </c>
      <c r="B19" s="814"/>
      <c r="C19" s="814"/>
      <c r="D19" s="814"/>
      <c r="E19" s="815" t="s">
        <v>385</v>
      </c>
      <c r="F19" s="815"/>
      <c r="G19" s="244"/>
    </row>
    <row r="20" spans="1:11">
      <c r="A20" s="232"/>
      <c r="B20" s="232"/>
    </row>
    <row r="21" spans="1:11" ht="13.5" customHeight="1">
      <c r="A21" s="816" t="s">
        <v>336</v>
      </c>
      <c r="B21" s="816"/>
      <c r="C21" s="816"/>
      <c r="D21" s="816"/>
      <c r="E21" s="816"/>
      <c r="F21" s="816"/>
      <c r="G21" s="816"/>
      <c r="H21" s="816"/>
      <c r="I21" s="816"/>
      <c r="J21" s="816"/>
      <c r="K21" s="816"/>
    </row>
    <row r="22" spans="1:11" ht="39" customHeight="1">
      <c r="A22" s="826" t="s">
        <v>337</v>
      </c>
      <c r="B22" s="828" t="s">
        <v>338</v>
      </c>
      <c r="C22" s="829"/>
      <c r="D22" s="827" t="s">
        <v>339</v>
      </c>
      <c r="E22" s="827" t="s">
        <v>340</v>
      </c>
      <c r="F22" s="828" t="s">
        <v>341</v>
      </c>
      <c r="G22" s="829"/>
      <c r="H22" s="817" t="s">
        <v>342</v>
      </c>
      <c r="I22" s="818"/>
      <c r="J22" s="819" t="s">
        <v>343</v>
      </c>
      <c r="K22" s="820"/>
    </row>
    <row r="23" spans="1:11" ht="51.75" customHeight="1">
      <c r="A23" s="826"/>
      <c r="B23" s="830"/>
      <c r="C23" s="831"/>
      <c r="D23" s="827"/>
      <c r="E23" s="827"/>
      <c r="F23" s="830"/>
      <c r="G23" s="831"/>
      <c r="H23" s="245" t="s">
        <v>344</v>
      </c>
      <c r="I23" s="246" t="s">
        <v>345</v>
      </c>
      <c r="J23" s="821"/>
      <c r="K23" s="822"/>
    </row>
    <row r="24" spans="1:11">
      <c r="A24" s="247"/>
      <c r="B24" s="248"/>
      <c r="C24" s="249">
        <v>1</v>
      </c>
      <c r="D24" s="245">
        <v>2</v>
      </c>
      <c r="E24" s="245">
        <v>3</v>
      </c>
      <c r="F24" s="250"/>
      <c r="G24" s="251">
        <v>4</v>
      </c>
      <c r="H24" s="245">
        <v>5</v>
      </c>
      <c r="I24" s="252">
        <v>6</v>
      </c>
      <c r="J24" s="823">
        <v>7</v>
      </c>
      <c r="K24" s="824"/>
    </row>
    <row r="25" spans="1:11">
      <c r="A25" s="253"/>
      <c r="B25" s="254"/>
      <c r="C25" s="254"/>
      <c r="D25" s="254"/>
      <c r="E25" s="254"/>
      <c r="F25" s="255"/>
      <c r="G25" s="255"/>
      <c r="H25" s="254"/>
      <c r="I25" s="256"/>
      <c r="J25" s="257"/>
      <c r="K25" s="257"/>
    </row>
    <row r="26" spans="1:11">
      <c r="A26" s="253"/>
      <c r="B26" s="254"/>
      <c r="C26" s="254"/>
      <c r="D26" s="254"/>
      <c r="E26" s="254"/>
      <c r="F26" s="255"/>
      <c r="G26" s="255"/>
      <c r="H26" s="254"/>
      <c r="I26" s="256"/>
      <c r="J26" s="257"/>
      <c r="K26" s="257"/>
    </row>
    <row r="27" spans="1:11" s="205" customFormat="1"/>
    <row r="28" spans="1:11" s="205" customFormat="1" ht="131.25" customHeight="1">
      <c r="C28" s="825" t="s">
        <v>346</v>
      </c>
      <c r="D28" s="825"/>
      <c r="E28" s="825"/>
      <c r="F28" s="825"/>
      <c r="G28" s="825"/>
      <c r="H28" s="825"/>
      <c r="I28" s="825"/>
      <c r="J28" s="825"/>
    </row>
    <row r="29" spans="1:11" s="205" customFormat="1" ht="8.25" customHeight="1">
      <c r="C29" s="825"/>
      <c r="D29" s="825"/>
      <c r="E29" s="825"/>
      <c r="F29" s="825"/>
      <c r="G29" s="825"/>
      <c r="H29" s="825"/>
      <c r="I29" s="825"/>
      <c r="J29" s="825"/>
    </row>
    <row r="30" spans="1:11" s="205" customFormat="1" hidden="1">
      <c r="C30" s="825"/>
      <c r="D30" s="825"/>
      <c r="E30" s="825"/>
      <c r="F30" s="825"/>
      <c r="G30" s="825"/>
      <c r="H30" s="825"/>
      <c r="I30" s="825"/>
      <c r="J30" s="825"/>
    </row>
    <row r="31" spans="1:11" s="205" customFormat="1" hidden="1">
      <c r="C31" s="825"/>
      <c r="D31" s="825"/>
      <c r="E31" s="825"/>
      <c r="F31" s="825"/>
      <c r="G31" s="825"/>
      <c r="H31" s="825"/>
      <c r="I31" s="825"/>
      <c r="J31" s="825"/>
    </row>
    <row r="32" spans="1:11" s="205" customFormat="1" hidden="1">
      <c r="C32" s="825"/>
      <c r="D32" s="825"/>
      <c r="E32" s="825"/>
      <c r="F32" s="825"/>
      <c r="G32" s="825"/>
      <c r="H32" s="825"/>
      <c r="I32" s="825"/>
      <c r="J32" s="825"/>
    </row>
    <row r="33" spans="1:11" s="205" customFormat="1" hidden="1">
      <c r="C33" s="825"/>
      <c r="D33" s="825"/>
      <c r="E33" s="825"/>
      <c r="F33" s="825"/>
      <c r="G33" s="825"/>
      <c r="H33" s="825"/>
      <c r="I33" s="825"/>
      <c r="J33" s="825"/>
    </row>
    <row r="34" spans="1:11" s="205" customFormat="1"/>
    <row r="35" spans="1:11" s="205" customFormat="1"/>
    <row r="36" spans="1:11" s="205" customFormat="1">
      <c r="A36" s="258"/>
      <c r="B36" s="258"/>
      <c r="C36" s="258"/>
      <c r="D36" s="258"/>
      <c r="E36" s="258"/>
      <c r="F36" s="258"/>
      <c r="G36" s="258"/>
      <c r="H36" s="258"/>
      <c r="I36" s="258"/>
      <c r="J36" s="258"/>
      <c r="K36" s="258"/>
    </row>
    <row r="37" spans="1:11" ht="45" customHeight="1">
      <c r="A37" s="826" t="s">
        <v>337</v>
      </c>
      <c r="B37" s="827" t="s">
        <v>338</v>
      </c>
      <c r="C37" s="827"/>
      <c r="D37" s="827" t="s">
        <v>339</v>
      </c>
      <c r="E37" s="827" t="s">
        <v>340</v>
      </c>
      <c r="F37" s="827" t="s">
        <v>341</v>
      </c>
      <c r="G37" s="827"/>
      <c r="H37" s="827" t="s">
        <v>342</v>
      </c>
      <c r="I37" s="827"/>
      <c r="J37" s="833" t="s">
        <v>343</v>
      </c>
      <c r="K37" s="833"/>
    </row>
    <row r="38" spans="1:11" ht="51.75" customHeight="1">
      <c r="A38" s="826"/>
      <c r="B38" s="827"/>
      <c r="C38" s="827"/>
      <c r="D38" s="827"/>
      <c r="E38" s="827"/>
      <c r="F38" s="827"/>
      <c r="G38" s="827"/>
      <c r="H38" s="245" t="s">
        <v>344</v>
      </c>
      <c r="I38" s="246" t="s">
        <v>345</v>
      </c>
      <c r="J38" s="833"/>
      <c r="K38" s="833"/>
    </row>
    <row r="39" spans="1:11">
      <c r="A39" s="247"/>
      <c r="B39" s="248"/>
      <c r="C39" s="249">
        <v>1</v>
      </c>
      <c r="D39" s="245">
        <v>2</v>
      </c>
      <c r="E39" s="245">
        <v>3</v>
      </c>
      <c r="F39" s="259"/>
      <c r="G39" s="259">
        <v>4</v>
      </c>
      <c r="H39" s="245">
        <v>5</v>
      </c>
      <c r="I39" s="252">
        <v>6</v>
      </c>
      <c r="J39" s="834">
        <v>7</v>
      </c>
      <c r="K39" s="834"/>
    </row>
    <row r="40" spans="1:11" s="205" customFormat="1">
      <c r="A40" s="260"/>
      <c r="B40" s="234"/>
      <c r="C40" s="234"/>
      <c r="D40" s="234"/>
      <c r="E40" s="234"/>
      <c r="F40" s="234"/>
      <c r="G40" s="234"/>
      <c r="H40" s="234"/>
      <c r="I40" s="234"/>
      <c r="J40" s="261"/>
      <c r="K40" s="262"/>
    </row>
    <row r="41" spans="1:11" s="205" customFormat="1" ht="15.75" customHeight="1">
      <c r="A41" s="190"/>
      <c r="G41" s="835">
        <f>Abstract!G341</f>
        <v>21644248</v>
      </c>
      <c r="H41" s="835"/>
      <c r="I41" s="836">
        <f>Abstract!I341</f>
        <v>1480349</v>
      </c>
      <c r="J41" s="836"/>
      <c r="K41" s="187"/>
    </row>
    <row r="42" spans="1:11" s="205" customFormat="1">
      <c r="A42" s="190"/>
      <c r="B42" s="206"/>
      <c r="J42" s="263"/>
      <c r="K42" s="264"/>
    </row>
    <row r="43" spans="1:11" s="205" customFormat="1">
      <c r="A43" s="190"/>
      <c r="B43" s="206"/>
      <c r="J43" s="263"/>
      <c r="K43" s="264"/>
    </row>
    <row r="44" spans="1:11" s="205" customFormat="1">
      <c r="A44" s="192"/>
      <c r="B44" s="258"/>
      <c r="C44" s="258"/>
      <c r="D44" s="258"/>
      <c r="E44" s="265"/>
      <c r="F44" s="265"/>
      <c r="G44" s="258"/>
      <c r="H44" s="258"/>
      <c r="I44" s="258"/>
      <c r="J44" s="266"/>
      <c r="K44" s="267"/>
    </row>
    <row r="45" spans="1:11" ht="24" customHeight="1">
      <c r="A45" s="837" t="s">
        <v>347</v>
      </c>
      <c r="B45" s="837"/>
      <c r="C45" s="837"/>
      <c r="D45" s="837"/>
      <c r="E45" s="268" t="s">
        <v>348</v>
      </c>
      <c r="F45" s="269"/>
      <c r="G45" s="838">
        <f>SUM(G41:G44)</f>
        <v>21644248</v>
      </c>
      <c r="H45" s="839"/>
      <c r="I45" s="840">
        <f>SUM(I41:I44)</f>
        <v>1480349</v>
      </c>
      <c r="J45" s="841"/>
      <c r="K45" s="270"/>
    </row>
    <row r="46" spans="1:11" ht="17.25" customHeight="1">
      <c r="A46" s="271" t="s">
        <v>349</v>
      </c>
      <c r="B46" s="272"/>
      <c r="C46" s="272"/>
      <c r="D46" s="272"/>
      <c r="E46" s="268" t="s">
        <v>348</v>
      </c>
      <c r="F46" s="269"/>
      <c r="G46" s="842">
        <f>Abstract!G343</f>
        <v>-20163899</v>
      </c>
      <c r="H46" s="843"/>
      <c r="I46" s="273"/>
      <c r="J46" s="274"/>
      <c r="K46" s="270"/>
    </row>
    <row r="47" spans="1:11" ht="20.25" customHeight="1">
      <c r="A47" s="844" t="s">
        <v>350</v>
      </c>
      <c r="B47" s="844"/>
      <c r="C47" s="844"/>
      <c r="D47" s="844"/>
      <c r="E47" s="198"/>
      <c r="F47" s="196"/>
      <c r="G47" s="845">
        <f>SUM(G45:G46)</f>
        <v>1480349</v>
      </c>
      <c r="H47" s="846"/>
      <c r="I47" s="275"/>
      <c r="J47" s="274"/>
      <c r="K47" s="270"/>
    </row>
    <row r="48" spans="1:11" ht="33.75" customHeight="1">
      <c r="A48" s="847" t="s">
        <v>790</v>
      </c>
      <c r="B48" s="848"/>
      <c r="C48" s="848"/>
      <c r="D48" s="848"/>
      <c r="E48" s="848"/>
      <c r="F48" s="848"/>
      <c r="G48" s="848"/>
      <c r="H48" s="848"/>
      <c r="I48" s="848"/>
      <c r="J48" s="848"/>
      <c r="K48" s="848"/>
    </row>
    <row r="50" spans="1:48" ht="27" customHeight="1">
      <c r="A50" s="849" t="s">
        <v>351</v>
      </c>
      <c r="B50" s="849"/>
      <c r="C50" s="849"/>
      <c r="D50" s="849"/>
      <c r="E50" s="849"/>
      <c r="F50" s="849"/>
      <c r="G50" s="849"/>
      <c r="H50" s="849"/>
      <c r="I50" s="849"/>
      <c r="J50" s="849"/>
      <c r="K50" s="849"/>
    </row>
    <row r="51" spans="1:48" ht="21" customHeight="1">
      <c r="A51" s="276"/>
    </row>
    <row r="52" spans="1:48" ht="15.75">
      <c r="A52" s="832" t="s">
        <v>352</v>
      </c>
      <c r="B52" s="832"/>
      <c r="C52" s="832"/>
      <c r="D52" s="832"/>
      <c r="E52" s="832"/>
      <c r="F52" s="832"/>
      <c r="G52" s="832"/>
      <c r="H52" s="832"/>
      <c r="I52" s="832"/>
      <c r="J52" s="832"/>
    </row>
    <row r="54" spans="1:48" ht="39.75" customHeight="1">
      <c r="A54" s="849" t="s">
        <v>791</v>
      </c>
      <c r="B54" s="849"/>
      <c r="C54" s="849"/>
      <c r="D54" s="849"/>
      <c r="E54" s="849"/>
      <c r="F54" s="849"/>
      <c r="G54" s="849"/>
      <c r="H54" s="849"/>
      <c r="I54" s="849"/>
      <c r="J54" s="849"/>
      <c r="K54" s="849"/>
    </row>
    <row r="55" spans="1:48" ht="78.75" customHeight="1">
      <c r="A55" s="851" t="s">
        <v>353</v>
      </c>
      <c r="B55" s="851"/>
      <c r="C55" s="851"/>
      <c r="D55" s="851"/>
      <c r="E55" s="851"/>
      <c r="F55" s="851"/>
      <c r="G55" s="851"/>
      <c r="H55" s="851"/>
      <c r="I55" s="851"/>
      <c r="J55" s="851"/>
      <c r="K55" s="851"/>
    </row>
    <row r="56" spans="1:48" s="242" customFormat="1" ht="29.25" customHeight="1">
      <c r="A56" s="215"/>
      <c r="B56" s="215"/>
      <c r="C56" s="215"/>
      <c r="D56" s="215"/>
      <c r="E56" s="215"/>
      <c r="F56" s="215"/>
      <c r="G56" s="215"/>
      <c r="H56" s="215"/>
      <c r="I56" s="215"/>
      <c r="J56" s="215"/>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I56" s="277"/>
      <c r="AJ56" s="277"/>
      <c r="AK56" s="277"/>
      <c r="AL56" s="277"/>
      <c r="AM56" s="277"/>
      <c r="AN56" s="277"/>
      <c r="AO56" s="277"/>
      <c r="AP56" s="277"/>
      <c r="AQ56" s="277"/>
      <c r="AR56" s="277"/>
      <c r="AS56" s="277"/>
      <c r="AT56" s="277"/>
      <c r="AU56" s="277"/>
      <c r="AV56" s="277"/>
    </row>
    <row r="57" spans="1:48" ht="15" customHeight="1">
      <c r="E57" s="852" t="s">
        <v>354</v>
      </c>
      <c r="F57" s="852"/>
      <c r="G57" s="852"/>
      <c r="H57" s="852"/>
      <c r="I57" s="852"/>
      <c r="J57" s="852"/>
    </row>
    <row r="58" spans="1:48" ht="41.25" customHeight="1">
      <c r="E58" s="278"/>
      <c r="F58" s="278"/>
      <c r="G58" s="852" t="s">
        <v>355</v>
      </c>
      <c r="H58" s="852"/>
      <c r="I58" s="852"/>
      <c r="J58" s="852"/>
    </row>
    <row r="59" spans="1:48" ht="38.25" customHeight="1">
      <c r="A59" s="853" t="s">
        <v>356</v>
      </c>
      <c r="B59" s="853"/>
      <c r="C59" s="853"/>
      <c r="E59" s="853" t="s">
        <v>357</v>
      </c>
      <c r="F59" s="853"/>
      <c r="G59" s="853"/>
      <c r="H59" s="853"/>
      <c r="I59" s="853"/>
      <c r="J59" s="853"/>
    </row>
    <row r="60" spans="1:48" ht="23.25" customHeight="1">
      <c r="B60" s="279"/>
      <c r="E60" s="276"/>
      <c r="F60" s="276"/>
      <c r="G60" s="850" t="s">
        <v>358</v>
      </c>
      <c r="H60" s="850"/>
      <c r="I60" s="850"/>
      <c r="J60" s="850"/>
    </row>
  </sheetData>
  <mergeCells count="54">
    <mergeCell ref="G60:J60"/>
    <mergeCell ref="A54:K54"/>
    <mergeCell ref="A55:K55"/>
    <mergeCell ref="E57:J57"/>
    <mergeCell ref="G58:J58"/>
    <mergeCell ref="A59:C59"/>
    <mergeCell ref="E59:J59"/>
    <mergeCell ref="A52:J52"/>
    <mergeCell ref="J37:K38"/>
    <mergeCell ref="J39:K39"/>
    <mergeCell ref="G41:H41"/>
    <mergeCell ref="I41:J41"/>
    <mergeCell ref="A45:D45"/>
    <mergeCell ref="G45:H45"/>
    <mergeCell ref="I45:J45"/>
    <mergeCell ref="G46:H46"/>
    <mergeCell ref="A47:D47"/>
    <mergeCell ref="G47:H47"/>
    <mergeCell ref="A48:K48"/>
    <mergeCell ref="A50:K50"/>
    <mergeCell ref="H22:I22"/>
    <mergeCell ref="J22:K23"/>
    <mergeCell ref="J24:K24"/>
    <mergeCell ref="C28:J33"/>
    <mergeCell ref="A37:A38"/>
    <mergeCell ref="B37:C38"/>
    <mergeCell ref="D37:D38"/>
    <mergeCell ref="E37:E38"/>
    <mergeCell ref="F37:G38"/>
    <mergeCell ref="H37:I37"/>
    <mergeCell ref="A22:A23"/>
    <mergeCell ref="B22:C23"/>
    <mergeCell ref="D22:D23"/>
    <mergeCell ref="E22:E23"/>
    <mergeCell ref="F22:G23"/>
    <mergeCell ref="A18:D18"/>
    <mergeCell ref="E18:F18"/>
    <mergeCell ref="A19:D19"/>
    <mergeCell ref="E19:F19"/>
    <mergeCell ref="A21:K21"/>
    <mergeCell ref="A13:J13"/>
    <mergeCell ref="A15:D15"/>
    <mergeCell ref="A16:D16"/>
    <mergeCell ref="E16:K16"/>
    <mergeCell ref="A17:D17"/>
    <mergeCell ref="E17:G17"/>
    <mergeCell ref="I1:K1"/>
    <mergeCell ref="A2:K2"/>
    <mergeCell ref="A4:L4"/>
    <mergeCell ref="A5:K7"/>
    <mergeCell ref="A9:B9"/>
    <mergeCell ref="C9:E9"/>
    <mergeCell ref="G9:H9"/>
    <mergeCell ref="I9:J9"/>
  </mergeCells>
  <pageMargins left="0.70866141732283472" right="0.51181102362204722" top="0.74803149606299213" bottom="0.74803149606299213" header="0.31496062992125984" footer="0.31496062992125984"/>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85"/>
  <sheetViews>
    <sheetView view="pageBreakPreview" zoomScaleSheetLayoutView="100" workbookViewId="0">
      <selection activeCell="O76" sqref="O76"/>
    </sheetView>
  </sheetViews>
  <sheetFormatPr defaultRowHeight="15"/>
  <cols>
    <col min="1" max="1" width="13.140625" style="179" customWidth="1"/>
    <col min="2" max="2" width="4.42578125" style="179" customWidth="1"/>
    <col min="3" max="5" width="9.140625" style="179"/>
    <col min="6" max="6" width="6.140625" style="179" customWidth="1"/>
    <col min="7" max="7" width="15.140625" style="179" customWidth="1"/>
    <col min="8" max="8" width="4.140625" style="179" customWidth="1"/>
    <col min="9" max="9" width="4.7109375" style="179" customWidth="1"/>
    <col min="10" max="10" width="6.7109375" style="179" customWidth="1"/>
    <col min="11" max="11" width="8.7109375" style="179" customWidth="1"/>
    <col min="12" max="12" width="4.140625" style="179" customWidth="1"/>
    <col min="13" max="256" width="9.140625" style="179"/>
    <col min="257" max="257" width="13.140625" style="179" customWidth="1"/>
    <col min="258" max="258" width="4.42578125" style="179" customWidth="1"/>
    <col min="259" max="261" width="9.140625" style="179"/>
    <col min="262" max="262" width="6.140625" style="179" customWidth="1"/>
    <col min="263" max="263" width="15.140625" style="179" customWidth="1"/>
    <col min="264" max="264" width="4.140625" style="179" customWidth="1"/>
    <col min="265" max="265" width="4.7109375" style="179" customWidth="1"/>
    <col min="266" max="266" width="6.7109375" style="179" customWidth="1"/>
    <col min="267" max="267" width="8.7109375" style="179" customWidth="1"/>
    <col min="268" max="268" width="4.140625" style="179" customWidth="1"/>
    <col min="269" max="512" width="9.140625" style="179"/>
    <col min="513" max="513" width="13.140625" style="179" customWidth="1"/>
    <col min="514" max="514" width="4.42578125" style="179" customWidth="1"/>
    <col min="515" max="517" width="9.140625" style="179"/>
    <col min="518" max="518" width="6.140625" style="179" customWidth="1"/>
    <col min="519" max="519" width="15.140625" style="179" customWidth="1"/>
    <col min="520" max="520" width="4.140625" style="179" customWidth="1"/>
    <col min="521" max="521" width="4.7109375" style="179" customWidth="1"/>
    <col min="522" max="522" width="6.7109375" style="179" customWidth="1"/>
    <col min="523" max="523" width="8.7109375" style="179" customWidth="1"/>
    <col min="524" max="524" width="4.140625" style="179" customWidth="1"/>
    <col min="525" max="768" width="9.140625" style="179"/>
    <col min="769" max="769" width="13.140625" style="179" customWidth="1"/>
    <col min="770" max="770" width="4.42578125" style="179" customWidth="1"/>
    <col min="771" max="773" width="9.140625" style="179"/>
    <col min="774" max="774" width="6.140625" style="179" customWidth="1"/>
    <col min="775" max="775" width="15.140625" style="179" customWidth="1"/>
    <col min="776" max="776" width="4.140625" style="179" customWidth="1"/>
    <col min="777" max="777" width="4.7109375" style="179" customWidth="1"/>
    <col min="778" max="778" width="6.7109375" style="179" customWidth="1"/>
    <col min="779" max="779" width="8.7109375" style="179" customWidth="1"/>
    <col min="780" max="780" width="4.140625" style="179" customWidth="1"/>
    <col min="781" max="1024" width="9.140625" style="179"/>
    <col min="1025" max="1025" width="13.140625" style="179" customWidth="1"/>
    <col min="1026" max="1026" width="4.42578125" style="179" customWidth="1"/>
    <col min="1027" max="1029" width="9.140625" style="179"/>
    <col min="1030" max="1030" width="6.140625" style="179" customWidth="1"/>
    <col min="1031" max="1031" width="15.140625" style="179" customWidth="1"/>
    <col min="1032" max="1032" width="4.140625" style="179" customWidth="1"/>
    <col min="1033" max="1033" width="4.7109375" style="179" customWidth="1"/>
    <col min="1034" max="1034" width="6.7109375" style="179" customWidth="1"/>
    <col min="1035" max="1035" width="8.7109375" style="179" customWidth="1"/>
    <col min="1036" max="1036" width="4.140625" style="179" customWidth="1"/>
    <col min="1037" max="1280" width="9.140625" style="179"/>
    <col min="1281" max="1281" width="13.140625" style="179" customWidth="1"/>
    <col min="1282" max="1282" width="4.42578125" style="179" customWidth="1"/>
    <col min="1283" max="1285" width="9.140625" style="179"/>
    <col min="1286" max="1286" width="6.140625" style="179" customWidth="1"/>
    <col min="1287" max="1287" width="15.140625" style="179" customWidth="1"/>
    <col min="1288" max="1288" width="4.140625" style="179" customWidth="1"/>
    <col min="1289" max="1289" width="4.7109375" style="179" customWidth="1"/>
    <col min="1290" max="1290" width="6.7109375" style="179" customWidth="1"/>
    <col min="1291" max="1291" width="8.7109375" style="179" customWidth="1"/>
    <col min="1292" max="1292" width="4.140625" style="179" customWidth="1"/>
    <col min="1293" max="1536" width="9.140625" style="179"/>
    <col min="1537" max="1537" width="13.140625" style="179" customWidth="1"/>
    <col min="1538" max="1538" width="4.42578125" style="179" customWidth="1"/>
    <col min="1539" max="1541" width="9.140625" style="179"/>
    <col min="1542" max="1542" width="6.140625" style="179" customWidth="1"/>
    <col min="1543" max="1543" width="15.140625" style="179" customWidth="1"/>
    <col min="1544" max="1544" width="4.140625" style="179" customWidth="1"/>
    <col min="1545" max="1545" width="4.7109375" style="179" customWidth="1"/>
    <col min="1546" max="1546" width="6.7109375" style="179" customWidth="1"/>
    <col min="1547" max="1547" width="8.7109375" style="179" customWidth="1"/>
    <col min="1548" max="1548" width="4.140625" style="179" customWidth="1"/>
    <col min="1549" max="1792" width="9.140625" style="179"/>
    <col min="1793" max="1793" width="13.140625" style="179" customWidth="1"/>
    <col min="1794" max="1794" width="4.42578125" style="179" customWidth="1"/>
    <col min="1795" max="1797" width="9.140625" style="179"/>
    <col min="1798" max="1798" width="6.140625" style="179" customWidth="1"/>
    <col min="1799" max="1799" width="15.140625" style="179" customWidth="1"/>
    <col min="1800" max="1800" width="4.140625" style="179" customWidth="1"/>
    <col min="1801" max="1801" width="4.7109375" style="179" customWidth="1"/>
    <col min="1802" max="1802" width="6.7109375" style="179" customWidth="1"/>
    <col min="1803" max="1803" width="8.7109375" style="179" customWidth="1"/>
    <col min="1804" max="1804" width="4.140625" style="179" customWidth="1"/>
    <col min="1805" max="2048" width="9.140625" style="179"/>
    <col min="2049" max="2049" width="13.140625" style="179" customWidth="1"/>
    <col min="2050" max="2050" width="4.42578125" style="179" customWidth="1"/>
    <col min="2051" max="2053" width="9.140625" style="179"/>
    <col min="2054" max="2054" width="6.140625" style="179" customWidth="1"/>
    <col min="2055" max="2055" width="15.140625" style="179" customWidth="1"/>
    <col min="2056" max="2056" width="4.140625" style="179" customWidth="1"/>
    <col min="2057" max="2057" width="4.7109375" style="179" customWidth="1"/>
    <col min="2058" max="2058" width="6.7109375" style="179" customWidth="1"/>
    <col min="2059" max="2059" width="8.7109375" style="179" customWidth="1"/>
    <col min="2060" max="2060" width="4.140625" style="179" customWidth="1"/>
    <col min="2061" max="2304" width="9.140625" style="179"/>
    <col min="2305" max="2305" width="13.140625" style="179" customWidth="1"/>
    <col min="2306" max="2306" width="4.42578125" style="179" customWidth="1"/>
    <col min="2307" max="2309" width="9.140625" style="179"/>
    <col min="2310" max="2310" width="6.140625" style="179" customWidth="1"/>
    <col min="2311" max="2311" width="15.140625" style="179" customWidth="1"/>
    <col min="2312" max="2312" width="4.140625" style="179" customWidth="1"/>
    <col min="2313" max="2313" width="4.7109375" style="179" customWidth="1"/>
    <col min="2314" max="2314" width="6.7109375" style="179" customWidth="1"/>
    <col min="2315" max="2315" width="8.7109375" style="179" customWidth="1"/>
    <col min="2316" max="2316" width="4.140625" style="179" customWidth="1"/>
    <col min="2317" max="2560" width="9.140625" style="179"/>
    <col min="2561" max="2561" width="13.140625" style="179" customWidth="1"/>
    <col min="2562" max="2562" width="4.42578125" style="179" customWidth="1"/>
    <col min="2563" max="2565" width="9.140625" style="179"/>
    <col min="2566" max="2566" width="6.140625" style="179" customWidth="1"/>
    <col min="2567" max="2567" width="15.140625" style="179" customWidth="1"/>
    <col min="2568" max="2568" width="4.140625" style="179" customWidth="1"/>
    <col min="2569" max="2569" width="4.7109375" style="179" customWidth="1"/>
    <col min="2570" max="2570" width="6.7109375" style="179" customWidth="1"/>
    <col min="2571" max="2571" width="8.7109375" style="179" customWidth="1"/>
    <col min="2572" max="2572" width="4.140625" style="179" customWidth="1"/>
    <col min="2573" max="2816" width="9.140625" style="179"/>
    <col min="2817" max="2817" width="13.140625" style="179" customWidth="1"/>
    <col min="2818" max="2818" width="4.42578125" style="179" customWidth="1"/>
    <col min="2819" max="2821" width="9.140625" style="179"/>
    <col min="2822" max="2822" width="6.140625" style="179" customWidth="1"/>
    <col min="2823" max="2823" width="15.140625" style="179" customWidth="1"/>
    <col min="2824" max="2824" width="4.140625" style="179" customWidth="1"/>
    <col min="2825" max="2825" width="4.7109375" style="179" customWidth="1"/>
    <col min="2826" max="2826" width="6.7109375" style="179" customWidth="1"/>
    <col min="2827" max="2827" width="8.7109375" style="179" customWidth="1"/>
    <col min="2828" max="2828" width="4.140625" style="179" customWidth="1"/>
    <col min="2829" max="3072" width="9.140625" style="179"/>
    <col min="3073" max="3073" width="13.140625" style="179" customWidth="1"/>
    <col min="3074" max="3074" width="4.42578125" style="179" customWidth="1"/>
    <col min="3075" max="3077" width="9.140625" style="179"/>
    <col min="3078" max="3078" width="6.140625" style="179" customWidth="1"/>
    <col min="3079" max="3079" width="15.140625" style="179" customWidth="1"/>
    <col min="3080" max="3080" width="4.140625" style="179" customWidth="1"/>
    <col min="3081" max="3081" width="4.7109375" style="179" customWidth="1"/>
    <col min="3082" max="3082" width="6.7109375" style="179" customWidth="1"/>
    <col min="3083" max="3083" width="8.7109375" style="179" customWidth="1"/>
    <col min="3084" max="3084" width="4.140625" style="179" customWidth="1"/>
    <col min="3085" max="3328" width="9.140625" style="179"/>
    <col min="3329" max="3329" width="13.140625" style="179" customWidth="1"/>
    <col min="3330" max="3330" width="4.42578125" style="179" customWidth="1"/>
    <col min="3331" max="3333" width="9.140625" style="179"/>
    <col min="3334" max="3334" width="6.140625" style="179" customWidth="1"/>
    <col min="3335" max="3335" width="15.140625" style="179" customWidth="1"/>
    <col min="3336" max="3336" width="4.140625" style="179" customWidth="1"/>
    <col min="3337" max="3337" width="4.7109375" style="179" customWidth="1"/>
    <col min="3338" max="3338" width="6.7109375" style="179" customWidth="1"/>
    <col min="3339" max="3339" width="8.7109375" style="179" customWidth="1"/>
    <col min="3340" max="3340" width="4.140625" style="179" customWidth="1"/>
    <col min="3341" max="3584" width="9.140625" style="179"/>
    <col min="3585" max="3585" width="13.140625" style="179" customWidth="1"/>
    <col min="3586" max="3586" width="4.42578125" style="179" customWidth="1"/>
    <col min="3587" max="3589" width="9.140625" style="179"/>
    <col min="3590" max="3590" width="6.140625" style="179" customWidth="1"/>
    <col min="3591" max="3591" width="15.140625" style="179" customWidth="1"/>
    <col min="3592" max="3592" width="4.140625" style="179" customWidth="1"/>
    <col min="3593" max="3593" width="4.7109375" style="179" customWidth="1"/>
    <col min="3594" max="3594" width="6.7109375" style="179" customWidth="1"/>
    <col min="3595" max="3595" width="8.7109375" style="179" customWidth="1"/>
    <col min="3596" max="3596" width="4.140625" style="179" customWidth="1"/>
    <col min="3597" max="3840" width="9.140625" style="179"/>
    <col min="3841" max="3841" width="13.140625" style="179" customWidth="1"/>
    <col min="3842" max="3842" width="4.42578125" style="179" customWidth="1"/>
    <col min="3843" max="3845" width="9.140625" style="179"/>
    <col min="3846" max="3846" width="6.140625" style="179" customWidth="1"/>
    <col min="3847" max="3847" width="15.140625" style="179" customWidth="1"/>
    <col min="3848" max="3848" width="4.140625" style="179" customWidth="1"/>
    <col min="3849" max="3849" width="4.7109375" style="179" customWidth="1"/>
    <col min="3850" max="3850" width="6.7109375" style="179" customWidth="1"/>
    <col min="3851" max="3851" width="8.7109375" style="179" customWidth="1"/>
    <col min="3852" max="3852" width="4.140625" style="179" customWidth="1"/>
    <col min="3853" max="4096" width="9.140625" style="179"/>
    <col min="4097" max="4097" width="13.140625" style="179" customWidth="1"/>
    <col min="4098" max="4098" width="4.42578125" style="179" customWidth="1"/>
    <col min="4099" max="4101" width="9.140625" style="179"/>
    <col min="4102" max="4102" width="6.140625" style="179" customWidth="1"/>
    <col min="4103" max="4103" width="15.140625" style="179" customWidth="1"/>
    <col min="4104" max="4104" width="4.140625" style="179" customWidth="1"/>
    <col min="4105" max="4105" width="4.7109375" style="179" customWidth="1"/>
    <col min="4106" max="4106" width="6.7109375" style="179" customWidth="1"/>
    <col min="4107" max="4107" width="8.7109375" style="179" customWidth="1"/>
    <col min="4108" max="4108" width="4.140625" style="179" customWidth="1"/>
    <col min="4109" max="4352" width="9.140625" style="179"/>
    <col min="4353" max="4353" width="13.140625" style="179" customWidth="1"/>
    <col min="4354" max="4354" width="4.42578125" style="179" customWidth="1"/>
    <col min="4355" max="4357" width="9.140625" style="179"/>
    <col min="4358" max="4358" width="6.140625" style="179" customWidth="1"/>
    <col min="4359" max="4359" width="15.140625" style="179" customWidth="1"/>
    <col min="4360" max="4360" width="4.140625" style="179" customWidth="1"/>
    <col min="4361" max="4361" width="4.7109375" style="179" customWidth="1"/>
    <col min="4362" max="4362" width="6.7109375" style="179" customWidth="1"/>
    <col min="4363" max="4363" width="8.7109375" style="179" customWidth="1"/>
    <col min="4364" max="4364" width="4.140625" style="179" customWidth="1"/>
    <col min="4365" max="4608" width="9.140625" style="179"/>
    <col min="4609" max="4609" width="13.140625" style="179" customWidth="1"/>
    <col min="4610" max="4610" width="4.42578125" style="179" customWidth="1"/>
    <col min="4611" max="4613" width="9.140625" style="179"/>
    <col min="4614" max="4614" width="6.140625" style="179" customWidth="1"/>
    <col min="4615" max="4615" width="15.140625" style="179" customWidth="1"/>
    <col min="4616" max="4616" width="4.140625" style="179" customWidth="1"/>
    <col min="4617" max="4617" width="4.7109375" style="179" customWidth="1"/>
    <col min="4618" max="4618" width="6.7109375" style="179" customWidth="1"/>
    <col min="4619" max="4619" width="8.7109375" style="179" customWidth="1"/>
    <col min="4620" max="4620" width="4.140625" style="179" customWidth="1"/>
    <col min="4621" max="4864" width="9.140625" style="179"/>
    <col min="4865" max="4865" width="13.140625" style="179" customWidth="1"/>
    <col min="4866" max="4866" width="4.42578125" style="179" customWidth="1"/>
    <col min="4867" max="4869" width="9.140625" style="179"/>
    <col min="4870" max="4870" width="6.140625" style="179" customWidth="1"/>
    <col min="4871" max="4871" width="15.140625" style="179" customWidth="1"/>
    <col min="4872" max="4872" width="4.140625" style="179" customWidth="1"/>
    <col min="4873" max="4873" width="4.7109375" style="179" customWidth="1"/>
    <col min="4874" max="4874" width="6.7109375" style="179" customWidth="1"/>
    <col min="4875" max="4875" width="8.7109375" style="179" customWidth="1"/>
    <col min="4876" max="4876" width="4.140625" style="179" customWidth="1"/>
    <col min="4877" max="5120" width="9.140625" style="179"/>
    <col min="5121" max="5121" width="13.140625" style="179" customWidth="1"/>
    <col min="5122" max="5122" width="4.42578125" style="179" customWidth="1"/>
    <col min="5123" max="5125" width="9.140625" style="179"/>
    <col min="5126" max="5126" width="6.140625" style="179" customWidth="1"/>
    <col min="5127" max="5127" width="15.140625" style="179" customWidth="1"/>
    <col min="5128" max="5128" width="4.140625" style="179" customWidth="1"/>
    <col min="5129" max="5129" width="4.7109375" style="179" customWidth="1"/>
    <col min="5130" max="5130" width="6.7109375" style="179" customWidth="1"/>
    <col min="5131" max="5131" width="8.7109375" style="179" customWidth="1"/>
    <col min="5132" max="5132" width="4.140625" style="179" customWidth="1"/>
    <col min="5133" max="5376" width="9.140625" style="179"/>
    <col min="5377" max="5377" width="13.140625" style="179" customWidth="1"/>
    <col min="5378" max="5378" width="4.42578125" style="179" customWidth="1"/>
    <col min="5379" max="5381" width="9.140625" style="179"/>
    <col min="5382" max="5382" width="6.140625" style="179" customWidth="1"/>
    <col min="5383" max="5383" width="15.140625" style="179" customWidth="1"/>
    <col min="5384" max="5384" width="4.140625" style="179" customWidth="1"/>
    <col min="5385" max="5385" width="4.7109375" style="179" customWidth="1"/>
    <col min="5386" max="5386" width="6.7109375" style="179" customWidth="1"/>
    <col min="5387" max="5387" width="8.7109375" style="179" customWidth="1"/>
    <col min="5388" max="5388" width="4.140625" style="179" customWidth="1"/>
    <col min="5389" max="5632" width="9.140625" style="179"/>
    <col min="5633" max="5633" width="13.140625" style="179" customWidth="1"/>
    <col min="5634" max="5634" width="4.42578125" style="179" customWidth="1"/>
    <col min="5635" max="5637" width="9.140625" style="179"/>
    <col min="5638" max="5638" width="6.140625" style="179" customWidth="1"/>
    <col min="5639" max="5639" width="15.140625" style="179" customWidth="1"/>
    <col min="5640" max="5640" width="4.140625" style="179" customWidth="1"/>
    <col min="5641" max="5641" width="4.7109375" style="179" customWidth="1"/>
    <col min="5642" max="5642" width="6.7109375" style="179" customWidth="1"/>
    <col min="5643" max="5643" width="8.7109375" style="179" customWidth="1"/>
    <col min="5644" max="5644" width="4.140625" style="179" customWidth="1"/>
    <col min="5645" max="5888" width="9.140625" style="179"/>
    <col min="5889" max="5889" width="13.140625" style="179" customWidth="1"/>
    <col min="5890" max="5890" width="4.42578125" style="179" customWidth="1"/>
    <col min="5891" max="5893" width="9.140625" style="179"/>
    <col min="5894" max="5894" width="6.140625" style="179" customWidth="1"/>
    <col min="5895" max="5895" width="15.140625" style="179" customWidth="1"/>
    <col min="5896" max="5896" width="4.140625" style="179" customWidth="1"/>
    <col min="5897" max="5897" width="4.7109375" style="179" customWidth="1"/>
    <col min="5898" max="5898" width="6.7109375" style="179" customWidth="1"/>
    <col min="5899" max="5899" width="8.7109375" style="179" customWidth="1"/>
    <col min="5900" max="5900" width="4.140625" style="179" customWidth="1"/>
    <col min="5901" max="6144" width="9.140625" style="179"/>
    <col min="6145" max="6145" width="13.140625" style="179" customWidth="1"/>
    <col min="6146" max="6146" width="4.42578125" style="179" customWidth="1"/>
    <col min="6147" max="6149" width="9.140625" style="179"/>
    <col min="6150" max="6150" width="6.140625" style="179" customWidth="1"/>
    <col min="6151" max="6151" width="15.140625" style="179" customWidth="1"/>
    <col min="6152" max="6152" width="4.140625" style="179" customWidth="1"/>
    <col min="6153" max="6153" width="4.7109375" style="179" customWidth="1"/>
    <col min="6154" max="6154" width="6.7109375" style="179" customWidth="1"/>
    <col min="6155" max="6155" width="8.7109375" style="179" customWidth="1"/>
    <col min="6156" max="6156" width="4.140625" style="179" customWidth="1"/>
    <col min="6157" max="6400" width="9.140625" style="179"/>
    <col min="6401" max="6401" width="13.140625" style="179" customWidth="1"/>
    <col min="6402" max="6402" width="4.42578125" style="179" customWidth="1"/>
    <col min="6403" max="6405" width="9.140625" style="179"/>
    <col min="6406" max="6406" width="6.140625" style="179" customWidth="1"/>
    <col min="6407" max="6407" width="15.140625" style="179" customWidth="1"/>
    <col min="6408" max="6408" width="4.140625" style="179" customWidth="1"/>
    <col min="6409" max="6409" width="4.7109375" style="179" customWidth="1"/>
    <col min="6410" max="6410" width="6.7109375" style="179" customWidth="1"/>
    <col min="6411" max="6411" width="8.7109375" style="179" customWidth="1"/>
    <col min="6412" max="6412" width="4.140625" style="179" customWidth="1"/>
    <col min="6413" max="6656" width="9.140625" style="179"/>
    <col min="6657" max="6657" width="13.140625" style="179" customWidth="1"/>
    <col min="6658" max="6658" width="4.42578125" style="179" customWidth="1"/>
    <col min="6659" max="6661" width="9.140625" style="179"/>
    <col min="6662" max="6662" width="6.140625" style="179" customWidth="1"/>
    <col min="6663" max="6663" width="15.140625" style="179" customWidth="1"/>
    <col min="6664" max="6664" width="4.140625" style="179" customWidth="1"/>
    <col min="6665" max="6665" width="4.7109375" style="179" customWidth="1"/>
    <col min="6666" max="6666" width="6.7109375" style="179" customWidth="1"/>
    <col min="6667" max="6667" width="8.7109375" style="179" customWidth="1"/>
    <col min="6668" max="6668" width="4.140625" style="179" customWidth="1"/>
    <col min="6669" max="6912" width="9.140625" style="179"/>
    <col min="6913" max="6913" width="13.140625" style="179" customWidth="1"/>
    <col min="6914" max="6914" width="4.42578125" style="179" customWidth="1"/>
    <col min="6915" max="6917" width="9.140625" style="179"/>
    <col min="6918" max="6918" width="6.140625" style="179" customWidth="1"/>
    <col min="6919" max="6919" width="15.140625" style="179" customWidth="1"/>
    <col min="6920" max="6920" width="4.140625" style="179" customWidth="1"/>
    <col min="6921" max="6921" width="4.7109375" style="179" customWidth="1"/>
    <col min="6922" max="6922" width="6.7109375" style="179" customWidth="1"/>
    <col min="6923" max="6923" width="8.7109375" style="179" customWidth="1"/>
    <col min="6924" max="6924" width="4.140625" style="179" customWidth="1"/>
    <col min="6925" max="7168" width="9.140625" style="179"/>
    <col min="7169" max="7169" width="13.140625" style="179" customWidth="1"/>
    <col min="7170" max="7170" width="4.42578125" style="179" customWidth="1"/>
    <col min="7171" max="7173" width="9.140625" style="179"/>
    <col min="7174" max="7174" width="6.140625" style="179" customWidth="1"/>
    <col min="7175" max="7175" width="15.140625" style="179" customWidth="1"/>
    <col min="7176" max="7176" width="4.140625" style="179" customWidth="1"/>
    <col min="7177" max="7177" width="4.7109375" style="179" customWidth="1"/>
    <col min="7178" max="7178" width="6.7109375" style="179" customWidth="1"/>
    <col min="7179" max="7179" width="8.7109375" style="179" customWidth="1"/>
    <col min="7180" max="7180" width="4.140625" style="179" customWidth="1"/>
    <col min="7181" max="7424" width="9.140625" style="179"/>
    <col min="7425" max="7425" width="13.140625" style="179" customWidth="1"/>
    <col min="7426" max="7426" width="4.42578125" style="179" customWidth="1"/>
    <col min="7427" max="7429" width="9.140625" style="179"/>
    <col min="7430" max="7430" width="6.140625" style="179" customWidth="1"/>
    <col min="7431" max="7431" width="15.140625" style="179" customWidth="1"/>
    <col min="7432" max="7432" width="4.140625" style="179" customWidth="1"/>
    <col min="7433" max="7433" width="4.7109375" style="179" customWidth="1"/>
    <col min="7434" max="7434" width="6.7109375" style="179" customWidth="1"/>
    <col min="7435" max="7435" width="8.7109375" style="179" customWidth="1"/>
    <col min="7436" max="7436" width="4.140625" style="179" customWidth="1"/>
    <col min="7437" max="7680" width="9.140625" style="179"/>
    <col min="7681" max="7681" width="13.140625" style="179" customWidth="1"/>
    <col min="7682" max="7682" width="4.42578125" style="179" customWidth="1"/>
    <col min="7683" max="7685" width="9.140625" style="179"/>
    <col min="7686" max="7686" width="6.140625" style="179" customWidth="1"/>
    <col min="7687" max="7687" width="15.140625" style="179" customWidth="1"/>
    <col min="7688" max="7688" width="4.140625" style="179" customWidth="1"/>
    <col min="7689" max="7689" width="4.7109375" style="179" customWidth="1"/>
    <col min="7690" max="7690" width="6.7109375" style="179" customWidth="1"/>
    <col min="7691" max="7691" width="8.7109375" style="179" customWidth="1"/>
    <col min="7692" max="7692" width="4.140625" style="179" customWidth="1"/>
    <col min="7693" max="7936" width="9.140625" style="179"/>
    <col min="7937" max="7937" width="13.140625" style="179" customWidth="1"/>
    <col min="7938" max="7938" width="4.42578125" style="179" customWidth="1"/>
    <col min="7939" max="7941" width="9.140625" style="179"/>
    <col min="7942" max="7942" width="6.140625" style="179" customWidth="1"/>
    <col min="7943" max="7943" width="15.140625" style="179" customWidth="1"/>
    <col min="7944" max="7944" width="4.140625" style="179" customWidth="1"/>
    <col min="7945" max="7945" width="4.7109375" style="179" customWidth="1"/>
    <col min="7946" max="7946" width="6.7109375" style="179" customWidth="1"/>
    <col min="7947" max="7947" width="8.7109375" style="179" customWidth="1"/>
    <col min="7948" max="7948" width="4.140625" style="179" customWidth="1"/>
    <col min="7949" max="8192" width="9.140625" style="179"/>
    <col min="8193" max="8193" width="13.140625" style="179" customWidth="1"/>
    <col min="8194" max="8194" width="4.42578125" style="179" customWidth="1"/>
    <col min="8195" max="8197" width="9.140625" style="179"/>
    <col min="8198" max="8198" width="6.140625" style="179" customWidth="1"/>
    <col min="8199" max="8199" width="15.140625" style="179" customWidth="1"/>
    <col min="8200" max="8200" width="4.140625" style="179" customWidth="1"/>
    <col min="8201" max="8201" width="4.7109375" style="179" customWidth="1"/>
    <col min="8202" max="8202" width="6.7109375" style="179" customWidth="1"/>
    <col min="8203" max="8203" width="8.7109375" style="179" customWidth="1"/>
    <col min="8204" max="8204" width="4.140625" style="179" customWidth="1"/>
    <col min="8205" max="8448" width="9.140625" style="179"/>
    <col min="8449" max="8449" width="13.140625" style="179" customWidth="1"/>
    <col min="8450" max="8450" width="4.42578125" style="179" customWidth="1"/>
    <col min="8451" max="8453" width="9.140625" style="179"/>
    <col min="8454" max="8454" width="6.140625" style="179" customWidth="1"/>
    <col min="8455" max="8455" width="15.140625" style="179" customWidth="1"/>
    <col min="8456" max="8456" width="4.140625" style="179" customWidth="1"/>
    <col min="8457" max="8457" width="4.7109375" style="179" customWidth="1"/>
    <col min="8458" max="8458" width="6.7109375" style="179" customWidth="1"/>
    <col min="8459" max="8459" width="8.7109375" style="179" customWidth="1"/>
    <col min="8460" max="8460" width="4.140625" style="179" customWidth="1"/>
    <col min="8461" max="8704" width="9.140625" style="179"/>
    <col min="8705" max="8705" width="13.140625" style="179" customWidth="1"/>
    <col min="8706" max="8706" width="4.42578125" style="179" customWidth="1"/>
    <col min="8707" max="8709" width="9.140625" style="179"/>
    <col min="8710" max="8710" width="6.140625" style="179" customWidth="1"/>
    <col min="8711" max="8711" width="15.140625" style="179" customWidth="1"/>
    <col min="8712" max="8712" width="4.140625" style="179" customWidth="1"/>
    <col min="8713" max="8713" width="4.7109375" style="179" customWidth="1"/>
    <col min="8714" max="8714" width="6.7109375" style="179" customWidth="1"/>
    <col min="8715" max="8715" width="8.7109375" style="179" customWidth="1"/>
    <col min="8716" max="8716" width="4.140625" style="179" customWidth="1"/>
    <col min="8717" max="8960" width="9.140625" style="179"/>
    <col min="8961" max="8961" width="13.140625" style="179" customWidth="1"/>
    <col min="8962" max="8962" width="4.42578125" style="179" customWidth="1"/>
    <col min="8963" max="8965" width="9.140625" style="179"/>
    <col min="8966" max="8966" width="6.140625" style="179" customWidth="1"/>
    <col min="8967" max="8967" width="15.140625" style="179" customWidth="1"/>
    <col min="8968" max="8968" width="4.140625" style="179" customWidth="1"/>
    <col min="8969" max="8969" width="4.7109375" style="179" customWidth="1"/>
    <col min="8970" max="8970" width="6.7109375" style="179" customWidth="1"/>
    <col min="8971" max="8971" width="8.7109375" style="179" customWidth="1"/>
    <col min="8972" max="8972" width="4.140625" style="179" customWidth="1"/>
    <col min="8973" max="9216" width="9.140625" style="179"/>
    <col min="9217" max="9217" width="13.140625" style="179" customWidth="1"/>
    <col min="9218" max="9218" width="4.42578125" style="179" customWidth="1"/>
    <col min="9219" max="9221" width="9.140625" style="179"/>
    <col min="9222" max="9222" width="6.140625" style="179" customWidth="1"/>
    <col min="9223" max="9223" width="15.140625" style="179" customWidth="1"/>
    <col min="9224" max="9224" width="4.140625" style="179" customWidth="1"/>
    <col min="9225" max="9225" width="4.7109375" style="179" customWidth="1"/>
    <col min="9226" max="9226" width="6.7109375" style="179" customWidth="1"/>
    <col min="9227" max="9227" width="8.7109375" style="179" customWidth="1"/>
    <col min="9228" max="9228" width="4.140625" style="179" customWidth="1"/>
    <col min="9229" max="9472" width="9.140625" style="179"/>
    <col min="9473" max="9473" width="13.140625" style="179" customWidth="1"/>
    <col min="9474" max="9474" width="4.42578125" style="179" customWidth="1"/>
    <col min="9475" max="9477" width="9.140625" style="179"/>
    <col min="9478" max="9478" width="6.140625" style="179" customWidth="1"/>
    <col min="9479" max="9479" width="15.140625" style="179" customWidth="1"/>
    <col min="9480" max="9480" width="4.140625" style="179" customWidth="1"/>
    <col min="9481" max="9481" width="4.7109375" style="179" customWidth="1"/>
    <col min="9482" max="9482" width="6.7109375" style="179" customWidth="1"/>
    <col min="9483" max="9483" width="8.7109375" style="179" customWidth="1"/>
    <col min="9484" max="9484" width="4.140625" style="179" customWidth="1"/>
    <col min="9485" max="9728" width="9.140625" style="179"/>
    <col min="9729" max="9729" width="13.140625" style="179" customWidth="1"/>
    <col min="9730" max="9730" width="4.42578125" style="179" customWidth="1"/>
    <col min="9731" max="9733" width="9.140625" style="179"/>
    <col min="9734" max="9734" width="6.140625" style="179" customWidth="1"/>
    <col min="9735" max="9735" width="15.140625" style="179" customWidth="1"/>
    <col min="9736" max="9736" width="4.140625" style="179" customWidth="1"/>
    <col min="9737" max="9737" width="4.7109375" style="179" customWidth="1"/>
    <col min="9738" max="9738" width="6.7109375" style="179" customWidth="1"/>
    <col min="9739" max="9739" width="8.7109375" style="179" customWidth="1"/>
    <col min="9740" max="9740" width="4.140625" style="179" customWidth="1"/>
    <col min="9741" max="9984" width="9.140625" style="179"/>
    <col min="9985" max="9985" width="13.140625" style="179" customWidth="1"/>
    <col min="9986" max="9986" width="4.42578125" style="179" customWidth="1"/>
    <col min="9987" max="9989" width="9.140625" style="179"/>
    <col min="9990" max="9990" width="6.140625" style="179" customWidth="1"/>
    <col min="9991" max="9991" width="15.140625" style="179" customWidth="1"/>
    <col min="9992" max="9992" width="4.140625" style="179" customWidth="1"/>
    <col min="9993" max="9993" width="4.7109375" style="179" customWidth="1"/>
    <col min="9994" max="9994" width="6.7109375" style="179" customWidth="1"/>
    <col min="9995" max="9995" width="8.7109375" style="179" customWidth="1"/>
    <col min="9996" max="9996" width="4.140625" style="179" customWidth="1"/>
    <col min="9997" max="10240" width="9.140625" style="179"/>
    <col min="10241" max="10241" width="13.140625" style="179" customWidth="1"/>
    <col min="10242" max="10242" width="4.42578125" style="179" customWidth="1"/>
    <col min="10243" max="10245" width="9.140625" style="179"/>
    <col min="10246" max="10246" width="6.140625" style="179" customWidth="1"/>
    <col min="10247" max="10247" width="15.140625" style="179" customWidth="1"/>
    <col min="10248" max="10248" width="4.140625" style="179" customWidth="1"/>
    <col min="10249" max="10249" width="4.7109375" style="179" customWidth="1"/>
    <col min="10250" max="10250" width="6.7109375" style="179" customWidth="1"/>
    <col min="10251" max="10251" width="8.7109375" style="179" customWidth="1"/>
    <col min="10252" max="10252" width="4.140625" style="179" customWidth="1"/>
    <col min="10253" max="10496" width="9.140625" style="179"/>
    <col min="10497" max="10497" width="13.140625" style="179" customWidth="1"/>
    <col min="10498" max="10498" width="4.42578125" style="179" customWidth="1"/>
    <col min="10499" max="10501" width="9.140625" style="179"/>
    <col min="10502" max="10502" width="6.140625" style="179" customWidth="1"/>
    <col min="10503" max="10503" width="15.140625" style="179" customWidth="1"/>
    <col min="10504" max="10504" width="4.140625" style="179" customWidth="1"/>
    <col min="10505" max="10505" width="4.7109375" style="179" customWidth="1"/>
    <col min="10506" max="10506" width="6.7109375" style="179" customWidth="1"/>
    <col min="10507" max="10507" width="8.7109375" style="179" customWidth="1"/>
    <col min="10508" max="10508" width="4.140625" style="179" customWidth="1"/>
    <col min="10509" max="10752" width="9.140625" style="179"/>
    <col min="10753" max="10753" width="13.140625" style="179" customWidth="1"/>
    <col min="10754" max="10754" width="4.42578125" style="179" customWidth="1"/>
    <col min="10755" max="10757" width="9.140625" style="179"/>
    <col min="10758" max="10758" width="6.140625" style="179" customWidth="1"/>
    <col min="10759" max="10759" width="15.140625" style="179" customWidth="1"/>
    <col min="10760" max="10760" width="4.140625" style="179" customWidth="1"/>
    <col min="10761" max="10761" width="4.7109375" style="179" customWidth="1"/>
    <col min="10762" max="10762" width="6.7109375" style="179" customWidth="1"/>
    <col min="10763" max="10763" width="8.7109375" style="179" customWidth="1"/>
    <col min="10764" max="10764" width="4.140625" style="179" customWidth="1"/>
    <col min="10765" max="11008" width="9.140625" style="179"/>
    <col min="11009" max="11009" width="13.140625" style="179" customWidth="1"/>
    <col min="11010" max="11010" width="4.42578125" style="179" customWidth="1"/>
    <col min="11011" max="11013" width="9.140625" style="179"/>
    <col min="11014" max="11014" width="6.140625" style="179" customWidth="1"/>
    <col min="11015" max="11015" width="15.140625" style="179" customWidth="1"/>
    <col min="11016" max="11016" width="4.140625" style="179" customWidth="1"/>
    <col min="11017" max="11017" width="4.7109375" style="179" customWidth="1"/>
    <col min="11018" max="11018" width="6.7109375" style="179" customWidth="1"/>
    <col min="11019" max="11019" width="8.7109375" style="179" customWidth="1"/>
    <col min="11020" max="11020" width="4.140625" style="179" customWidth="1"/>
    <col min="11021" max="11264" width="9.140625" style="179"/>
    <col min="11265" max="11265" width="13.140625" style="179" customWidth="1"/>
    <col min="11266" max="11266" width="4.42578125" style="179" customWidth="1"/>
    <col min="11267" max="11269" width="9.140625" style="179"/>
    <col min="11270" max="11270" width="6.140625" style="179" customWidth="1"/>
    <col min="11271" max="11271" width="15.140625" style="179" customWidth="1"/>
    <col min="11272" max="11272" width="4.140625" style="179" customWidth="1"/>
    <col min="11273" max="11273" width="4.7109375" style="179" customWidth="1"/>
    <col min="11274" max="11274" width="6.7109375" style="179" customWidth="1"/>
    <col min="11275" max="11275" width="8.7109375" style="179" customWidth="1"/>
    <col min="11276" max="11276" width="4.140625" style="179" customWidth="1"/>
    <col min="11277" max="11520" width="9.140625" style="179"/>
    <col min="11521" max="11521" width="13.140625" style="179" customWidth="1"/>
    <col min="11522" max="11522" width="4.42578125" style="179" customWidth="1"/>
    <col min="11523" max="11525" width="9.140625" style="179"/>
    <col min="11526" max="11526" width="6.140625" style="179" customWidth="1"/>
    <col min="11527" max="11527" width="15.140625" style="179" customWidth="1"/>
    <col min="11528" max="11528" width="4.140625" style="179" customWidth="1"/>
    <col min="11529" max="11529" width="4.7109375" style="179" customWidth="1"/>
    <col min="11530" max="11530" width="6.7109375" style="179" customWidth="1"/>
    <col min="11531" max="11531" width="8.7109375" style="179" customWidth="1"/>
    <col min="11532" max="11532" width="4.140625" style="179" customWidth="1"/>
    <col min="11533" max="11776" width="9.140625" style="179"/>
    <col min="11777" max="11777" width="13.140625" style="179" customWidth="1"/>
    <col min="11778" max="11778" width="4.42578125" style="179" customWidth="1"/>
    <col min="11779" max="11781" width="9.140625" style="179"/>
    <col min="11782" max="11782" width="6.140625" style="179" customWidth="1"/>
    <col min="11783" max="11783" width="15.140625" style="179" customWidth="1"/>
    <col min="11784" max="11784" width="4.140625" style="179" customWidth="1"/>
    <col min="11785" max="11785" width="4.7109375" style="179" customWidth="1"/>
    <col min="11786" max="11786" width="6.7109375" style="179" customWidth="1"/>
    <col min="11787" max="11787" width="8.7109375" style="179" customWidth="1"/>
    <col min="11788" max="11788" width="4.140625" style="179" customWidth="1"/>
    <col min="11789" max="12032" width="9.140625" style="179"/>
    <col min="12033" max="12033" width="13.140625" style="179" customWidth="1"/>
    <col min="12034" max="12034" width="4.42578125" style="179" customWidth="1"/>
    <col min="12035" max="12037" width="9.140625" style="179"/>
    <col min="12038" max="12038" width="6.140625" style="179" customWidth="1"/>
    <col min="12039" max="12039" width="15.140625" style="179" customWidth="1"/>
    <col min="12040" max="12040" width="4.140625" style="179" customWidth="1"/>
    <col min="12041" max="12041" width="4.7109375" style="179" customWidth="1"/>
    <col min="12042" max="12042" width="6.7109375" style="179" customWidth="1"/>
    <col min="12043" max="12043" width="8.7109375" style="179" customWidth="1"/>
    <col min="12044" max="12044" width="4.140625" style="179" customWidth="1"/>
    <col min="12045" max="12288" width="9.140625" style="179"/>
    <col min="12289" max="12289" width="13.140625" style="179" customWidth="1"/>
    <col min="12290" max="12290" width="4.42578125" style="179" customWidth="1"/>
    <col min="12291" max="12293" width="9.140625" style="179"/>
    <col min="12294" max="12294" width="6.140625" style="179" customWidth="1"/>
    <col min="12295" max="12295" width="15.140625" style="179" customWidth="1"/>
    <col min="12296" max="12296" width="4.140625" style="179" customWidth="1"/>
    <col min="12297" max="12297" width="4.7109375" style="179" customWidth="1"/>
    <col min="12298" max="12298" width="6.7109375" style="179" customWidth="1"/>
    <col min="12299" max="12299" width="8.7109375" style="179" customWidth="1"/>
    <col min="12300" max="12300" width="4.140625" style="179" customWidth="1"/>
    <col min="12301" max="12544" width="9.140625" style="179"/>
    <col min="12545" max="12545" width="13.140625" style="179" customWidth="1"/>
    <col min="12546" max="12546" width="4.42578125" style="179" customWidth="1"/>
    <col min="12547" max="12549" width="9.140625" style="179"/>
    <col min="12550" max="12550" width="6.140625" style="179" customWidth="1"/>
    <col min="12551" max="12551" width="15.140625" style="179" customWidth="1"/>
    <col min="12552" max="12552" width="4.140625" style="179" customWidth="1"/>
    <col min="12553" max="12553" width="4.7109375" style="179" customWidth="1"/>
    <col min="12554" max="12554" width="6.7109375" style="179" customWidth="1"/>
    <col min="12555" max="12555" width="8.7109375" style="179" customWidth="1"/>
    <col min="12556" max="12556" width="4.140625" style="179" customWidth="1"/>
    <col min="12557" max="12800" width="9.140625" style="179"/>
    <col min="12801" max="12801" width="13.140625" style="179" customWidth="1"/>
    <col min="12802" max="12802" width="4.42578125" style="179" customWidth="1"/>
    <col min="12803" max="12805" width="9.140625" style="179"/>
    <col min="12806" max="12806" width="6.140625" style="179" customWidth="1"/>
    <col min="12807" max="12807" width="15.140625" style="179" customWidth="1"/>
    <col min="12808" max="12808" width="4.140625" style="179" customWidth="1"/>
    <col min="12809" max="12809" width="4.7109375" style="179" customWidth="1"/>
    <col min="12810" max="12810" width="6.7109375" style="179" customWidth="1"/>
    <col min="12811" max="12811" width="8.7109375" style="179" customWidth="1"/>
    <col min="12812" max="12812" width="4.140625" style="179" customWidth="1"/>
    <col min="12813" max="13056" width="9.140625" style="179"/>
    <col min="13057" max="13057" width="13.140625" style="179" customWidth="1"/>
    <col min="13058" max="13058" width="4.42578125" style="179" customWidth="1"/>
    <col min="13059" max="13061" width="9.140625" style="179"/>
    <col min="13062" max="13062" width="6.140625" style="179" customWidth="1"/>
    <col min="13063" max="13063" width="15.140625" style="179" customWidth="1"/>
    <col min="13064" max="13064" width="4.140625" style="179" customWidth="1"/>
    <col min="13065" max="13065" width="4.7109375" style="179" customWidth="1"/>
    <col min="13066" max="13066" width="6.7109375" style="179" customWidth="1"/>
    <col min="13067" max="13067" width="8.7109375" style="179" customWidth="1"/>
    <col min="13068" max="13068" width="4.140625" style="179" customWidth="1"/>
    <col min="13069" max="13312" width="9.140625" style="179"/>
    <col min="13313" max="13313" width="13.140625" style="179" customWidth="1"/>
    <col min="13314" max="13314" width="4.42578125" style="179" customWidth="1"/>
    <col min="13315" max="13317" width="9.140625" style="179"/>
    <col min="13318" max="13318" width="6.140625" style="179" customWidth="1"/>
    <col min="13319" max="13319" width="15.140625" style="179" customWidth="1"/>
    <col min="13320" max="13320" width="4.140625" style="179" customWidth="1"/>
    <col min="13321" max="13321" width="4.7109375" style="179" customWidth="1"/>
    <col min="13322" max="13322" width="6.7109375" style="179" customWidth="1"/>
    <col min="13323" max="13323" width="8.7109375" style="179" customWidth="1"/>
    <col min="13324" max="13324" width="4.140625" style="179" customWidth="1"/>
    <col min="13325" max="13568" width="9.140625" style="179"/>
    <col min="13569" max="13569" width="13.140625" style="179" customWidth="1"/>
    <col min="13570" max="13570" width="4.42578125" style="179" customWidth="1"/>
    <col min="13571" max="13573" width="9.140625" style="179"/>
    <col min="13574" max="13574" width="6.140625" style="179" customWidth="1"/>
    <col min="13575" max="13575" width="15.140625" style="179" customWidth="1"/>
    <col min="13576" max="13576" width="4.140625" style="179" customWidth="1"/>
    <col min="13577" max="13577" width="4.7109375" style="179" customWidth="1"/>
    <col min="13578" max="13578" width="6.7109375" style="179" customWidth="1"/>
    <col min="13579" max="13579" width="8.7109375" style="179" customWidth="1"/>
    <col min="13580" max="13580" width="4.140625" style="179" customWidth="1"/>
    <col min="13581" max="13824" width="9.140625" style="179"/>
    <col min="13825" max="13825" width="13.140625" style="179" customWidth="1"/>
    <col min="13826" max="13826" width="4.42578125" style="179" customWidth="1"/>
    <col min="13827" max="13829" width="9.140625" style="179"/>
    <col min="13830" max="13830" width="6.140625" style="179" customWidth="1"/>
    <col min="13831" max="13831" width="15.140625" style="179" customWidth="1"/>
    <col min="13832" max="13832" width="4.140625" style="179" customWidth="1"/>
    <col min="13833" max="13833" width="4.7109375" style="179" customWidth="1"/>
    <col min="13834" max="13834" width="6.7109375" style="179" customWidth="1"/>
    <col min="13835" max="13835" width="8.7109375" style="179" customWidth="1"/>
    <col min="13836" max="13836" width="4.140625" style="179" customWidth="1"/>
    <col min="13837" max="14080" width="9.140625" style="179"/>
    <col min="14081" max="14081" width="13.140625" style="179" customWidth="1"/>
    <col min="14082" max="14082" width="4.42578125" style="179" customWidth="1"/>
    <col min="14083" max="14085" width="9.140625" style="179"/>
    <col min="14086" max="14086" width="6.140625" style="179" customWidth="1"/>
    <col min="14087" max="14087" width="15.140625" style="179" customWidth="1"/>
    <col min="14088" max="14088" width="4.140625" style="179" customWidth="1"/>
    <col min="14089" max="14089" width="4.7109375" style="179" customWidth="1"/>
    <col min="14090" max="14090" width="6.7109375" style="179" customWidth="1"/>
    <col min="14091" max="14091" width="8.7109375" style="179" customWidth="1"/>
    <col min="14092" max="14092" width="4.140625" style="179" customWidth="1"/>
    <col min="14093" max="14336" width="9.140625" style="179"/>
    <col min="14337" max="14337" width="13.140625" style="179" customWidth="1"/>
    <col min="14338" max="14338" width="4.42578125" style="179" customWidth="1"/>
    <col min="14339" max="14341" width="9.140625" style="179"/>
    <col min="14342" max="14342" width="6.140625" style="179" customWidth="1"/>
    <col min="14343" max="14343" width="15.140625" style="179" customWidth="1"/>
    <col min="14344" max="14344" width="4.140625" style="179" customWidth="1"/>
    <col min="14345" max="14345" width="4.7109375" style="179" customWidth="1"/>
    <col min="14346" max="14346" width="6.7109375" style="179" customWidth="1"/>
    <col min="14347" max="14347" width="8.7109375" style="179" customWidth="1"/>
    <col min="14348" max="14348" width="4.140625" style="179" customWidth="1"/>
    <col min="14349" max="14592" width="9.140625" style="179"/>
    <col min="14593" max="14593" width="13.140625" style="179" customWidth="1"/>
    <col min="14594" max="14594" width="4.42578125" style="179" customWidth="1"/>
    <col min="14595" max="14597" width="9.140625" style="179"/>
    <col min="14598" max="14598" width="6.140625" style="179" customWidth="1"/>
    <col min="14599" max="14599" width="15.140625" style="179" customWidth="1"/>
    <col min="14600" max="14600" width="4.140625" style="179" customWidth="1"/>
    <col min="14601" max="14601" width="4.7109375" style="179" customWidth="1"/>
    <col min="14602" max="14602" width="6.7109375" style="179" customWidth="1"/>
    <col min="14603" max="14603" width="8.7109375" style="179" customWidth="1"/>
    <col min="14604" max="14604" width="4.140625" style="179" customWidth="1"/>
    <col min="14605" max="14848" width="9.140625" style="179"/>
    <col min="14849" max="14849" width="13.140625" style="179" customWidth="1"/>
    <col min="14850" max="14850" width="4.42578125" style="179" customWidth="1"/>
    <col min="14851" max="14853" width="9.140625" style="179"/>
    <col min="14854" max="14854" width="6.140625" style="179" customWidth="1"/>
    <col min="14855" max="14855" width="15.140625" style="179" customWidth="1"/>
    <col min="14856" max="14856" width="4.140625" style="179" customWidth="1"/>
    <col min="14857" max="14857" width="4.7109375" style="179" customWidth="1"/>
    <col min="14858" max="14858" width="6.7109375" style="179" customWidth="1"/>
    <col min="14859" max="14859" width="8.7109375" style="179" customWidth="1"/>
    <col min="14860" max="14860" width="4.140625" style="179" customWidth="1"/>
    <col min="14861" max="15104" width="9.140625" style="179"/>
    <col min="15105" max="15105" width="13.140625" style="179" customWidth="1"/>
    <col min="15106" max="15106" width="4.42578125" style="179" customWidth="1"/>
    <col min="15107" max="15109" width="9.140625" style="179"/>
    <col min="15110" max="15110" width="6.140625" style="179" customWidth="1"/>
    <col min="15111" max="15111" width="15.140625" style="179" customWidth="1"/>
    <col min="15112" max="15112" width="4.140625" style="179" customWidth="1"/>
    <col min="15113" max="15113" width="4.7109375" style="179" customWidth="1"/>
    <col min="15114" max="15114" width="6.7109375" style="179" customWidth="1"/>
    <col min="15115" max="15115" width="8.7109375" style="179" customWidth="1"/>
    <col min="15116" max="15116" width="4.140625" style="179" customWidth="1"/>
    <col min="15117" max="15360" width="9.140625" style="179"/>
    <col min="15361" max="15361" width="13.140625" style="179" customWidth="1"/>
    <col min="15362" max="15362" width="4.42578125" style="179" customWidth="1"/>
    <col min="15363" max="15365" width="9.140625" style="179"/>
    <col min="15366" max="15366" width="6.140625" style="179" customWidth="1"/>
    <col min="15367" max="15367" width="15.140625" style="179" customWidth="1"/>
    <col min="15368" max="15368" width="4.140625" style="179" customWidth="1"/>
    <col min="15369" max="15369" width="4.7109375" style="179" customWidth="1"/>
    <col min="15370" max="15370" width="6.7109375" style="179" customWidth="1"/>
    <col min="15371" max="15371" width="8.7109375" style="179" customWidth="1"/>
    <col min="15372" max="15372" width="4.140625" style="179" customWidth="1"/>
    <col min="15373" max="15616" width="9.140625" style="179"/>
    <col min="15617" max="15617" width="13.140625" style="179" customWidth="1"/>
    <col min="15618" max="15618" width="4.42578125" style="179" customWidth="1"/>
    <col min="15619" max="15621" width="9.140625" style="179"/>
    <col min="15622" max="15622" width="6.140625" style="179" customWidth="1"/>
    <col min="15623" max="15623" width="15.140625" style="179" customWidth="1"/>
    <col min="15624" max="15624" width="4.140625" style="179" customWidth="1"/>
    <col min="15625" max="15625" width="4.7109375" style="179" customWidth="1"/>
    <col min="15626" max="15626" width="6.7109375" style="179" customWidth="1"/>
    <col min="15627" max="15627" width="8.7109375" style="179" customWidth="1"/>
    <col min="15628" max="15628" width="4.140625" style="179" customWidth="1"/>
    <col min="15629" max="15872" width="9.140625" style="179"/>
    <col min="15873" max="15873" width="13.140625" style="179" customWidth="1"/>
    <col min="15874" max="15874" width="4.42578125" style="179" customWidth="1"/>
    <col min="15875" max="15877" width="9.140625" style="179"/>
    <col min="15878" max="15878" width="6.140625" style="179" customWidth="1"/>
    <col min="15879" max="15879" width="15.140625" style="179" customWidth="1"/>
    <col min="15880" max="15880" width="4.140625" style="179" customWidth="1"/>
    <col min="15881" max="15881" width="4.7109375" style="179" customWidth="1"/>
    <col min="15882" max="15882" width="6.7109375" style="179" customWidth="1"/>
    <col min="15883" max="15883" width="8.7109375" style="179" customWidth="1"/>
    <col min="15884" max="15884" width="4.140625" style="179" customWidth="1"/>
    <col min="15885" max="16128" width="9.140625" style="179"/>
    <col min="16129" max="16129" width="13.140625" style="179" customWidth="1"/>
    <col min="16130" max="16130" width="4.42578125" style="179" customWidth="1"/>
    <col min="16131" max="16133" width="9.140625" style="179"/>
    <col min="16134" max="16134" width="6.140625" style="179" customWidth="1"/>
    <col min="16135" max="16135" width="15.140625" style="179" customWidth="1"/>
    <col min="16136" max="16136" width="4.140625" style="179" customWidth="1"/>
    <col min="16137" max="16137" width="4.7109375" style="179" customWidth="1"/>
    <col min="16138" max="16138" width="6.7109375" style="179" customWidth="1"/>
    <col min="16139" max="16139" width="8.7109375" style="179" customWidth="1"/>
    <col min="16140" max="16140" width="4.140625" style="179" customWidth="1"/>
    <col min="16141" max="16384" width="9.140625" style="179"/>
  </cols>
  <sheetData>
    <row r="1" spans="1:12" ht="15" customHeight="1">
      <c r="A1" s="806" t="s">
        <v>261</v>
      </c>
      <c r="B1" s="806"/>
      <c r="C1" s="806"/>
      <c r="D1" s="806"/>
      <c r="E1" s="806"/>
      <c r="F1" s="806"/>
      <c r="G1" s="806"/>
      <c r="H1" s="806"/>
      <c r="I1" s="806"/>
      <c r="J1" s="806"/>
      <c r="K1" s="806"/>
      <c r="L1" s="806"/>
    </row>
    <row r="2" spans="1:12" ht="15" customHeight="1">
      <c r="A2" s="180"/>
      <c r="B2" s="180"/>
      <c r="C2" s="180"/>
      <c r="D2" s="180"/>
      <c r="E2" s="180"/>
      <c r="F2" s="180"/>
      <c r="G2" s="180"/>
      <c r="H2" s="180"/>
      <c r="I2" s="180"/>
      <c r="J2" s="180"/>
      <c r="K2" s="180" t="s">
        <v>262</v>
      </c>
      <c r="L2" s="179" t="s">
        <v>263</v>
      </c>
    </row>
    <row r="3" spans="1:12" ht="19.5" customHeight="1">
      <c r="A3" s="860" t="s">
        <v>264</v>
      </c>
      <c r="B3" s="860"/>
      <c r="C3" s="860"/>
      <c r="D3" s="860"/>
      <c r="E3" s="860"/>
      <c r="F3" s="860"/>
      <c r="G3" s="860"/>
      <c r="H3" s="181"/>
      <c r="I3" s="181"/>
      <c r="J3" s="182"/>
      <c r="K3" s="183"/>
      <c r="L3" s="184"/>
    </row>
    <row r="4" spans="1:12" ht="15.75" customHeight="1">
      <c r="A4" s="860" t="s">
        <v>265</v>
      </c>
      <c r="B4" s="860"/>
      <c r="C4" s="860"/>
      <c r="D4" s="860"/>
      <c r="E4" s="860"/>
      <c r="F4" s="860"/>
      <c r="G4" s="860"/>
      <c r="H4" s="181"/>
      <c r="I4" s="181"/>
      <c r="J4" s="185"/>
      <c r="K4" s="186"/>
      <c r="L4" s="187"/>
    </row>
    <row r="5" spans="1:12" ht="15" customHeight="1">
      <c r="A5" s="188" t="s">
        <v>266</v>
      </c>
      <c r="D5" s="861" t="s">
        <v>267</v>
      </c>
      <c r="E5" s="861"/>
      <c r="F5" s="189"/>
      <c r="J5" s="190"/>
      <c r="K5" s="187"/>
      <c r="L5" s="187"/>
    </row>
    <row r="6" spans="1:12" ht="17.25" customHeight="1">
      <c r="A6" s="862" t="s">
        <v>268</v>
      </c>
      <c r="B6" s="862"/>
      <c r="C6" s="862"/>
      <c r="D6" s="862"/>
      <c r="E6" s="181"/>
      <c r="F6" s="181"/>
      <c r="G6" s="181"/>
      <c r="H6" s="181"/>
      <c r="I6" s="181"/>
      <c r="J6" s="190"/>
      <c r="K6" s="187"/>
      <c r="L6" s="187"/>
    </row>
    <row r="7" spans="1:12" ht="14.25" customHeight="1">
      <c r="A7" s="862" t="s">
        <v>269</v>
      </c>
      <c r="B7" s="862"/>
      <c r="C7" s="862"/>
      <c r="D7" s="862"/>
      <c r="E7" s="181"/>
      <c r="F7" s="191"/>
      <c r="J7" s="190"/>
      <c r="K7" s="187"/>
      <c r="L7" s="187"/>
    </row>
    <row r="8" spans="1:12" ht="14.25" customHeight="1">
      <c r="A8" s="862" t="s">
        <v>270</v>
      </c>
      <c r="B8" s="862"/>
      <c r="C8" s="862"/>
      <c r="D8" s="862"/>
      <c r="E8" s="191"/>
      <c r="F8" s="191"/>
      <c r="J8" s="190"/>
      <c r="K8" s="187"/>
      <c r="L8" s="187"/>
    </row>
    <row r="9" spans="1:12" ht="18" customHeight="1">
      <c r="A9" s="860" t="s">
        <v>271</v>
      </c>
      <c r="B9" s="860"/>
      <c r="C9" s="860"/>
      <c r="D9" s="860"/>
      <c r="E9" s="860"/>
      <c r="F9" s="860"/>
      <c r="G9" s="860"/>
      <c r="J9" s="192"/>
      <c r="K9" s="193"/>
      <c r="L9" s="193"/>
    </row>
    <row r="10" spans="1:12" ht="15" customHeight="1">
      <c r="A10" s="860" t="s">
        <v>272</v>
      </c>
      <c r="B10" s="860"/>
      <c r="C10" s="860"/>
      <c r="D10" s="860"/>
      <c r="E10" s="860"/>
      <c r="F10" s="191"/>
      <c r="J10" s="190"/>
      <c r="K10" s="187"/>
      <c r="L10" s="187"/>
    </row>
    <row r="11" spans="1:12" ht="16.5" customHeight="1">
      <c r="A11" s="860" t="s">
        <v>273</v>
      </c>
      <c r="B11" s="860"/>
      <c r="C11" s="860"/>
      <c r="D11" s="860"/>
      <c r="E11" s="860"/>
      <c r="F11" s="191"/>
      <c r="J11" s="190"/>
      <c r="K11" s="187"/>
      <c r="L11" s="187"/>
    </row>
    <row r="12" spans="1:12" ht="16.5" customHeight="1">
      <c r="A12" s="860" t="s">
        <v>274</v>
      </c>
      <c r="B12" s="860"/>
      <c r="C12" s="860"/>
      <c r="D12" s="860"/>
      <c r="E12" s="860"/>
      <c r="F12" s="191"/>
      <c r="J12" s="190"/>
      <c r="K12" s="187"/>
      <c r="L12" s="187"/>
    </row>
    <row r="13" spans="1:12" ht="14.25" customHeight="1">
      <c r="J13" s="190"/>
      <c r="K13" s="187"/>
      <c r="L13" s="187"/>
    </row>
    <row r="14" spans="1:12" ht="23.25" customHeight="1">
      <c r="A14" s="854" t="s">
        <v>275</v>
      </c>
      <c r="B14" s="855"/>
      <c r="C14" s="856" t="s">
        <v>276</v>
      </c>
      <c r="D14" s="857"/>
      <c r="E14" s="857"/>
      <c r="F14" s="194"/>
      <c r="G14" s="858" t="s">
        <v>262</v>
      </c>
      <c r="H14" s="865"/>
      <c r="I14" s="195"/>
      <c r="J14" s="196"/>
      <c r="K14" s="197"/>
      <c r="L14" s="198"/>
    </row>
    <row r="15" spans="1:12" ht="16.5" customHeight="1">
      <c r="A15" s="199"/>
      <c r="B15" s="200"/>
      <c r="C15" s="849" t="s">
        <v>277</v>
      </c>
      <c r="D15" s="849"/>
      <c r="G15" s="859"/>
      <c r="H15" s="865"/>
      <c r="I15" s="195"/>
      <c r="J15" s="196"/>
      <c r="K15" s="197"/>
      <c r="L15" s="198"/>
    </row>
    <row r="16" spans="1:12" ht="13.5" customHeight="1">
      <c r="A16" s="201"/>
      <c r="B16" s="187"/>
      <c r="C16" s="857" t="s">
        <v>278</v>
      </c>
      <c r="D16" s="857"/>
      <c r="E16" s="857"/>
      <c r="F16" s="857"/>
      <c r="G16" s="857"/>
      <c r="J16" s="190"/>
      <c r="K16" s="187"/>
      <c r="L16" s="187"/>
    </row>
    <row r="17" spans="1:12" ht="21.75" customHeight="1">
      <c r="A17" s="201"/>
      <c r="B17" s="187"/>
      <c r="C17" s="857" t="s">
        <v>279</v>
      </c>
      <c r="D17" s="857"/>
      <c r="E17" s="857"/>
      <c r="F17" s="857"/>
      <c r="G17" s="857"/>
      <c r="H17" s="857"/>
      <c r="I17" s="202"/>
      <c r="J17" s="190"/>
      <c r="K17" s="187"/>
      <c r="L17" s="187"/>
    </row>
    <row r="18" spans="1:12" ht="23.25" customHeight="1">
      <c r="A18" s="201"/>
      <c r="B18" s="187"/>
      <c r="C18" s="857" t="s">
        <v>280</v>
      </c>
      <c r="D18" s="866"/>
      <c r="E18" s="866"/>
      <c r="F18" s="203"/>
      <c r="G18" s="204" t="s">
        <v>281</v>
      </c>
      <c r="H18" s="197" t="s">
        <v>282</v>
      </c>
      <c r="I18" s="205"/>
      <c r="J18" s="190"/>
      <c r="K18" s="187"/>
      <c r="L18" s="187"/>
    </row>
    <row r="19" spans="1:12" ht="22.5" customHeight="1">
      <c r="A19" s="201"/>
      <c r="B19" s="187"/>
      <c r="C19" s="857" t="s">
        <v>283</v>
      </c>
      <c r="D19" s="857"/>
      <c r="E19" s="857"/>
      <c r="F19" s="206" t="s">
        <v>284</v>
      </c>
      <c r="G19" s="207"/>
      <c r="H19" s="187"/>
      <c r="I19" s="205"/>
      <c r="J19" s="190"/>
      <c r="K19" s="187"/>
      <c r="L19" s="187"/>
    </row>
    <row r="20" spans="1:12" ht="11.25" customHeight="1">
      <c r="A20" s="198"/>
      <c r="B20" s="197"/>
      <c r="C20" s="867" t="s">
        <v>285</v>
      </c>
      <c r="D20" s="868"/>
      <c r="E20" s="869"/>
      <c r="F20" s="208"/>
      <c r="G20" s="201"/>
      <c r="H20" s="187"/>
      <c r="I20" s="205"/>
      <c r="J20" s="190"/>
      <c r="K20" s="187"/>
      <c r="L20" s="187"/>
    </row>
    <row r="21" spans="1:12" ht="23.25" customHeight="1">
      <c r="A21" s="201"/>
      <c r="B21" s="187"/>
      <c r="C21" s="856" t="s">
        <v>286</v>
      </c>
      <c r="D21" s="863"/>
      <c r="E21" s="864"/>
      <c r="F21" s="209"/>
      <c r="G21" s="201"/>
      <c r="H21" s="187"/>
      <c r="I21" s="205"/>
      <c r="J21" s="190"/>
      <c r="K21" s="187"/>
      <c r="L21" s="187"/>
    </row>
    <row r="22" spans="1:12" ht="19.5" customHeight="1">
      <c r="A22" s="201"/>
      <c r="B22" s="187"/>
      <c r="C22" s="856" t="s">
        <v>287</v>
      </c>
      <c r="D22" s="863"/>
      <c r="E22" s="864"/>
      <c r="F22" s="209"/>
      <c r="G22" s="201"/>
      <c r="H22" s="187"/>
      <c r="I22" s="205"/>
      <c r="J22" s="190"/>
      <c r="K22" s="187"/>
      <c r="L22" s="187"/>
    </row>
    <row r="23" spans="1:12" ht="18" customHeight="1">
      <c r="A23" s="201"/>
      <c r="B23" s="187"/>
      <c r="C23" s="856" t="s">
        <v>288</v>
      </c>
      <c r="D23" s="863"/>
      <c r="E23" s="864"/>
      <c r="G23" s="201"/>
      <c r="H23" s="187"/>
      <c r="I23" s="205"/>
      <c r="J23" s="190"/>
      <c r="K23" s="187"/>
      <c r="L23" s="187"/>
    </row>
    <row r="24" spans="1:12" ht="18" customHeight="1">
      <c r="A24" s="201"/>
      <c r="B24" s="187"/>
      <c r="C24" s="856" t="s">
        <v>289</v>
      </c>
      <c r="D24" s="863"/>
      <c r="E24" s="864"/>
      <c r="F24" s="206"/>
      <c r="G24" s="201"/>
      <c r="H24" s="187"/>
      <c r="I24" s="205"/>
      <c r="J24" s="190"/>
      <c r="K24" s="187"/>
      <c r="L24" s="187"/>
    </row>
    <row r="25" spans="1:12" ht="18" customHeight="1">
      <c r="A25" s="201"/>
      <c r="B25" s="187"/>
      <c r="C25" s="856" t="s">
        <v>290</v>
      </c>
      <c r="D25" s="863"/>
      <c r="E25" s="864"/>
      <c r="F25" s="206" t="s">
        <v>291</v>
      </c>
      <c r="G25" s="201"/>
      <c r="H25" s="187"/>
      <c r="I25" s="205"/>
      <c r="J25" s="190"/>
      <c r="K25" s="187"/>
      <c r="L25" s="187"/>
    </row>
    <row r="26" spans="1:12" ht="18" customHeight="1">
      <c r="A26" s="201"/>
      <c r="B26" s="187"/>
      <c r="C26" s="856" t="s">
        <v>292</v>
      </c>
      <c r="D26" s="863"/>
      <c r="E26" s="864"/>
      <c r="F26" s="206"/>
      <c r="G26" s="201"/>
      <c r="H26" s="187"/>
      <c r="I26" s="205"/>
      <c r="J26" s="190"/>
      <c r="K26" s="187"/>
      <c r="L26" s="187"/>
    </row>
    <row r="27" spans="1:12" ht="18" customHeight="1">
      <c r="A27" s="201"/>
      <c r="B27" s="187"/>
      <c r="C27" s="856" t="s">
        <v>293</v>
      </c>
      <c r="D27" s="863"/>
      <c r="E27" s="864"/>
      <c r="F27" s="206"/>
      <c r="G27" s="201"/>
      <c r="H27" s="187"/>
      <c r="I27" s="205"/>
      <c r="J27" s="190"/>
      <c r="K27" s="187"/>
      <c r="L27" s="187"/>
    </row>
    <row r="28" spans="1:12" ht="18" customHeight="1">
      <c r="A28" s="201"/>
      <c r="B28" s="187"/>
      <c r="C28" s="871" t="s">
        <v>294</v>
      </c>
      <c r="D28" s="872"/>
      <c r="E28" s="873"/>
      <c r="F28" s="206"/>
      <c r="G28" s="201"/>
      <c r="H28" s="187"/>
      <c r="I28" s="205"/>
      <c r="J28" s="190"/>
      <c r="K28" s="187"/>
      <c r="L28" s="187"/>
    </row>
    <row r="29" spans="1:12" ht="18" customHeight="1">
      <c r="A29" s="201"/>
      <c r="B29" s="187"/>
      <c r="C29" s="871" t="s">
        <v>295</v>
      </c>
      <c r="D29" s="872"/>
      <c r="E29" s="873"/>
      <c r="F29" s="206"/>
      <c r="G29" s="201"/>
      <c r="H29" s="187"/>
      <c r="I29" s="205"/>
      <c r="J29" s="190"/>
      <c r="K29" s="187"/>
      <c r="L29" s="187"/>
    </row>
    <row r="30" spans="1:12" ht="18" customHeight="1">
      <c r="A30" s="201"/>
      <c r="B30" s="187"/>
      <c r="C30" s="856" t="s">
        <v>296</v>
      </c>
      <c r="D30" s="863"/>
      <c r="E30" s="864"/>
      <c r="F30" s="210" t="s">
        <v>297</v>
      </c>
      <c r="H30" s="201"/>
      <c r="I30" s="205"/>
      <c r="J30" s="190"/>
      <c r="K30" s="187"/>
      <c r="L30" s="187"/>
    </row>
    <row r="31" spans="1:12" ht="21.75" customHeight="1">
      <c r="A31" s="198"/>
      <c r="B31" s="197"/>
      <c r="C31" s="211" t="s">
        <v>298</v>
      </c>
      <c r="D31" s="212"/>
      <c r="E31" s="213"/>
      <c r="F31" s="205"/>
      <c r="G31" s="214"/>
      <c r="H31" s="193"/>
      <c r="I31" s="205"/>
      <c r="J31" s="192"/>
      <c r="K31" s="193"/>
      <c r="L31" s="193"/>
    </row>
    <row r="33" spans="1:13" ht="24" customHeight="1"/>
    <row r="34" spans="1:13" ht="15" customHeight="1">
      <c r="A34" s="849" t="s">
        <v>299</v>
      </c>
      <c r="B34" s="849"/>
      <c r="C34" s="849"/>
      <c r="D34" s="849"/>
      <c r="E34" s="849"/>
      <c r="F34" s="849"/>
      <c r="G34" s="849"/>
      <c r="H34" s="849"/>
      <c r="I34" s="849"/>
      <c r="J34" s="849"/>
      <c r="K34" s="202"/>
    </row>
    <row r="35" spans="1:13" ht="16.5" customHeight="1">
      <c r="A35" s="853" t="s">
        <v>300</v>
      </c>
      <c r="B35" s="853"/>
      <c r="C35" s="853"/>
      <c r="D35" s="853"/>
      <c r="E35" s="853"/>
      <c r="F35" s="853"/>
      <c r="G35" s="853"/>
      <c r="H35" s="215"/>
      <c r="I35" s="215"/>
      <c r="J35" s="215"/>
      <c r="K35" s="202"/>
    </row>
    <row r="36" spans="1:13" ht="21.75" customHeight="1">
      <c r="H36" s="874" t="s">
        <v>301</v>
      </c>
      <c r="I36" s="874"/>
      <c r="J36" s="874"/>
      <c r="K36" s="874"/>
      <c r="L36" s="874"/>
    </row>
    <row r="37" spans="1:13" ht="18" customHeight="1">
      <c r="A37" s="810" t="s">
        <v>302</v>
      </c>
      <c r="B37" s="810"/>
      <c r="C37" s="810"/>
      <c r="D37" s="810"/>
      <c r="E37" s="810"/>
      <c r="F37" s="810"/>
      <c r="G37" s="810"/>
      <c r="H37" s="216"/>
      <c r="I37" s="216"/>
      <c r="K37" s="217" t="s">
        <v>303</v>
      </c>
    </row>
    <row r="38" spans="1:13" ht="15.75" hidden="1" customHeight="1">
      <c r="A38" s="216"/>
      <c r="B38" s="216"/>
      <c r="C38" s="216"/>
      <c r="D38" s="216"/>
      <c r="E38" s="216"/>
      <c r="F38" s="216"/>
      <c r="G38" s="216"/>
      <c r="H38" s="216"/>
      <c r="I38" s="216"/>
    </row>
    <row r="39" spans="1:13" ht="14.25" customHeight="1">
      <c r="A39" s="202"/>
      <c r="B39" s="202"/>
      <c r="C39" s="202"/>
      <c r="D39" s="202"/>
      <c r="E39" s="202"/>
      <c r="F39" s="202"/>
      <c r="G39" s="202"/>
      <c r="K39" s="865"/>
      <c r="M39" s="218"/>
    </row>
    <row r="40" spans="1:13" ht="30" customHeight="1">
      <c r="A40" s="810" t="s">
        <v>304</v>
      </c>
      <c r="B40" s="810"/>
      <c r="C40" s="810"/>
      <c r="D40" s="810"/>
      <c r="E40" s="810"/>
      <c r="F40" s="810"/>
      <c r="G40" s="810"/>
      <c r="H40" s="219"/>
      <c r="I40" s="219"/>
      <c r="K40" s="865"/>
    </row>
    <row r="41" spans="1:13" ht="15.75" customHeight="1">
      <c r="H41" s="219"/>
      <c r="I41" s="219"/>
    </row>
    <row r="42" spans="1:13" ht="17.25" customHeight="1">
      <c r="A42" s="220" t="s">
        <v>305</v>
      </c>
      <c r="E42" s="216"/>
      <c r="F42" s="216"/>
      <c r="G42" s="216"/>
      <c r="J42" s="870" t="s">
        <v>306</v>
      </c>
      <c r="K42" s="870"/>
      <c r="L42" s="870"/>
    </row>
    <row r="43" spans="1:13" ht="13.5" customHeight="1">
      <c r="A43" s="849" t="s">
        <v>307</v>
      </c>
      <c r="B43" s="849"/>
      <c r="C43" s="849"/>
      <c r="G43" s="221" t="s">
        <v>308</v>
      </c>
      <c r="H43" s="221"/>
      <c r="I43" s="221"/>
    </row>
    <row r="44" spans="1:13" ht="14.25" customHeight="1">
      <c r="K44" s="222"/>
    </row>
    <row r="45" spans="1:13" ht="18" customHeight="1">
      <c r="G45" s="810" t="s">
        <v>309</v>
      </c>
      <c r="H45" s="810"/>
      <c r="I45" s="810"/>
      <c r="J45" s="810"/>
      <c r="K45" s="810"/>
      <c r="L45" s="810"/>
    </row>
    <row r="46" spans="1:13" ht="20.25" customHeight="1">
      <c r="A46" s="852" t="s">
        <v>310</v>
      </c>
      <c r="B46" s="852"/>
      <c r="C46" s="852"/>
      <c r="D46" s="852"/>
      <c r="E46" s="852"/>
      <c r="F46" s="852"/>
      <c r="G46" s="852"/>
      <c r="H46" s="852"/>
      <c r="I46" s="852"/>
      <c r="J46" s="852"/>
      <c r="K46" s="223"/>
    </row>
    <row r="47" spans="1:13">
      <c r="A47" s="224"/>
      <c r="B47" s="224"/>
      <c r="C47" s="224"/>
      <c r="D47" s="224"/>
      <c r="E47" s="224"/>
      <c r="F47" s="224"/>
      <c r="G47" s="224"/>
      <c r="H47" s="224"/>
      <c r="I47" s="224"/>
      <c r="J47" s="224"/>
      <c r="K47" s="224"/>
      <c r="L47" s="224"/>
    </row>
    <row r="48" spans="1:13" ht="31.5" customHeight="1">
      <c r="A48" s="810" t="s">
        <v>311</v>
      </c>
      <c r="B48" s="810"/>
      <c r="C48" s="810"/>
      <c r="D48" s="810"/>
      <c r="E48" s="810"/>
      <c r="F48" s="810"/>
      <c r="G48" s="810"/>
      <c r="H48" s="810"/>
      <c r="I48" s="810"/>
      <c r="J48" s="810"/>
      <c r="K48" s="810"/>
      <c r="L48" s="810"/>
    </row>
    <row r="49" spans="1:12">
      <c r="A49" s="224"/>
      <c r="B49" s="224"/>
      <c r="C49" s="224"/>
      <c r="D49" s="224"/>
      <c r="E49" s="224"/>
      <c r="F49" s="224"/>
      <c r="G49" s="224"/>
      <c r="H49" s="224"/>
      <c r="I49" s="224"/>
      <c r="J49" s="224"/>
      <c r="K49" s="224"/>
      <c r="L49" s="224"/>
    </row>
    <row r="50" spans="1:12">
      <c r="A50" s="224"/>
      <c r="B50" s="224"/>
      <c r="C50" s="224"/>
      <c r="D50" s="224"/>
      <c r="E50" s="224"/>
      <c r="F50" s="224"/>
      <c r="G50" s="224"/>
      <c r="H50" s="224"/>
      <c r="I50" s="224"/>
      <c r="J50" s="224"/>
      <c r="K50" s="224"/>
      <c r="L50" s="224"/>
    </row>
    <row r="51" spans="1:12">
      <c r="A51" s="224"/>
      <c r="B51" s="224"/>
      <c r="C51" s="224"/>
      <c r="D51" s="224"/>
      <c r="E51" s="224"/>
      <c r="F51" s="224"/>
      <c r="G51" s="224"/>
      <c r="H51" s="224"/>
      <c r="I51" s="224"/>
      <c r="J51" s="224"/>
      <c r="K51" s="224"/>
      <c r="L51" s="224"/>
    </row>
    <row r="52" spans="1:12">
      <c r="A52" s="224"/>
      <c r="B52" s="224"/>
      <c r="C52" s="224"/>
      <c r="D52" s="224"/>
      <c r="E52" s="224"/>
      <c r="F52" s="224"/>
      <c r="G52" s="224"/>
      <c r="H52" s="224"/>
      <c r="I52" s="224"/>
      <c r="J52" s="224"/>
      <c r="K52" s="225"/>
      <c r="L52" s="225"/>
    </row>
    <row r="53" spans="1:12">
      <c r="A53" s="226"/>
      <c r="B53" s="226"/>
      <c r="C53" s="226"/>
      <c r="D53" s="226"/>
      <c r="E53" s="226"/>
      <c r="F53" s="226"/>
      <c r="G53" s="226"/>
      <c r="H53" s="226"/>
      <c r="I53" s="226"/>
      <c r="J53" s="226"/>
      <c r="K53" s="227"/>
      <c r="L53" s="224"/>
    </row>
    <row r="54" spans="1:12">
      <c r="A54" s="224"/>
      <c r="B54" s="224"/>
      <c r="C54" s="224"/>
      <c r="D54" s="228"/>
      <c r="E54" s="228" t="s">
        <v>312</v>
      </c>
      <c r="F54" s="228"/>
      <c r="G54" s="224"/>
      <c r="H54" s="224"/>
      <c r="I54" s="224"/>
      <c r="J54" s="224"/>
      <c r="K54" s="224"/>
      <c r="L54" s="224"/>
    </row>
    <row r="55" spans="1:12">
      <c r="A55" s="224"/>
      <c r="B55" s="224"/>
      <c r="C55" s="224"/>
      <c r="D55" s="224"/>
      <c r="E55" s="224"/>
      <c r="F55" s="224"/>
      <c r="G55" s="224"/>
      <c r="H55" s="224"/>
      <c r="I55" s="224"/>
      <c r="J55" s="224"/>
      <c r="K55" s="224"/>
      <c r="L55" s="224"/>
    </row>
    <row r="56" spans="1:12">
      <c r="A56" s="224"/>
      <c r="B56" s="224"/>
      <c r="C56" s="224"/>
      <c r="D56" s="224"/>
      <c r="E56" s="224"/>
      <c r="F56" s="224"/>
      <c r="G56" s="224"/>
      <c r="H56" s="224"/>
      <c r="I56" s="224"/>
      <c r="J56" s="224"/>
      <c r="K56" s="224"/>
      <c r="L56" s="224"/>
    </row>
    <row r="57" spans="1:12" ht="30.75" customHeight="1">
      <c r="A57" s="875" t="s">
        <v>313</v>
      </c>
      <c r="B57" s="875"/>
      <c r="C57" s="224"/>
      <c r="D57" s="224"/>
      <c r="E57" s="224"/>
      <c r="F57" s="224"/>
      <c r="G57" s="224"/>
      <c r="H57" s="810" t="s">
        <v>314</v>
      </c>
      <c r="I57" s="810"/>
      <c r="J57" s="810"/>
      <c r="K57" s="229"/>
      <c r="L57" s="224"/>
    </row>
    <row r="58" spans="1:12">
      <c r="A58" s="224"/>
      <c r="B58" s="224"/>
      <c r="C58" s="224"/>
      <c r="D58" s="224"/>
      <c r="E58" s="224"/>
      <c r="F58" s="224"/>
      <c r="G58" s="224"/>
      <c r="H58" s="224"/>
      <c r="I58" s="224"/>
      <c r="J58" s="224"/>
      <c r="K58" s="224"/>
      <c r="L58" s="224"/>
    </row>
    <row r="59" spans="1:12">
      <c r="A59" s="224"/>
      <c r="B59" s="224"/>
      <c r="C59" s="224"/>
      <c r="D59" s="224"/>
      <c r="E59" s="224"/>
      <c r="F59" s="224"/>
      <c r="G59" s="224"/>
      <c r="H59" s="224"/>
      <c r="I59" s="224"/>
      <c r="J59" s="224"/>
      <c r="K59" s="224"/>
      <c r="L59" s="224"/>
    </row>
    <row r="60" spans="1:12">
      <c r="A60" s="224"/>
      <c r="B60" s="224"/>
      <c r="C60" s="224"/>
      <c r="D60" s="224"/>
      <c r="E60" s="224"/>
      <c r="F60" s="224"/>
      <c r="G60" s="224"/>
      <c r="H60" s="224"/>
      <c r="I60" s="224"/>
      <c r="J60" s="224"/>
      <c r="K60" s="224"/>
      <c r="L60" s="224"/>
    </row>
    <row r="61" spans="1:12">
      <c r="A61" s="224"/>
      <c r="B61" s="224"/>
      <c r="C61" s="224"/>
      <c r="D61" s="224"/>
      <c r="E61" s="224"/>
      <c r="F61" s="224"/>
      <c r="G61" s="224"/>
      <c r="H61" s="224"/>
      <c r="I61" s="224"/>
      <c r="J61" s="224"/>
      <c r="K61" s="224"/>
      <c r="L61" s="224"/>
    </row>
    <row r="62" spans="1:12" ht="14.25" customHeight="1">
      <c r="A62" s="816" t="s">
        <v>315</v>
      </c>
      <c r="B62" s="816"/>
      <c r="C62" s="816"/>
      <c r="D62" s="816"/>
      <c r="E62" s="816"/>
      <c r="F62" s="816"/>
      <c r="G62" s="816"/>
      <c r="H62" s="816"/>
      <c r="I62" s="816"/>
      <c r="J62" s="816"/>
      <c r="K62" s="230"/>
      <c r="L62" s="224"/>
    </row>
    <row r="63" spans="1:12">
      <c r="A63" s="224"/>
      <c r="B63" s="224"/>
      <c r="C63" s="224"/>
      <c r="D63" s="224"/>
      <c r="E63" s="224"/>
      <c r="F63" s="224"/>
      <c r="G63" s="224"/>
      <c r="H63" s="224"/>
      <c r="I63" s="224"/>
      <c r="J63" s="224"/>
      <c r="K63" s="224"/>
      <c r="L63" s="224"/>
    </row>
    <row r="64" spans="1:12" ht="28.5" customHeight="1">
      <c r="A64" s="875" t="s">
        <v>316</v>
      </c>
      <c r="B64" s="875"/>
      <c r="C64" s="224"/>
      <c r="D64" s="224"/>
      <c r="E64" s="875" t="s">
        <v>317</v>
      </c>
      <c r="F64" s="875"/>
      <c r="G64" s="224"/>
      <c r="H64" s="224"/>
      <c r="I64" s="224"/>
      <c r="J64" s="231" t="s">
        <v>318</v>
      </c>
      <c r="K64" s="231"/>
      <c r="L64" s="224"/>
    </row>
    <row r="65" spans="1:12">
      <c r="A65" s="224"/>
      <c r="B65" s="224"/>
      <c r="C65" s="224"/>
      <c r="D65" s="224"/>
      <c r="E65" s="224"/>
      <c r="F65" s="224"/>
      <c r="G65" s="224"/>
      <c r="H65" s="224"/>
      <c r="I65" s="224"/>
      <c r="J65" s="224"/>
      <c r="K65" s="224"/>
      <c r="L65" s="224"/>
    </row>
    <row r="66" spans="1:12">
      <c r="A66" s="224"/>
      <c r="B66" s="224"/>
      <c r="C66" s="224"/>
      <c r="D66" s="224"/>
      <c r="E66" s="224"/>
      <c r="F66" s="224"/>
      <c r="G66" s="224"/>
      <c r="H66" s="224"/>
      <c r="I66" s="224"/>
      <c r="J66" s="224"/>
      <c r="K66" s="224"/>
      <c r="L66" s="224"/>
    </row>
    <row r="67" spans="1:12">
      <c r="A67" s="232"/>
      <c r="B67" s="224"/>
      <c r="C67" s="224"/>
      <c r="D67" s="224"/>
      <c r="E67" s="228" t="s">
        <v>312</v>
      </c>
      <c r="F67" s="228"/>
      <c r="G67" s="224"/>
      <c r="H67" s="224"/>
      <c r="I67" s="224"/>
      <c r="J67" s="224"/>
      <c r="K67" s="224"/>
      <c r="L67" s="224"/>
    </row>
    <row r="68" spans="1:12">
      <c r="A68" s="224"/>
      <c r="B68" s="224"/>
      <c r="C68" s="224"/>
      <c r="D68" s="224"/>
      <c r="E68" s="224"/>
      <c r="F68" s="224"/>
      <c r="G68" s="224"/>
      <c r="H68" s="224"/>
      <c r="I68" s="224"/>
      <c r="J68" s="224"/>
      <c r="K68" s="224"/>
      <c r="L68" s="224"/>
    </row>
    <row r="69" spans="1:12">
      <c r="A69" s="224"/>
      <c r="B69" s="224"/>
      <c r="C69" s="224"/>
      <c r="D69" s="224"/>
      <c r="E69" s="224"/>
      <c r="F69" s="224"/>
      <c r="G69" s="224"/>
      <c r="H69" s="224"/>
      <c r="I69" s="224"/>
      <c r="J69" s="224"/>
      <c r="K69" s="224"/>
      <c r="L69" s="224"/>
    </row>
    <row r="70" spans="1:12" ht="39" customHeight="1">
      <c r="A70" s="875" t="s">
        <v>319</v>
      </c>
      <c r="B70" s="875"/>
      <c r="C70" s="875"/>
      <c r="D70" s="224"/>
      <c r="E70" s="228" t="s">
        <v>318</v>
      </c>
      <c r="F70" s="228"/>
      <c r="G70" s="224"/>
      <c r="H70" s="224"/>
      <c r="I70" s="224"/>
      <c r="J70" s="224"/>
      <c r="K70" s="224"/>
      <c r="L70" s="224"/>
    </row>
    <row r="71" spans="1:12" ht="32.25" customHeight="1">
      <c r="A71" s="228"/>
      <c r="B71" s="228"/>
      <c r="C71" s="228"/>
      <c r="D71" s="224"/>
      <c r="E71" s="228"/>
      <c r="F71" s="228"/>
      <c r="G71" s="224"/>
      <c r="H71" s="224"/>
      <c r="I71" s="224"/>
      <c r="J71" s="224"/>
      <c r="K71" s="224"/>
      <c r="L71" s="224"/>
    </row>
    <row r="72" spans="1:12" ht="32.25" customHeight="1">
      <c r="A72" s="228"/>
      <c r="B72" s="228"/>
      <c r="C72" s="228"/>
      <c r="D72" s="224"/>
      <c r="E72" s="228"/>
      <c r="F72" s="228"/>
      <c r="G72" s="224"/>
      <c r="H72" s="224"/>
      <c r="I72" s="224"/>
      <c r="J72" s="224"/>
      <c r="K72" s="224"/>
      <c r="L72" s="224"/>
    </row>
    <row r="73" spans="1:12" ht="13.5" customHeight="1">
      <c r="A73" s="229"/>
      <c r="B73" s="229"/>
      <c r="C73" s="224"/>
      <c r="D73" s="224"/>
      <c r="E73" s="228"/>
      <c r="F73" s="228"/>
      <c r="G73" s="224"/>
      <c r="H73" s="224"/>
      <c r="I73" s="224"/>
      <c r="J73" s="224"/>
      <c r="K73" s="225"/>
      <c r="L73" s="225"/>
    </row>
    <row r="74" spans="1:12" ht="15.75" customHeight="1">
      <c r="A74" s="233"/>
      <c r="B74" s="233"/>
      <c r="C74" s="234"/>
      <c r="D74" s="234"/>
      <c r="E74" s="235"/>
      <c r="F74" s="235"/>
      <c r="G74" s="234"/>
      <c r="H74" s="234"/>
      <c r="I74" s="234"/>
      <c r="J74" s="234"/>
      <c r="K74" s="205"/>
    </row>
    <row r="75" spans="1:12" ht="15.75" customHeight="1">
      <c r="A75" s="209"/>
      <c r="B75" s="209"/>
      <c r="C75" s="205"/>
      <c r="D75" s="205"/>
      <c r="E75" s="206"/>
      <c r="F75" s="206"/>
      <c r="G75" s="205"/>
      <c r="H75" s="205"/>
      <c r="I75" s="205"/>
      <c r="J75" s="205"/>
      <c r="K75" s="205"/>
    </row>
    <row r="76" spans="1:12" ht="15.75" customHeight="1">
      <c r="A76" s="209"/>
      <c r="B76" s="209"/>
      <c r="C76" s="205"/>
      <c r="D76" s="205"/>
      <c r="E76" s="206"/>
      <c r="F76" s="206"/>
      <c r="G76" s="205"/>
      <c r="H76" s="205"/>
      <c r="I76" s="205"/>
      <c r="J76" s="205"/>
      <c r="K76" s="205"/>
    </row>
    <row r="77" spans="1:12" ht="15.75" customHeight="1">
      <c r="A77" s="209"/>
      <c r="B77" s="209"/>
      <c r="C77" s="205"/>
      <c r="D77" s="205"/>
      <c r="E77" s="206"/>
      <c r="F77" s="206"/>
      <c r="G77" s="205"/>
      <c r="H77" s="205"/>
      <c r="I77" s="205"/>
      <c r="J77" s="205"/>
      <c r="K77" s="205"/>
    </row>
    <row r="78" spans="1:12" ht="15.75" customHeight="1">
      <c r="A78" s="209"/>
      <c r="B78" s="209"/>
      <c r="C78" s="205"/>
      <c r="D78" s="205"/>
      <c r="E78" s="206"/>
      <c r="F78" s="206"/>
      <c r="G78" s="205"/>
      <c r="H78" s="205"/>
      <c r="I78" s="205"/>
      <c r="J78" s="205"/>
      <c r="K78" s="205"/>
    </row>
    <row r="79" spans="1:12" ht="15.75" customHeight="1">
      <c r="A79" s="209"/>
      <c r="B79" s="209"/>
      <c r="C79" s="205"/>
      <c r="D79" s="205"/>
      <c r="E79" s="206"/>
      <c r="F79" s="206"/>
      <c r="G79" s="205"/>
      <c r="H79" s="205"/>
      <c r="I79" s="205"/>
      <c r="J79" s="205"/>
      <c r="K79" s="205"/>
    </row>
    <row r="80" spans="1:12" ht="15.75" customHeight="1">
      <c r="A80" s="209"/>
      <c r="B80" s="209"/>
      <c r="C80" s="205"/>
      <c r="D80" s="205"/>
      <c r="E80" s="206"/>
      <c r="F80" s="206"/>
      <c r="G80" s="205"/>
      <c r="H80" s="205"/>
      <c r="I80" s="205"/>
      <c r="J80" s="205"/>
      <c r="K80" s="205"/>
    </row>
    <row r="81" spans="1:11" ht="15.75" customHeight="1">
      <c r="A81" s="209"/>
      <c r="B81" s="209"/>
      <c r="C81" s="205"/>
      <c r="D81" s="205"/>
      <c r="E81" s="206"/>
      <c r="F81" s="206"/>
      <c r="G81" s="205"/>
      <c r="H81" s="205"/>
      <c r="I81" s="205"/>
      <c r="J81" s="205"/>
      <c r="K81" s="205"/>
    </row>
    <row r="82" spans="1:11" ht="15.75" customHeight="1">
      <c r="A82" s="209"/>
      <c r="B82" s="209"/>
      <c r="C82" s="205"/>
      <c r="D82" s="205"/>
      <c r="E82" s="206"/>
      <c r="F82" s="206"/>
      <c r="G82" s="205"/>
      <c r="H82" s="205"/>
      <c r="I82" s="205"/>
      <c r="J82" s="205"/>
      <c r="K82" s="205"/>
    </row>
    <row r="84" spans="1:11" ht="25.5" customHeight="1">
      <c r="A84" s="853" t="s">
        <v>320</v>
      </c>
      <c r="B84" s="853"/>
      <c r="D84" s="853" t="s">
        <v>321</v>
      </c>
      <c r="E84" s="853"/>
      <c r="F84" s="853"/>
      <c r="I84" s="853" t="s">
        <v>322</v>
      </c>
      <c r="J84" s="853"/>
      <c r="K84" s="853"/>
    </row>
    <row r="85" spans="1:11">
      <c r="A85" s="202"/>
    </row>
  </sheetData>
  <sheetProtection password="CC3D" sheet="1" formatCells="0" formatColumns="0" formatRows="0" insertColumns="0" insertRows="0" insertHyperlinks="0" deleteColumns="0" deleteRows="0" sort="0" autoFilter="0" pivotTables="0"/>
  <mergeCells count="51">
    <mergeCell ref="A62:J62"/>
    <mergeCell ref="A64:B64"/>
    <mergeCell ref="E64:F64"/>
    <mergeCell ref="A70:C70"/>
    <mergeCell ref="A84:B84"/>
    <mergeCell ref="D84:F84"/>
    <mergeCell ref="I84:K84"/>
    <mergeCell ref="A43:C43"/>
    <mergeCell ref="G45:L45"/>
    <mergeCell ref="A46:J46"/>
    <mergeCell ref="A48:L48"/>
    <mergeCell ref="A57:B57"/>
    <mergeCell ref="H57:J57"/>
    <mergeCell ref="J42:L42"/>
    <mergeCell ref="C26:E26"/>
    <mergeCell ref="C27:E27"/>
    <mergeCell ref="C28:E28"/>
    <mergeCell ref="C29:E29"/>
    <mergeCell ref="C30:E30"/>
    <mergeCell ref="A34:J34"/>
    <mergeCell ref="A35:G35"/>
    <mergeCell ref="H36:L36"/>
    <mergeCell ref="A37:G37"/>
    <mergeCell ref="K39:K40"/>
    <mergeCell ref="A40:G40"/>
    <mergeCell ref="C25:E25"/>
    <mergeCell ref="H14:H15"/>
    <mergeCell ref="C15:D15"/>
    <mergeCell ref="C16:G16"/>
    <mergeCell ref="C17:H17"/>
    <mergeCell ref="C18:E18"/>
    <mergeCell ref="C19:E19"/>
    <mergeCell ref="C20:E20"/>
    <mergeCell ref="C21:E21"/>
    <mergeCell ref="C22:E22"/>
    <mergeCell ref="C23:E23"/>
    <mergeCell ref="C24:E24"/>
    <mergeCell ref="A14:B14"/>
    <mergeCell ref="C14:E14"/>
    <mergeCell ref="G14:G15"/>
    <mergeCell ref="A1:L1"/>
    <mergeCell ref="A3:G3"/>
    <mergeCell ref="A4:G4"/>
    <mergeCell ref="D5:E5"/>
    <mergeCell ref="A6:D6"/>
    <mergeCell ref="A7:D7"/>
    <mergeCell ref="A8:D8"/>
    <mergeCell ref="A9:G9"/>
    <mergeCell ref="A10:E10"/>
    <mergeCell ref="A11:E11"/>
    <mergeCell ref="A12:E12"/>
  </mergeCells>
  <pageMargins left="0.70866141732283472" right="0.31496062992125984" top="0.31496062992125984" bottom="7.874015748031496E-2" header="0.31496062992125984" footer="0.31496062992125984"/>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3"/>
  <sheetViews>
    <sheetView view="pageBreakPreview" zoomScale="90" zoomScaleSheetLayoutView="90" workbookViewId="0">
      <selection activeCell="A26" sqref="A26"/>
    </sheetView>
  </sheetViews>
  <sheetFormatPr defaultColWidth="9.140625" defaultRowHeight="12.75"/>
  <cols>
    <col min="1" max="2" width="9.140625" style="33"/>
    <col min="3" max="3" width="7.28515625" style="33" customWidth="1"/>
    <col min="4" max="4" width="9.140625" style="33"/>
    <col min="5" max="5" width="14" style="33" customWidth="1"/>
    <col min="6" max="6" width="12.140625" style="33" customWidth="1"/>
    <col min="7" max="7" width="13.140625" style="33" customWidth="1"/>
    <col min="8" max="8" width="11.85546875" style="33" customWidth="1"/>
    <col min="9" max="9" width="9.140625" style="33" customWidth="1"/>
    <col min="10" max="16384" width="9.140625" style="33"/>
  </cols>
  <sheetData>
    <row r="1" spans="1:10">
      <c r="A1" s="280"/>
      <c r="B1" s="281"/>
      <c r="C1" s="281"/>
      <c r="D1" s="281"/>
      <c r="E1" s="281"/>
      <c r="F1" s="281"/>
      <c r="G1" s="281"/>
      <c r="H1" s="281"/>
      <c r="I1" s="282"/>
    </row>
    <row r="2" spans="1:10" ht="30">
      <c r="A2" s="877" t="s">
        <v>359</v>
      </c>
      <c r="B2" s="878"/>
      <c r="C2" s="878"/>
      <c r="D2" s="878"/>
      <c r="E2" s="878"/>
      <c r="F2" s="878"/>
      <c r="G2" s="878"/>
      <c r="H2" s="878"/>
      <c r="I2" s="879"/>
    </row>
    <row r="3" spans="1:10">
      <c r="A3" s="283"/>
      <c r="B3" s="34"/>
      <c r="C3" s="34"/>
      <c r="D3" s="34"/>
      <c r="E3" s="34"/>
      <c r="F3" s="34"/>
      <c r="G3" s="34"/>
      <c r="H3" s="34"/>
      <c r="I3" s="35"/>
    </row>
    <row r="4" spans="1:10">
      <c r="A4" s="283"/>
      <c r="B4" s="34"/>
      <c r="C4" s="34"/>
      <c r="D4" s="34"/>
      <c r="E4" s="34"/>
      <c r="F4" s="34"/>
      <c r="G4" s="34"/>
      <c r="H4" s="34"/>
      <c r="I4" s="35"/>
    </row>
    <row r="5" spans="1:10" ht="25.5">
      <c r="A5" s="880" t="s">
        <v>360</v>
      </c>
      <c r="B5" s="881"/>
      <c r="C5" s="881"/>
      <c r="D5" s="881"/>
      <c r="E5" s="881"/>
      <c r="F5" s="881"/>
      <c r="G5" s="881"/>
      <c r="H5" s="881"/>
      <c r="I5" s="882"/>
    </row>
    <row r="6" spans="1:10">
      <c r="A6" s="283"/>
      <c r="B6" s="34"/>
      <c r="C6" s="34"/>
      <c r="D6" s="34"/>
      <c r="E6" s="34"/>
      <c r="F6" s="34"/>
      <c r="G6" s="34"/>
      <c r="H6" s="34"/>
      <c r="I6" s="35"/>
    </row>
    <row r="7" spans="1:10">
      <c r="A7" s="283"/>
      <c r="B7" s="34"/>
      <c r="C7" s="34"/>
      <c r="D7" s="34"/>
      <c r="E7" s="34"/>
      <c r="F7" s="34"/>
      <c r="G7" s="34"/>
      <c r="H7" s="34"/>
      <c r="I7" s="35"/>
    </row>
    <row r="8" spans="1:10" ht="80.25" customHeight="1">
      <c r="A8" s="883" t="str">
        <f>Abstract!A3</f>
        <v>Name of work: Construction of Studio Apartment at Cozy Cot at LBSNAA,Mussoorie. (EFC Scheme No.12 A of 12th Five Year Plan).</v>
      </c>
      <c r="B8" s="884"/>
      <c r="C8" s="884"/>
      <c r="D8" s="884"/>
      <c r="E8" s="884"/>
      <c r="F8" s="884"/>
      <c r="G8" s="884"/>
      <c r="H8" s="884"/>
      <c r="I8" s="885"/>
      <c r="J8" s="34"/>
    </row>
    <row r="9" spans="1:10" ht="33" customHeight="1">
      <c r="A9" s="311"/>
      <c r="B9" s="312"/>
      <c r="C9" s="312"/>
      <c r="D9" s="312"/>
      <c r="E9" s="312"/>
      <c r="F9" s="312"/>
      <c r="G9" s="312"/>
      <c r="H9" s="312"/>
      <c r="I9" s="313"/>
      <c r="J9" s="34"/>
    </row>
    <row r="10" spans="1:10" ht="24.75" customHeight="1">
      <c r="A10" s="886" t="str">
        <f>Abstract!A4</f>
        <v>Name of Contractor: Anil Dutt Sharma</v>
      </c>
      <c r="B10" s="887"/>
      <c r="C10" s="887"/>
      <c r="D10" s="887"/>
      <c r="E10" s="887"/>
      <c r="F10" s="887"/>
      <c r="G10" s="887"/>
      <c r="H10" s="887"/>
      <c r="I10" s="888"/>
    </row>
    <row r="11" spans="1:10" ht="30" customHeight="1">
      <c r="A11" s="886" t="str">
        <f>Abstract!A5</f>
        <v>Agmt. No. : 36/EE/MPD/2013-14</v>
      </c>
      <c r="B11" s="887"/>
      <c r="C11" s="887"/>
      <c r="D11" s="887"/>
      <c r="E11" s="887"/>
      <c r="F11" s="887"/>
      <c r="G11" s="887"/>
      <c r="H11" s="887"/>
      <c r="I11" s="888"/>
    </row>
    <row r="12" spans="1:10" ht="27.75" customHeight="1">
      <c r="A12" s="283"/>
      <c r="B12" s="34"/>
      <c r="C12" s="34"/>
      <c r="D12" s="34"/>
      <c r="E12" s="34"/>
      <c r="F12" s="34"/>
      <c r="G12" s="34"/>
      <c r="H12" s="34"/>
      <c r="I12" s="35"/>
    </row>
    <row r="13" spans="1:10">
      <c r="A13" s="283"/>
      <c r="B13" s="34"/>
      <c r="C13" s="34"/>
      <c r="D13" s="34"/>
      <c r="E13" s="34"/>
      <c r="F13" s="34"/>
      <c r="G13" s="34"/>
      <c r="H13" s="34"/>
      <c r="I13" s="35"/>
    </row>
    <row r="14" spans="1:10" ht="52.5" customHeight="1">
      <c r="A14" s="889" t="s">
        <v>778</v>
      </c>
      <c r="B14" s="890"/>
      <c r="C14" s="890"/>
      <c r="D14" s="890"/>
      <c r="E14" s="890"/>
      <c r="F14" s="890"/>
      <c r="G14" s="890"/>
      <c r="H14" s="890"/>
      <c r="I14" s="891"/>
    </row>
    <row r="15" spans="1:10" ht="43.5" customHeight="1">
      <c r="A15" s="308"/>
      <c r="B15" s="309"/>
      <c r="C15" s="309"/>
      <c r="D15" s="309"/>
      <c r="E15" s="309"/>
      <c r="F15" s="309"/>
      <c r="G15" s="309"/>
      <c r="H15" s="309"/>
      <c r="I15" s="310"/>
    </row>
    <row r="16" spans="1:10" ht="43.5" customHeight="1">
      <c r="A16" s="892" t="s">
        <v>779</v>
      </c>
      <c r="B16" s="887"/>
      <c r="C16" s="887"/>
      <c r="D16" s="887"/>
      <c r="E16" s="887"/>
      <c r="F16" s="887"/>
      <c r="G16" s="887"/>
      <c r="H16" s="887"/>
      <c r="I16" s="888"/>
    </row>
    <row r="17" spans="1:9">
      <c r="A17" s="283"/>
      <c r="B17" s="34"/>
      <c r="C17" s="34"/>
      <c r="D17" s="34"/>
      <c r="E17" s="34"/>
      <c r="F17" s="34"/>
      <c r="G17" s="34"/>
      <c r="H17" s="34"/>
      <c r="I17" s="35"/>
    </row>
    <row r="18" spans="1:9">
      <c r="A18" s="283"/>
      <c r="B18" s="34"/>
      <c r="C18" s="34"/>
      <c r="D18" s="34"/>
      <c r="E18" s="34"/>
      <c r="F18" s="34"/>
      <c r="G18" s="34"/>
      <c r="H18" s="34"/>
      <c r="I18" s="35"/>
    </row>
    <row r="19" spans="1:9">
      <c r="A19" s="283"/>
      <c r="B19" s="34"/>
      <c r="C19" s="34"/>
      <c r="D19" s="34"/>
      <c r="E19" s="34"/>
      <c r="F19" s="34"/>
      <c r="G19" s="34"/>
      <c r="H19" s="34"/>
      <c r="I19" s="35"/>
    </row>
    <row r="20" spans="1:9">
      <c r="A20" s="283"/>
      <c r="B20" s="34"/>
      <c r="C20" s="34"/>
      <c r="D20" s="34"/>
      <c r="E20" s="34"/>
      <c r="F20" s="34"/>
      <c r="G20" s="34"/>
      <c r="H20" s="34"/>
      <c r="I20" s="35"/>
    </row>
    <row r="21" spans="1:9">
      <c r="A21" s="283"/>
      <c r="B21" s="34"/>
      <c r="C21" s="34"/>
      <c r="D21" s="34"/>
      <c r="E21" s="34"/>
      <c r="F21" s="34"/>
      <c r="G21" s="34"/>
      <c r="H21" s="34"/>
      <c r="I21" s="35"/>
    </row>
    <row r="22" spans="1:9">
      <c r="A22" s="283"/>
      <c r="B22" s="34"/>
      <c r="C22" s="34"/>
      <c r="D22" s="34"/>
      <c r="E22" s="34"/>
      <c r="F22" s="34"/>
      <c r="G22" s="34"/>
      <c r="H22" s="34"/>
      <c r="I22" s="35"/>
    </row>
    <row r="23" spans="1:9" ht="38.25" customHeight="1">
      <c r="A23" s="893" t="s">
        <v>361</v>
      </c>
      <c r="B23" s="894"/>
      <c r="C23" s="894"/>
      <c r="D23" s="894"/>
      <c r="E23" s="894"/>
      <c r="F23" s="894"/>
      <c r="G23" s="894"/>
      <c r="H23" s="894"/>
      <c r="I23" s="895"/>
    </row>
    <row r="24" spans="1:9" ht="33" customHeight="1">
      <c r="A24" s="283"/>
      <c r="B24" s="34"/>
      <c r="C24" s="34"/>
      <c r="D24" s="34"/>
      <c r="E24" s="34"/>
      <c r="F24" s="34"/>
      <c r="G24" s="34"/>
      <c r="H24" s="34"/>
      <c r="I24" s="35"/>
    </row>
    <row r="25" spans="1:9" ht="66" customHeight="1">
      <c r="A25" s="896" t="s">
        <v>780</v>
      </c>
      <c r="B25" s="897"/>
      <c r="C25" s="897"/>
      <c r="D25" s="897"/>
      <c r="E25" s="897"/>
      <c r="F25" s="897"/>
      <c r="G25" s="897"/>
      <c r="H25" s="897"/>
      <c r="I25" s="898"/>
    </row>
    <row r="26" spans="1:9">
      <c r="A26" s="283"/>
      <c r="B26" s="34"/>
      <c r="C26" s="34"/>
      <c r="D26" s="34"/>
      <c r="E26" s="34"/>
      <c r="F26" s="34"/>
      <c r="G26" s="34"/>
      <c r="H26" s="34"/>
      <c r="I26" s="35"/>
    </row>
    <row r="27" spans="1:9">
      <c r="A27" s="283"/>
      <c r="B27" s="34"/>
      <c r="C27" s="34"/>
      <c r="D27" s="34"/>
      <c r="E27" s="34"/>
      <c r="F27" s="34"/>
      <c r="G27" s="34"/>
      <c r="H27" s="34"/>
      <c r="I27" s="35"/>
    </row>
    <row r="28" spans="1:9">
      <c r="A28" s="283"/>
      <c r="B28" s="34"/>
      <c r="C28" s="34"/>
      <c r="D28" s="34"/>
      <c r="E28" s="34"/>
      <c r="F28" s="34"/>
      <c r="G28" s="34"/>
      <c r="H28" s="34"/>
      <c r="I28" s="35"/>
    </row>
    <row r="29" spans="1:9">
      <c r="A29" s="283"/>
      <c r="B29" s="34"/>
      <c r="C29" s="34"/>
      <c r="D29" s="34"/>
      <c r="E29" s="34"/>
      <c r="F29" s="284"/>
      <c r="G29" s="34"/>
      <c r="H29" s="34"/>
      <c r="I29" s="35"/>
    </row>
    <row r="30" spans="1:9">
      <c r="A30" s="283"/>
      <c r="B30" s="34"/>
      <c r="C30" s="34"/>
      <c r="D30" s="34"/>
      <c r="E30" s="34"/>
      <c r="F30" s="34"/>
      <c r="G30" s="34"/>
      <c r="H30" s="34"/>
      <c r="I30" s="35"/>
    </row>
    <row r="31" spans="1:9">
      <c r="A31" s="283"/>
      <c r="B31" s="34"/>
      <c r="C31" s="34"/>
      <c r="D31" s="34"/>
      <c r="E31" s="285"/>
      <c r="F31" s="34"/>
      <c r="G31" s="34"/>
      <c r="H31" s="34"/>
      <c r="I31" s="35"/>
    </row>
    <row r="32" spans="1:9">
      <c r="A32" s="283"/>
      <c r="B32" s="34"/>
      <c r="C32" s="34"/>
      <c r="D32" s="34"/>
      <c r="E32" s="34"/>
      <c r="F32" s="34"/>
      <c r="G32" s="34"/>
      <c r="H32" s="34"/>
      <c r="I32" s="35"/>
    </row>
    <row r="33" spans="1:9">
      <c r="A33" s="283"/>
      <c r="B33" s="34"/>
      <c r="C33" s="34"/>
      <c r="D33" s="34"/>
      <c r="E33" s="34"/>
      <c r="F33" s="34"/>
      <c r="G33" s="34"/>
      <c r="H33" s="34"/>
      <c r="I33" s="35"/>
    </row>
    <row r="34" spans="1:9">
      <c r="A34" s="283"/>
      <c r="B34" s="34"/>
      <c r="C34" s="34"/>
      <c r="D34" s="34"/>
      <c r="E34" s="34"/>
      <c r="F34" s="34"/>
      <c r="G34" s="34"/>
      <c r="H34" s="34"/>
      <c r="I34" s="35"/>
    </row>
    <row r="35" spans="1:9" ht="13.5" thickBot="1">
      <c r="A35" s="286"/>
      <c r="B35" s="287"/>
      <c r="C35" s="287"/>
      <c r="D35" s="287"/>
      <c r="E35" s="287"/>
      <c r="F35" s="287"/>
      <c r="G35" s="287"/>
      <c r="H35" s="287"/>
      <c r="I35" s="288"/>
    </row>
    <row r="36" spans="1:9">
      <c r="A36" s="283"/>
      <c r="B36" s="34"/>
      <c r="C36" s="34"/>
      <c r="D36" s="34"/>
      <c r="E36" s="34"/>
      <c r="F36" s="34"/>
      <c r="G36" s="34"/>
      <c r="H36" s="34"/>
      <c r="I36" s="35"/>
    </row>
    <row r="37" spans="1:9" ht="22.5" customHeight="1">
      <c r="A37" s="283"/>
      <c r="B37" s="34"/>
      <c r="C37" s="34"/>
      <c r="D37" s="34"/>
      <c r="E37" s="899"/>
      <c r="F37" s="899"/>
      <c r="G37" s="899"/>
      <c r="H37" s="899"/>
      <c r="I37" s="35"/>
    </row>
    <row r="38" spans="1:9" ht="24" customHeight="1">
      <c r="A38" s="283"/>
      <c r="B38" s="34"/>
      <c r="C38" s="34"/>
      <c r="D38" s="34"/>
      <c r="E38" s="900"/>
      <c r="F38" s="900"/>
      <c r="G38" s="900"/>
      <c r="H38" s="900"/>
      <c r="I38" s="35"/>
    </row>
    <row r="39" spans="1:9" ht="18.75">
      <c r="A39" s="283"/>
      <c r="B39" s="34"/>
      <c r="C39" s="34"/>
      <c r="D39" s="34"/>
      <c r="E39" s="876"/>
      <c r="F39" s="876"/>
      <c r="G39" s="876"/>
      <c r="H39" s="876"/>
      <c r="I39" s="35"/>
    </row>
    <row r="40" spans="1:9">
      <c r="A40" s="283"/>
      <c r="B40" s="34"/>
      <c r="C40" s="34"/>
      <c r="D40" s="34"/>
      <c r="E40" s="34"/>
      <c r="F40" s="34"/>
      <c r="G40" s="34"/>
      <c r="H40" s="34"/>
      <c r="I40" s="35"/>
    </row>
    <row r="41" spans="1:9">
      <c r="A41" s="283"/>
      <c r="B41" s="34"/>
      <c r="C41" s="34"/>
      <c r="D41" s="34"/>
      <c r="E41" s="34"/>
      <c r="F41" s="34"/>
      <c r="G41" s="34"/>
      <c r="H41" s="34"/>
      <c r="I41" s="35"/>
    </row>
    <row r="42" spans="1:9">
      <c r="A42" s="283"/>
      <c r="B42" s="34"/>
      <c r="C42" s="34"/>
      <c r="D42" s="34"/>
      <c r="E42" s="34"/>
      <c r="F42" s="34"/>
      <c r="G42" s="34"/>
      <c r="H42" s="34"/>
      <c r="I42" s="35"/>
    </row>
    <row r="43" spans="1:9" ht="13.5" thickBot="1">
      <c r="A43" s="286"/>
      <c r="B43" s="287"/>
      <c r="C43" s="287"/>
      <c r="D43" s="287"/>
      <c r="E43" s="287"/>
      <c r="F43" s="287"/>
      <c r="G43" s="287"/>
      <c r="H43" s="287"/>
      <c r="I43" s="288"/>
    </row>
  </sheetData>
  <mergeCells count="12">
    <mergeCell ref="E39:H39"/>
    <mergeCell ref="A2:I2"/>
    <mergeCell ref="A5:I5"/>
    <mergeCell ref="A8:I8"/>
    <mergeCell ref="A10:I10"/>
    <mergeCell ref="A11:I11"/>
    <mergeCell ref="A14:I14"/>
    <mergeCell ref="A16:I16"/>
    <mergeCell ref="A23:I23"/>
    <mergeCell ref="A25:I25"/>
    <mergeCell ref="E37:H37"/>
    <mergeCell ref="E38:H38"/>
  </mergeCells>
  <pageMargins left="0.39370078740157483" right="0.39370078740157483" top="0.39370078740157483" bottom="0.39370078740157483" header="0.31496062992125984" footer="0.31496062992125984"/>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3"/>
  <sheetViews>
    <sheetView tabSelected="1" view="pageBreakPreview" zoomScale="115" zoomScaleSheetLayoutView="115" workbookViewId="0">
      <selection activeCell="G8" sqref="G8"/>
    </sheetView>
  </sheetViews>
  <sheetFormatPr defaultColWidth="9.140625" defaultRowHeight="12.75"/>
  <cols>
    <col min="1" max="1" width="9.140625" style="33"/>
    <col min="2" max="2" width="25.140625" style="33" customWidth="1"/>
    <col min="3" max="3" width="15.7109375" style="33" customWidth="1"/>
    <col min="4" max="4" width="14" style="33" customWidth="1"/>
    <col min="5" max="5" width="24.85546875" style="33" customWidth="1"/>
    <col min="6" max="16384" width="9.140625" style="33"/>
  </cols>
  <sheetData>
    <row r="1" spans="1:5" ht="18">
      <c r="A1" s="901" t="s">
        <v>362</v>
      </c>
      <c r="B1" s="902"/>
      <c r="C1" s="902"/>
      <c r="D1" s="902"/>
      <c r="E1" s="903"/>
    </row>
    <row r="2" spans="1:5">
      <c r="A2" s="316"/>
      <c r="B2" s="317"/>
      <c r="C2" s="317"/>
      <c r="D2" s="317"/>
      <c r="E2" s="318"/>
    </row>
    <row r="3" spans="1:5" ht="15">
      <c r="A3" s="904" t="s">
        <v>363</v>
      </c>
      <c r="B3" s="905"/>
      <c r="C3" s="905"/>
      <c r="D3" s="905"/>
      <c r="E3" s="906"/>
    </row>
    <row r="4" spans="1:5" ht="13.5" thickBot="1">
      <c r="A4" s="319"/>
      <c r="B4" s="320"/>
      <c r="C4" s="320"/>
      <c r="D4" s="320"/>
      <c r="E4" s="321"/>
    </row>
    <row r="5" spans="1:5" ht="38.25">
      <c r="A5" s="46" t="s">
        <v>364</v>
      </c>
      <c r="B5" s="46" t="s">
        <v>365</v>
      </c>
      <c r="C5" s="46" t="s">
        <v>366</v>
      </c>
      <c r="D5" s="46" t="s">
        <v>367</v>
      </c>
      <c r="E5" s="46" t="s">
        <v>368</v>
      </c>
    </row>
    <row r="6" spans="1:5">
      <c r="A6" s="52"/>
      <c r="B6" s="52"/>
      <c r="C6" s="52"/>
      <c r="D6" s="52"/>
      <c r="E6" s="52"/>
    </row>
    <row r="7" spans="1:5">
      <c r="A7" s="52"/>
      <c r="B7" s="52"/>
      <c r="C7" s="52"/>
      <c r="D7" s="52"/>
      <c r="E7" s="52"/>
    </row>
    <row r="8" spans="1:5">
      <c r="A8" s="52"/>
      <c r="B8" s="52"/>
      <c r="C8" s="52"/>
      <c r="D8" s="52"/>
      <c r="E8" s="52"/>
    </row>
    <row r="9" spans="1:5">
      <c r="A9" s="52"/>
      <c r="B9" s="52"/>
      <c r="C9" s="52"/>
      <c r="D9" s="52"/>
      <c r="E9" s="52"/>
    </row>
    <row r="10" spans="1:5">
      <c r="A10" s="52"/>
      <c r="B10" s="52"/>
      <c r="C10" s="52"/>
      <c r="D10" s="52"/>
      <c r="E10" s="52"/>
    </row>
    <row r="11" spans="1:5">
      <c r="A11" s="52"/>
      <c r="B11" s="52"/>
      <c r="C11" s="52"/>
      <c r="D11" s="52"/>
      <c r="E11" s="52"/>
    </row>
    <row r="12" spans="1:5">
      <c r="A12" s="52"/>
      <c r="B12" s="52"/>
      <c r="C12" s="52"/>
      <c r="D12" s="52"/>
      <c r="E12" s="52"/>
    </row>
    <row r="13" spans="1:5">
      <c r="A13" s="52"/>
      <c r="B13" s="52"/>
      <c r="C13" s="52"/>
      <c r="D13" s="52"/>
      <c r="E13" s="52"/>
    </row>
    <row r="14" spans="1:5">
      <c r="A14" s="52"/>
      <c r="B14" s="52"/>
      <c r="C14" s="52"/>
      <c r="D14" s="52"/>
      <c r="E14" s="52"/>
    </row>
    <row r="15" spans="1:5">
      <c r="A15" s="52"/>
      <c r="B15" s="52"/>
      <c r="C15" s="52"/>
      <c r="D15" s="52"/>
      <c r="E15" s="52"/>
    </row>
    <row r="16" spans="1:5">
      <c r="A16" s="52"/>
      <c r="B16" s="52"/>
      <c r="C16" s="52"/>
      <c r="D16" s="52"/>
      <c r="E16" s="52"/>
    </row>
    <row r="17" spans="1:5">
      <c r="A17" s="52"/>
      <c r="B17" s="52"/>
      <c r="C17" s="52"/>
      <c r="D17" s="52"/>
      <c r="E17" s="52"/>
    </row>
    <row r="18" spans="1:5">
      <c r="A18" s="52"/>
      <c r="B18" s="52"/>
      <c r="C18" s="52"/>
      <c r="D18" s="52"/>
      <c r="E18" s="52"/>
    </row>
    <row r="19" spans="1:5">
      <c r="A19" s="52"/>
      <c r="B19" s="52"/>
      <c r="C19" s="52"/>
      <c r="D19" s="52"/>
      <c r="E19" s="52"/>
    </row>
    <row r="20" spans="1:5">
      <c r="A20" s="52"/>
      <c r="B20" s="52"/>
      <c r="C20" s="52"/>
      <c r="D20" s="52"/>
      <c r="E20" s="52"/>
    </row>
    <row r="21" spans="1:5">
      <c r="A21" s="52"/>
      <c r="B21" s="52"/>
      <c r="C21" s="52"/>
      <c r="D21" s="52"/>
      <c r="E21" s="52"/>
    </row>
    <row r="22" spans="1:5">
      <c r="A22" s="52"/>
      <c r="B22" s="52"/>
      <c r="C22" s="52"/>
      <c r="D22" s="52"/>
      <c r="E22" s="52"/>
    </row>
    <row r="23" spans="1:5">
      <c r="A23" s="52"/>
      <c r="B23" s="52"/>
      <c r="C23" s="52"/>
      <c r="D23" s="52"/>
      <c r="E23" s="52"/>
    </row>
    <row r="24" spans="1:5">
      <c r="A24" s="52"/>
      <c r="B24" s="52"/>
      <c r="C24" s="52"/>
      <c r="D24" s="52"/>
      <c r="E24" s="52"/>
    </row>
    <row r="25" spans="1:5">
      <c r="A25" s="52"/>
      <c r="B25" s="52"/>
      <c r="C25" s="52"/>
      <c r="D25" s="52"/>
      <c r="E25" s="52"/>
    </row>
    <row r="26" spans="1:5">
      <c r="A26" s="52"/>
      <c r="B26" s="52"/>
      <c r="C26" s="52"/>
      <c r="D26" s="52"/>
      <c r="E26" s="52"/>
    </row>
    <row r="27" spans="1:5">
      <c r="A27" s="52"/>
      <c r="B27" s="52"/>
      <c r="C27" s="52"/>
      <c r="D27" s="52"/>
      <c r="E27" s="52"/>
    </row>
    <row r="28" spans="1:5">
      <c r="A28" s="52"/>
      <c r="B28" s="52"/>
      <c r="C28" s="52"/>
      <c r="D28" s="52"/>
      <c r="E28" s="52"/>
    </row>
    <row r="29" spans="1:5">
      <c r="A29" s="52"/>
      <c r="B29" s="52"/>
      <c r="C29" s="52"/>
      <c r="D29" s="52"/>
      <c r="E29" s="52"/>
    </row>
    <row r="30" spans="1:5">
      <c r="A30" s="52"/>
      <c r="B30" s="52"/>
      <c r="C30" s="52"/>
      <c r="D30" s="52"/>
      <c r="E30" s="52"/>
    </row>
    <row r="31" spans="1:5">
      <c r="A31" s="52"/>
      <c r="B31" s="52"/>
      <c r="C31" s="52"/>
      <c r="D31" s="52"/>
      <c r="E31" s="52"/>
    </row>
    <row r="32" spans="1:5">
      <c r="A32" s="52"/>
      <c r="B32" s="52"/>
      <c r="C32" s="52"/>
      <c r="D32" s="52"/>
      <c r="E32" s="52"/>
    </row>
    <row r="33" spans="1:5">
      <c r="A33" s="52"/>
      <c r="B33" s="52"/>
      <c r="C33" s="52"/>
      <c r="D33" s="52"/>
      <c r="E33" s="52"/>
    </row>
    <row r="34" spans="1:5">
      <c r="A34" s="52"/>
      <c r="B34" s="52"/>
      <c r="C34" s="52"/>
      <c r="D34" s="52"/>
      <c r="E34" s="52"/>
    </row>
    <row r="35" spans="1:5">
      <c r="A35" s="52"/>
      <c r="B35" s="52"/>
      <c r="C35" s="52"/>
      <c r="D35" s="52"/>
      <c r="E35" s="52"/>
    </row>
    <row r="36" spans="1:5">
      <c r="A36" s="52"/>
      <c r="B36" s="52"/>
      <c r="C36" s="52"/>
      <c r="D36" s="52"/>
      <c r="E36" s="52"/>
    </row>
    <row r="37" spans="1:5">
      <c r="A37" s="52"/>
      <c r="B37" s="52"/>
      <c r="C37" s="52"/>
      <c r="D37" s="52"/>
      <c r="E37" s="52"/>
    </row>
    <row r="38" spans="1:5">
      <c r="A38" s="52"/>
      <c r="B38" s="52"/>
      <c r="C38" s="52"/>
      <c r="D38" s="52"/>
      <c r="E38" s="52"/>
    </row>
    <row r="39" spans="1:5">
      <c r="A39" s="52"/>
      <c r="B39" s="52"/>
      <c r="C39" s="52"/>
      <c r="D39" s="52"/>
      <c r="E39" s="52"/>
    </row>
    <row r="40" spans="1:5">
      <c r="A40" s="52"/>
      <c r="B40" s="52"/>
      <c r="C40" s="52"/>
      <c r="D40" s="52"/>
      <c r="E40" s="52"/>
    </row>
    <row r="41" spans="1:5">
      <c r="A41" s="52"/>
      <c r="B41" s="52"/>
      <c r="C41" s="52"/>
      <c r="D41" s="52"/>
      <c r="E41" s="52"/>
    </row>
    <row r="42" spans="1:5">
      <c r="A42" s="52"/>
      <c r="B42" s="52"/>
      <c r="C42" s="52"/>
      <c r="D42" s="52"/>
      <c r="E42" s="52"/>
    </row>
    <row r="43" spans="1:5">
      <c r="A43" s="52"/>
      <c r="B43" s="52"/>
      <c r="C43" s="52"/>
      <c r="D43" s="52"/>
      <c r="E43" s="52"/>
    </row>
  </sheetData>
  <mergeCells count="2">
    <mergeCell ref="A1:E1"/>
    <mergeCell ref="A3:E3"/>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78"/>
  <sheetViews>
    <sheetView view="pageBreakPreview" topLeftCell="A280" zoomScale="120" zoomScaleSheetLayoutView="120" workbookViewId="0">
      <selection activeCell="B286" sqref="B286:H286"/>
    </sheetView>
  </sheetViews>
  <sheetFormatPr defaultRowHeight="15"/>
  <cols>
    <col min="1" max="1" width="7.140625" customWidth="1"/>
    <col min="2" max="2" width="36.7109375" customWidth="1"/>
    <col min="3" max="3" width="5.42578125" style="439" customWidth="1"/>
    <col min="4" max="4" width="5" style="439" customWidth="1"/>
    <col min="5" max="5" width="7.5703125" customWidth="1"/>
    <col min="6" max="6" width="9.28515625" customWidth="1"/>
    <col min="7" max="7" width="10.85546875" customWidth="1"/>
    <col min="8" max="8" width="8.85546875" customWidth="1"/>
    <col min="9" max="9" width="7.140625" customWidth="1"/>
  </cols>
  <sheetData>
    <row r="1" spans="1:9" ht="15.75" thickBot="1">
      <c r="H1" s="935" t="s">
        <v>446</v>
      </c>
      <c r="I1" s="935"/>
    </row>
    <row r="2" spans="1:9" ht="15.75">
      <c r="A2" s="936" t="s">
        <v>0</v>
      </c>
      <c r="B2" s="937"/>
      <c r="C2" s="937"/>
      <c r="D2" s="937"/>
      <c r="E2" s="937"/>
      <c r="F2" s="937"/>
      <c r="G2" s="937"/>
      <c r="H2" s="937"/>
      <c r="I2" s="937"/>
    </row>
    <row r="3" spans="1:9" ht="32.25" customHeight="1">
      <c r="A3" s="919" t="s">
        <v>1</v>
      </c>
      <c r="B3" s="920"/>
      <c r="C3" s="920"/>
      <c r="D3" s="920"/>
      <c r="E3" s="920"/>
      <c r="F3" s="920"/>
      <c r="G3" s="920"/>
      <c r="H3" s="920"/>
      <c r="I3" s="920"/>
    </row>
    <row r="4" spans="1:9">
      <c r="A4" s="422" t="s">
        <v>2</v>
      </c>
      <c r="B4" s="423"/>
      <c r="C4" s="437"/>
      <c r="D4" s="437"/>
      <c r="E4" s="423"/>
      <c r="F4" s="423"/>
      <c r="G4" s="423"/>
      <c r="H4" s="423"/>
      <c r="I4" s="423"/>
    </row>
    <row r="5" spans="1:9">
      <c r="A5" s="422" t="s">
        <v>3</v>
      </c>
      <c r="B5" s="423"/>
      <c r="C5" s="437"/>
      <c r="D5" s="437"/>
      <c r="E5" s="423"/>
      <c r="F5" s="423" t="s">
        <v>787</v>
      </c>
      <c r="G5" s="423"/>
      <c r="H5" s="423"/>
      <c r="I5" s="423"/>
    </row>
    <row r="6" spans="1:9" ht="15.75" thickBot="1">
      <c r="A6" s="921" t="s">
        <v>692</v>
      </c>
      <c r="B6" s="922"/>
      <c r="C6" s="922"/>
      <c r="D6" s="922"/>
      <c r="E6" s="922"/>
      <c r="F6" s="922"/>
      <c r="G6" s="922"/>
      <c r="H6" s="922"/>
      <c r="I6" s="922"/>
    </row>
    <row r="7" spans="1:9">
      <c r="A7" s="923" t="s">
        <v>4</v>
      </c>
      <c r="B7" s="925" t="s">
        <v>5</v>
      </c>
      <c r="C7" s="927" t="s">
        <v>5</v>
      </c>
      <c r="D7" s="928"/>
      <c r="E7" s="928"/>
      <c r="F7" s="928"/>
      <c r="G7" s="929"/>
      <c r="H7" s="925" t="s">
        <v>23</v>
      </c>
      <c r="I7" s="930"/>
    </row>
    <row r="8" spans="1:9" ht="15.75" thickBot="1">
      <c r="A8" s="924"/>
      <c r="B8" s="926"/>
      <c r="C8" s="375" t="s">
        <v>7</v>
      </c>
      <c r="D8" s="375"/>
      <c r="E8" s="438" t="s">
        <v>8</v>
      </c>
      <c r="F8" s="425" t="s">
        <v>25</v>
      </c>
      <c r="G8" s="425" t="s">
        <v>24</v>
      </c>
      <c r="H8" s="926"/>
      <c r="I8" s="931"/>
    </row>
    <row r="9" spans="1:9" ht="57.75" customHeight="1">
      <c r="A9" s="379">
        <v>1</v>
      </c>
      <c r="B9" s="932" t="s">
        <v>57</v>
      </c>
      <c r="C9" s="933"/>
      <c r="D9" s="933"/>
      <c r="E9" s="933"/>
      <c r="F9" s="933"/>
      <c r="G9" s="933"/>
      <c r="H9" s="934"/>
      <c r="I9" s="424"/>
    </row>
    <row r="10" spans="1:9">
      <c r="A10" s="379">
        <v>1.1000000000000001</v>
      </c>
      <c r="B10" s="910" t="s">
        <v>58</v>
      </c>
      <c r="C10" s="911"/>
      <c r="D10" s="911"/>
      <c r="E10" s="911"/>
      <c r="F10" s="911"/>
      <c r="G10" s="911"/>
      <c r="H10" s="912"/>
      <c r="I10" s="9"/>
    </row>
    <row r="11" spans="1:9">
      <c r="A11" s="379"/>
      <c r="B11" s="377"/>
      <c r="C11" s="374"/>
      <c r="D11" s="374"/>
      <c r="E11" s="348"/>
      <c r="F11" s="348"/>
      <c r="G11" s="324"/>
      <c r="H11" s="378"/>
      <c r="I11" s="9"/>
    </row>
    <row r="12" spans="1:9">
      <c r="A12" s="379"/>
      <c r="B12" s="377"/>
      <c r="C12" s="374">
        <v>1</v>
      </c>
      <c r="D12" s="374">
        <v>1</v>
      </c>
      <c r="E12" s="348">
        <v>16</v>
      </c>
      <c r="F12" s="348">
        <v>3.36</v>
      </c>
      <c r="G12" s="374">
        <v>1.47</v>
      </c>
      <c r="H12" s="348">
        <f t="shared" ref="H12:H13" si="0">ROUND(PRODUCT(C12,D12,E12,F12,G12),2)</f>
        <v>79.03</v>
      </c>
      <c r="I12" s="9" t="s">
        <v>47</v>
      </c>
    </row>
    <row r="13" spans="1:9">
      <c r="A13" s="379"/>
      <c r="B13" s="377"/>
      <c r="C13" s="374">
        <v>1</v>
      </c>
      <c r="D13" s="374">
        <v>1</v>
      </c>
      <c r="E13" s="348">
        <v>16</v>
      </c>
      <c r="F13" s="348">
        <v>0.7</v>
      </c>
      <c r="G13" s="374">
        <v>0.65</v>
      </c>
      <c r="H13" s="348">
        <f t="shared" si="0"/>
        <v>7.28</v>
      </c>
      <c r="I13" s="9"/>
    </row>
    <row r="14" spans="1:9">
      <c r="A14" s="379"/>
      <c r="B14" s="462" t="s">
        <v>20</v>
      </c>
      <c r="C14" s="463"/>
      <c r="D14" s="463"/>
      <c r="E14" s="378"/>
      <c r="F14" s="378"/>
      <c r="G14" s="379"/>
      <c r="H14" s="378"/>
      <c r="I14" s="9"/>
    </row>
    <row r="15" spans="1:9">
      <c r="A15" s="386"/>
      <c r="B15" s="441"/>
      <c r="C15" s="380"/>
      <c r="D15" s="380"/>
      <c r="E15" s="442"/>
      <c r="F15" s="442"/>
      <c r="G15" s="383"/>
      <c r="H15" s="382"/>
      <c r="I15" s="381"/>
    </row>
    <row r="16" spans="1:9" ht="15.75" thickBot="1">
      <c r="A16" s="386"/>
      <c r="B16" s="381" t="s">
        <v>443</v>
      </c>
      <c r="C16" s="380"/>
      <c r="D16" s="380"/>
      <c r="E16" s="442"/>
      <c r="F16" s="442"/>
      <c r="G16" s="383"/>
      <c r="H16" s="444">
        <f>SUM(H12:H13)</f>
        <v>86.31</v>
      </c>
      <c r="I16" s="384" t="str">
        <f>I12</f>
        <v>cum</v>
      </c>
    </row>
    <row r="17" spans="1:9" ht="15.75" thickTop="1">
      <c r="A17" s="386"/>
      <c r="B17" s="381"/>
      <c r="C17" s="380"/>
      <c r="D17" s="380"/>
      <c r="E17" s="442"/>
      <c r="F17" s="442"/>
      <c r="G17" s="383"/>
      <c r="H17" s="382"/>
      <c r="I17" s="381"/>
    </row>
    <row r="18" spans="1:9">
      <c r="A18" s="386"/>
      <c r="B18" s="381" t="s">
        <v>682</v>
      </c>
      <c r="C18" s="380"/>
      <c r="D18" s="380"/>
      <c r="E18" s="442"/>
      <c r="F18" s="442"/>
      <c r="G18" s="383"/>
      <c r="H18" s="382">
        <v>-81.180000000000007</v>
      </c>
      <c r="I18" s="381"/>
    </row>
    <row r="19" spans="1:9">
      <c r="A19" s="386"/>
      <c r="B19" s="381"/>
      <c r="C19" s="380"/>
      <c r="D19" s="380"/>
      <c r="E19" s="442"/>
      <c r="F19" s="442"/>
      <c r="G19" s="383"/>
      <c r="H19" s="382"/>
      <c r="I19" s="381"/>
    </row>
    <row r="20" spans="1:9">
      <c r="A20" s="386"/>
      <c r="B20" s="381"/>
      <c r="C20" s="380"/>
      <c r="D20" s="380"/>
      <c r="E20" s="442"/>
      <c r="F20" s="442"/>
      <c r="G20" s="383"/>
      <c r="H20" s="382">
        <f>SUM(H16:H18)</f>
        <v>5.1299999999999955</v>
      </c>
      <c r="I20" s="381" t="str">
        <f>I16</f>
        <v>cum</v>
      </c>
    </row>
    <row r="21" spans="1:9">
      <c r="A21" s="386"/>
      <c r="B21" s="441"/>
      <c r="C21" s="380"/>
      <c r="D21" s="380"/>
      <c r="E21" s="442"/>
      <c r="F21" s="442"/>
      <c r="G21" s="383"/>
      <c r="H21" s="382"/>
      <c r="I21" s="381"/>
    </row>
    <row r="22" spans="1:9">
      <c r="A22" s="387"/>
      <c r="B22" s="388"/>
      <c r="C22" s="913" t="s">
        <v>735</v>
      </c>
      <c r="D22" s="914"/>
      <c r="E22" s="914"/>
      <c r="F22" s="914"/>
      <c r="G22" s="914"/>
      <c r="H22" s="915"/>
      <c r="I22" s="385"/>
    </row>
    <row r="23" spans="1:9">
      <c r="A23" s="387"/>
      <c r="B23" s="388"/>
      <c r="C23" s="916"/>
      <c r="D23" s="917"/>
      <c r="E23" s="917"/>
      <c r="F23" s="917"/>
      <c r="G23" s="917"/>
      <c r="H23" s="918"/>
      <c r="I23" s="385"/>
    </row>
    <row r="25" spans="1:9" ht="15.75" thickBot="1">
      <c r="H25" s="935" t="s">
        <v>663</v>
      </c>
      <c r="I25" s="935"/>
    </row>
    <row r="26" spans="1:9" ht="15.75">
      <c r="A26" s="936" t="s">
        <v>0</v>
      </c>
      <c r="B26" s="937"/>
      <c r="C26" s="937"/>
      <c r="D26" s="937"/>
      <c r="E26" s="937"/>
      <c r="F26" s="937"/>
      <c r="G26" s="937"/>
      <c r="H26" s="937"/>
      <c r="I26" s="937"/>
    </row>
    <row r="27" spans="1:9" ht="35.25" customHeight="1">
      <c r="A27" s="919" t="s">
        <v>1</v>
      </c>
      <c r="B27" s="920"/>
      <c r="C27" s="920"/>
      <c r="D27" s="920"/>
      <c r="E27" s="920"/>
      <c r="F27" s="920"/>
      <c r="G27" s="920"/>
      <c r="H27" s="920"/>
      <c r="I27" s="920"/>
    </row>
    <row r="28" spans="1:9">
      <c r="A28" s="422" t="s">
        <v>2</v>
      </c>
      <c r="B28" s="423"/>
      <c r="C28" s="437"/>
      <c r="D28" s="437"/>
      <c r="E28" s="423"/>
      <c r="F28" s="423"/>
      <c r="G28" s="423"/>
      <c r="H28" s="423"/>
      <c r="I28" s="423"/>
    </row>
    <row r="29" spans="1:9">
      <c r="A29" s="422" t="s">
        <v>3</v>
      </c>
      <c r="B29" s="423"/>
      <c r="C29" s="437"/>
      <c r="D29" s="437"/>
      <c r="E29" s="423"/>
      <c r="F29" s="423" t="s">
        <v>787</v>
      </c>
      <c r="G29" s="423"/>
      <c r="H29" s="423"/>
      <c r="I29" s="423"/>
    </row>
    <row r="30" spans="1:9" ht="15.75" thickBot="1">
      <c r="A30" s="921" t="s">
        <v>693</v>
      </c>
      <c r="B30" s="922"/>
      <c r="C30" s="922"/>
      <c r="D30" s="922"/>
      <c r="E30" s="922"/>
      <c r="F30" s="922"/>
      <c r="G30" s="922"/>
      <c r="H30" s="922"/>
      <c r="I30" s="922"/>
    </row>
    <row r="31" spans="1:9">
      <c r="A31" s="923" t="s">
        <v>4</v>
      </c>
      <c r="B31" s="925" t="s">
        <v>5</v>
      </c>
      <c r="C31" s="927" t="s">
        <v>5</v>
      </c>
      <c r="D31" s="928"/>
      <c r="E31" s="928"/>
      <c r="F31" s="928"/>
      <c r="G31" s="929"/>
      <c r="H31" s="925" t="s">
        <v>23</v>
      </c>
      <c r="I31" s="930"/>
    </row>
    <row r="32" spans="1:9" ht="15.75" thickBot="1">
      <c r="A32" s="924"/>
      <c r="B32" s="926"/>
      <c r="C32" s="375" t="s">
        <v>7</v>
      </c>
      <c r="D32" s="375"/>
      <c r="E32" s="438" t="s">
        <v>8</v>
      </c>
      <c r="F32" s="425" t="s">
        <v>25</v>
      </c>
      <c r="G32" s="425" t="s">
        <v>24</v>
      </c>
      <c r="H32" s="926"/>
      <c r="I32" s="931"/>
    </row>
    <row r="33" spans="1:9" ht="33.75" customHeight="1">
      <c r="A33" s="379">
        <v>8</v>
      </c>
      <c r="B33" s="932" t="s">
        <v>66</v>
      </c>
      <c r="C33" s="933"/>
      <c r="D33" s="933"/>
      <c r="E33" s="933"/>
      <c r="F33" s="933"/>
      <c r="G33" s="933"/>
      <c r="H33" s="934"/>
      <c r="I33" s="424"/>
    </row>
    <row r="34" spans="1:9">
      <c r="A34" s="379">
        <v>8.1999999999999993</v>
      </c>
      <c r="B34" s="910" t="s">
        <v>683</v>
      </c>
      <c r="C34" s="911"/>
      <c r="D34" s="911"/>
      <c r="E34" s="911"/>
      <c r="F34" s="911"/>
      <c r="G34" s="911"/>
      <c r="H34" s="912"/>
      <c r="I34" s="9"/>
    </row>
    <row r="35" spans="1:9">
      <c r="A35" s="379"/>
      <c r="B35" s="377"/>
      <c r="C35" s="374"/>
      <c r="D35" s="374"/>
      <c r="E35" s="348"/>
      <c r="F35" s="348"/>
      <c r="G35" s="324"/>
      <c r="H35" s="378"/>
      <c r="I35" s="9"/>
    </row>
    <row r="36" spans="1:9">
      <c r="A36" s="379"/>
      <c r="B36" s="377"/>
      <c r="C36" s="374">
        <v>1</v>
      </c>
      <c r="D36" s="374">
        <v>1</v>
      </c>
      <c r="E36" s="348">
        <v>16</v>
      </c>
      <c r="F36" s="348">
        <v>3.36</v>
      </c>
      <c r="G36" s="374">
        <v>0.1</v>
      </c>
      <c r="H36" s="348">
        <f t="shared" ref="H36" si="1">ROUND(PRODUCT(C36,D36,E36,F36,G36),2)</f>
        <v>5.38</v>
      </c>
      <c r="I36" s="9" t="s">
        <v>47</v>
      </c>
    </row>
    <row r="37" spans="1:9">
      <c r="A37" s="379"/>
      <c r="B37" s="462" t="s">
        <v>20</v>
      </c>
      <c r="C37" s="463"/>
      <c r="D37" s="463"/>
      <c r="E37" s="378"/>
      <c r="F37" s="378"/>
      <c r="G37" s="379"/>
      <c r="H37" s="378"/>
      <c r="I37" s="9"/>
    </row>
    <row r="38" spans="1:9">
      <c r="A38" s="386"/>
      <c r="B38" s="441"/>
      <c r="C38" s="380"/>
      <c r="D38" s="380"/>
      <c r="E38" s="442"/>
      <c r="F38" s="442"/>
      <c r="G38" s="383"/>
      <c r="H38" s="382"/>
      <c r="I38" s="381"/>
    </row>
    <row r="39" spans="1:9" ht="15.75" thickBot="1">
      <c r="A39" s="386"/>
      <c r="B39" s="381" t="s">
        <v>443</v>
      </c>
      <c r="C39" s="380"/>
      <c r="D39" s="380"/>
      <c r="E39" s="442"/>
      <c r="F39" s="442"/>
      <c r="G39" s="383"/>
      <c r="H39" s="444">
        <f>SUM(H36:H36)</f>
        <v>5.38</v>
      </c>
      <c r="I39" s="384" t="str">
        <f>I36</f>
        <v>cum</v>
      </c>
    </row>
    <row r="40" spans="1:9" ht="15.75" thickTop="1">
      <c r="A40" s="386"/>
      <c r="B40" s="381"/>
      <c r="C40" s="380"/>
      <c r="D40" s="380"/>
      <c r="E40" s="442"/>
      <c r="F40" s="442"/>
      <c r="G40" s="383"/>
      <c r="H40" s="382"/>
      <c r="I40" s="381"/>
    </row>
    <row r="41" spans="1:9">
      <c r="A41" s="386"/>
      <c r="B41" s="381" t="s">
        <v>684</v>
      </c>
      <c r="C41" s="380"/>
      <c r="D41" s="380"/>
      <c r="E41" s="442"/>
      <c r="F41" s="442"/>
      <c r="G41" s="383"/>
      <c r="H41" s="382">
        <v>-5.0599999999999996</v>
      </c>
      <c r="I41" s="381"/>
    </row>
    <row r="42" spans="1:9">
      <c r="A42" s="386"/>
      <c r="B42" s="381"/>
      <c r="C42" s="380"/>
      <c r="D42" s="380"/>
      <c r="E42" s="442"/>
      <c r="F42" s="442"/>
      <c r="G42" s="383"/>
      <c r="H42" s="382"/>
      <c r="I42" s="381"/>
    </row>
    <row r="43" spans="1:9">
      <c r="A43" s="386"/>
      <c r="B43" s="381"/>
      <c r="C43" s="380"/>
      <c r="D43" s="380"/>
      <c r="E43" s="442"/>
      <c r="F43" s="442"/>
      <c r="G43" s="383"/>
      <c r="H43" s="382">
        <f>SUM(H39:H41)</f>
        <v>0.32000000000000028</v>
      </c>
      <c r="I43" s="381" t="str">
        <f>I39</f>
        <v>cum</v>
      </c>
    </row>
    <row r="44" spans="1:9">
      <c r="A44" s="386"/>
      <c r="B44" s="441"/>
      <c r="C44" s="380"/>
      <c r="D44" s="380"/>
      <c r="E44" s="442"/>
      <c r="F44" s="442"/>
      <c r="G44" s="383"/>
      <c r="H44" s="382"/>
      <c r="I44" s="381"/>
    </row>
    <row r="45" spans="1:9">
      <c r="A45" s="387"/>
      <c r="B45" s="388"/>
      <c r="C45" s="913" t="s">
        <v>735</v>
      </c>
      <c r="D45" s="914"/>
      <c r="E45" s="914"/>
      <c r="F45" s="914"/>
      <c r="G45" s="914"/>
      <c r="H45" s="915"/>
      <c r="I45" s="385"/>
    </row>
    <row r="46" spans="1:9">
      <c r="A46" s="387"/>
      <c r="B46" s="388"/>
      <c r="C46" s="916"/>
      <c r="D46" s="917"/>
      <c r="E46" s="917"/>
      <c r="F46" s="917"/>
      <c r="G46" s="917"/>
      <c r="H46" s="918"/>
      <c r="I46" s="385"/>
    </row>
    <row r="48" spans="1:9" ht="15.75" thickBot="1">
      <c r="H48" s="935" t="s">
        <v>664</v>
      </c>
      <c r="I48" s="935"/>
    </row>
    <row r="49" spans="1:9" ht="15.75">
      <c r="A49" s="936" t="s">
        <v>0</v>
      </c>
      <c r="B49" s="937"/>
      <c r="C49" s="937"/>
      <c r="D49" s="937"/>
      <c r="E49" s="937"/>
      <c r="F49" s="937"/>
      <c r="G49" s="937"/>
      <c r="H49" s="937"/>
      <c r="I49" s="937"/>
    </row>
    <row r="50" spans="1:9" ht="42.75" customHeight="1">
      <c r="A50" s="919" t="s">
        <v>1</v>
      </c>
      <c r="B50" s="920"/>
      <c r="C50" s="920"/>
      <c r="D50" s="920"/>
      <c r="E50" s="920"/>
      <c r="F50" s="920"/>
      <c r="G50" s="920"/>
      <c r="H50" s="920"/>
      <c r="I50" s="920"/>
    </row>
    <row r="51" spans="1:9">
      <c r="A51" s="422" t="s">
        <v>2</v>
      </c>
      <c r="B51" s="423"/>
      <c r="C51" s="437"/>
      <c r="D51" s="437"/>
      <c r="E51" s="423"/>
      <c r="F51" s="423"/>
      <c r="G51" s="423"/>
      <c r="H51" s="423"/>
      <c r="I51" s="423"/>
    </row>
    <row r="52" spans="1:9">
      <c r="A52" s="422" t="s">
        <v>3</v>
      </c>
      <c r="B52" s="423"/>
      <c r="C52" s="437"/>
      <c r="D52" s="437"/>
      <c r="E52" s="423"/>
      <c r="F52" s="423" t="s">
        <v>787</v>
      </c>
      <c r="G52" s="423"/>
      <c r="H52" s="423"/>
      <c r="I52" s="423"/>
    </row>
    <row r="53" spans="1:9" ht="15.75" thickBot="1">
      <c r="A53" s="921" t="s">
        <v>694</v>
      </c>
      <c r="B53" s="922"/>
      <c r="C53" s="922"/>
      <c r="D53" s="922"/>
      <c r="E53" s="922"/>
      <c r="F53" s="922"/>
      <c r="G53" s="922"/>
      <c r="H53" s="922"/>
      <c r="I53" s="922"/>
    </row>
    <row r="54" spans="1:9">
      <c r="A54" s="923" t="s">
        <v>4</v>
      </c>
      <c r="B54" s="925" t="s">
        <v>5</v>
      </c>
      <c r="C54" s="927" t="s">
        <v>5</v>
      </c>
      <c r="D54" s="928"/>
      <c r="E54" s="928"/>
      <c r="F54" s="928"/>
      <c r="G54" s="929"/>
      <c r="H54" s="925" t="s">
        <v>23</v>
      </c>
      <c r="I54" s="930"/>
    </row>
    <row r="55" spans="1:9" ht="15.75" thickBot="1">
      <c r="A55" s="924"/>
      <c r="B55" s="926"/>
      <c r="C55" s="375" t="s">
        <v>7</v>
      </c>
      <c r="D55" s="375"/>
      <c r="E55" s="438" t="s">
        <v>8</v>
      </c>
      <c r="F55" s="425" t="s">
        <v>25</v>
      </c>
      <c r="G55" s="425" t="s">
        <v>24</v>
      </c>
      <c r="H55" s="926"/>
      <c r="I55" s="931"/>
    </row>
    <row r="56" spans="1:9" ht="84.75" customHeight="1">
      <c r="A56" s="379">
        <v>125</v>
      </c>
      <c r="B56" s="932" t="s">
        <v>452</v>
      </c>
      <c r="C56" s="933"/>
      <c r="D56" s="933"/>
      <c r="E56" s="933"/>
      <c r="F56" s="933"/>
      <c r="G56" s="933"/>
      <c r="H56" s="934"/>
      <c r="I56" s="424"/>
    </row>
    <row r="57" spans="1:9">
      <c r="A57" s="379"/>
      <c r="B57" s="910" t="s">
        <v>660</v>
      </c>
      <c r="C57" s="911"/>
      <c r="D57" s="911"/>
      <c r="E57" s="911"/>
      <c r="F57" s="911"/>
      <c r="G57" s="911"/>
      <c r="H57" s="912"/>
      <c r="I57" s="9"/>
    </row>
    <row r="58" spans="1:9">
      <c r="A58" s="379"/>
      <c r="B58" s="377"/>
      <c r="C58" s="374"/>
      <c r="D58" s="374"/>
      <c r="E58" s="348"/>
      <c r="F58" s="348"/>
      <c r="G58" s="324"/>
      <c r="H58" s="378"/>
      <c r="I58" s="9"/>
    </row>
    <row r="59" spans="1:9">
      <c r="A59" s="379"/>
      <c r="B59" s="377" t="s">
        <v>661</v>
      </c>
      <c r="C59" s="374">
        <v>4</v>
      </c>
      <c r="D59" s="374">
        <v>1</v>
      </c>
      <c r="E59" s="348">
        <v>1.68</v>
      </c>
      <c r="F59" s="348">
        <v>2.4</v>
      </c>
      <c r="G59" s="440"/>
      <c r="H59" s="348">
        <f t="shared" ref="H59:H64" si="2">ROUND(PRODUCT(C59,D59,E59,F59,G59),2)</f>
        <v>16.13</v>
      </c>
      <c r="I59" s="9" t="s">
        <v>68</v>
      </c>
    </row>
    <row r="60" spans="1:9">
      <c r="A60" s="379"/>
      <c r="B60" s="377"/>
      <c r="C60" s="374">
        <v>4</v>
      </c>
      <c r="D60" s="374">
        <v>2</v>
      </c>
      <c r="E60" s="348">
        <v>0.25</v>
      </c>
      <c r="F60" s="348">
        <v>2.27</v>
      </c>
      <c r="G60" s="440"/>
      <c r="H60" s="348">
        <f t="shared" si="2"/>
        <v>4.54</v>
      </c>
      <c r="I60" s="9"/>
    </row>
    <row r="61" spans="1:9">
      <c r="A61" s="379"/>
      <c r="B61" s="462"/>
      <c r="C61" s="374">
        <v>4</v>
      </c>
      <c r="D61" s="374">
        <v>2</v>
      </c>
      <c r="E61" s="348">
        <v>0.25</v>
      </c>
      <c r="F61" s="348">
        <v>1.4</v>
      </c>
      <c r="G61" s="440"/>
      <c r="H61" s="348">
        <f t="shared" si="2"/>
        <v>2.8</v>
      </c>
      <c r="I61" s="9"/>
    </row>
    <row r="62" spans="1:9">
      <c r="A62" s="379"/>
      <c r="B62" s="377" t="s">
        <v>650</v>
      </c>
      <c r="C62" s="374">
        <v>4</v>
      </c>
      <c r="D62" s="374">
        <v>2</v>
      </c>
      <c r="E62" s="348">
        <v>2.27</v>
      </c>
      <c r="F62" s="348">
        <v>0.25</v>
      </c>
      <c r="G62" s="374"/>
      <c r="H62" s="348">
        <f t="shared" si="2"/>
        <v>4.54</v>
      </c>
      <c r="I62" s="9"/>
    </row>
    <row r="63" spans="1:9">
      <c r="A63" s="379"/>
      <c r="B63" s="377"/>
      <c r="C63" s="374">
        <v>4</v>
      </c>
      <c r="D63" s="374">
        <v>2</v>
      </c>
      <c r="E63" s="348">
        <v>1.58</v>
      </c>
      <c r="F63" s="348">
        <v>0.25</v>
      </c>
      <c r="G63" s="440"/>
      <c r="H63" s="348">
        <f t="shared" si="2"/>
        <v>3.16</v>
      </c>
      <c r="I63" s="9"/>
    </row>
    <row r="64" spans="1:9">
      <c r="A64" s="379"/>
      <c r="B64" s="377"/>
      <c r="C64" s="374">
        <v>4</v>
      </c>
      <c r="D64" s="374">
        <v>1</v>
      </c>
      <c r="E64" s="348">
        <v>2.4</v>
      </c>
      <c r="F64" s="348">
        <v>1.83</v>
      </c>
      <c r="G64" s="440"/>
      <c r="H64" s="348">
        <f t="shared" si="2"/>
        <v>17.57</v>
      </c>
      <c r="I64" s="9"/>
    </row>
    <row r="65" spans="1:9">
      <c r="A65" s="379"/>
      <c r="B65" s="462" t="s">
        <v>20</v>
      </c>
      <c r="C65" s="463"/>
      <c r="D65" s="463"/>
      <c r="E65" s="378"/>
      <c r="F65" s="378"/>
      <c r="G65" s="379"/>
      <c r="H65" s="378"/>
      <c r="I65" s="9"/>
    </row>
    <row r="66" spans="1:9">
      <c r="A66" s="386"/>
      <c r="B66" s="441"/>
      <c r="C66" s="380"/>
      <c r="D66" s="380"/>
      <c r="E66" s="442"/>
      <c r="F66" s="442"/>
      <c r="G66" s="383"/>
      <c r="H66" s="382"/>
      <c r="I66" s="381"/>
    </row>
    <row r="67" spans="1:9" ht="15.75" thickBot="1">
      <c r="A67" s="386"/>
      <c r="B67" s="381" t="s">
        <v>443</v>
      </c>
      <c r="C67" s="380"/>
      <c r="D67" s="380"/>
      <c r="E67" s="442"/>
      <c r="F67" s="442"/>
      <c r="G67" s="383"/>
      <c r="H67" s="444">
        <f>SUM(H59:H64)</f>
        <v>48.739999999999995</v>
      </c>
      <c r="I67" s="384" t="str">
        <f>I59</f>
        <v>sqm</v>
      </c>
    </row>
    <row r="68" spans="1:9" ht="15.75" thickTop="1">
      <c r="A68" s="386"/>
      <c r="B68" s="441"/>
      <c r="C68" s="380"/>
      <c r="D68" s="380"/>
      <c r="E68" s="442"/>
      <c r="F68" s="442"/>
      <c r="G68" s="383"/>
      <c r="H68" s="382"/>
      <c r="I68" s="381"/>
    </row>
    <row r="69" spans="1:9">
      <c r="A69" s="387"/>
      <c r="B69" s="388"/>
      <c r="C69" s="913" t="s">
        <v>736</v>
      </c>
      <c r="D69" s="914"/>
      <c r="E69" s="914"/>
      <c r="F69" s="914"/>
      <c r="G69" s="914"/>
      <c r="H69" s="915"/>
      <c r="I69" s="385"/>
    </row>
    <row r="70" spans="1:9">
      <c r="A70" s="387"/>
      <c r="B70" s="388"/>
      <c r="C70" s="916"/>
      <c r="D70" s="917"/>
      <c r="E70" s="917"/>
      <c r="F70" s="917"/>
      <c r="G70" s="917"/>
      <c r="H70" s="918"/>
      <c r="I70" s="385"/>
    </row>
    <row r="72" spans="1:9" ht="15.75" thickBot="1">
      <c r="H72" s="935" t="s">
        <v>695</v>
      </c>
      <c r="I72" s="935"/>
    </row>
    <row r="73" spans="1:9" ht="15.75">
      <c r="A73" s="936" t="s">
        <v>0</v>
      </c>
      <c r="B73" s="937"/>
      <c r="C73" s="937"/>
      <c r="D73" s="937"/>
      <c r="E73" s="937"/>
      <c r="F73" s="937"/>
      <c r="G73" s="937"/>
      <c r="H73" s="937"/>
      <c r="I73" s="937"/>
    </row>
    <row r="74" spans="1:9" ht="35.25" customHeight="1">
      <c r="A74" s="919" t="s">
        <v>1</v>
      </c>
      <c r="B74" s="920"/>
      <c r="C74" s="920"/>
      <c r="D74" s="920"/>
      <c r="E74" s="920"/>
      <c r="F74" s="920"/>
      <c r="G74" s="920"/>
      <c r="H74" s="920"/>
      <c r="I74" s="920"/>
    </row>
    <row r="75" spans="1:9">
      <c r="A75" s="422" t="s">
        <v>2</v>
      </c>
      <c r="B75" s="423"/>
      <c r="C75" s="437"/>
      <c r="D75" s="437"/>
      <c r="E75" s="423"/>
      <c r="F75" s="423"/>
      <c r="G75" s="423"/>
      <c r="H75" s="423"/>
      <c r="I75" s="423"/>
    </row>
    <row r="76" spans="1:9">
      <c r="A76" s="422" t="s">
        <v>3</v>
      </c>
      <c r="B76" s="423"/>
      <c r="C76" s="437"/>
      <c r="D76" s="437"/>
      <c r="E76" s="423"/>
      <c r="F76" s="423" t="s">
        <v>787</v>
      </c>
      <c r="G76" s="423"/>
      <c r="H76" s="423"/>
      <c r="I76" s="423"/>
    </row>
    <row r="77" spans="1:9" ht="15.75" thickBot="1">
      <c r="A77" s="921" t="s">
        <v>696</v>
      </c>
      <c r="B77" s="922"/>
      <c r="C77" s="922"/>
      <c r="D77" s="922"/>
      <c r="E77" s="922"/>
      <c r="F77" s="922"/>
      <c r="G77" s="922"/>
      <c r="H77" s="922"/>
      <c r="I77" s="922"/>
    </row>
    <row r="78" spans="1:9">
      <c r="A78" s="923" t="s">
        <v>4</v>
      </c>
      <c r="B78" s="925" t="s">
        <v>5</v>
      </c>
      <c r="C78" s="927" t="s">
        <v>5</v>
      </c>
      <c r="D78" s="928"/>
      <c r="E78" s="928"/>
      <c r="F78" s="928"/>
      <c r="G78" s="929"/>
      <c r="H78" s="925" t="s">
        <v>23</v>
      </c>
      <c r="I78" s="930"/>
    </row>
    <row r="79" spans="1:9" ht="15.75" thickBot="1">
      <c r="A79" s="924"/>
      <c r="B79" s="926"/>
      <c r="C79" s="375" t="s">
        <v>7</v>
      </c>
      <c r="D79" s="375"/>
      <c r="E79" s="438" t="s">
        <v>8</v>
      </c>
      <c r="F79" s="425" t="s">
        <v>25</v>
      </c>
      <c r="G79" s="425" t="s">
        <v>24</v>
      </c>
      <c r="H79" s="926"/>
      <c r="I79" s="931"/>
    </row>
    <row r="80" spans="1:9" ht="19.5">
      <c r="A80" s="379" t="s">
        <v>491</v>
      </c>
      <c r="B80" s="932" t="s">
        <v>453</v>
      </c>
      <c r="C80" s="933"/>
      <c r="D80" s="933"/>
      <c r="E80" s="933"/>
      <c r="F80" s="933"/>
      <c r="G80" s="933"/>
      <c r="H80" s="934"/>
      <c r="I80" s="424"/>
    </row>
    <row r="81" spans="1:9">
      <c r="A81" s="379"/>
      <c r="B81" s="910" t="s">
        <v>507</v>
      </c>
      <c r="C81" s="911"/>
      <c r="D81" s="911"/>
      <c r="E81" s="911"/>
      <c r="F81" s="911"/>
      <c r="G81" s="911"/>
      <c r="H81" s="912"/>
      <c r="I81" s="9"/>
    </row>
    <row r="82" spans="1:9">
      <c r="A82" s="379"/>
      <c r="B82" s="377"/>
      <c r="C82" s="374"/>
      <c r="D82" s="374"/>
      <c r="E82" s="348"/>
      <c r="F82" s="348"/>
      <c r="G82" s="324"/>
      <c r="H82" s="378"/>
      <c r="I82" s="9"/>
    </row>
    <row r="83" spans="1:9">
      <c r="A83" s="379"/>
      <c r="B83" s="377" t="s">
        <v>661</v>
      </c>
      <c r="C83" s="374">
        <v>4</v>
      </c>
      <c r="D83" s="374">
        <v>1</v>
      </c>
      <c r="E83" s="348">
        <v>1.68</v>
      </c>
      <c r="F83" s="348">
        <v>2.4</v>
      </c>
      <c r="G83" s="440"/>
      <c r="H83" s="348">
        <f t="shared" ref="H83:H88" si="3">ROUND(PRODUCT(C83,D83,E83,F83,G83),2)</f>
        <v>16.13</v>
      </c>
      <c r="I83" s="9" t="s">
        <v>68</v>
      </c>
    </row>
    <row r="84" spans="1:9">
      <c r="A84" s="379"/>
      <c r="B84" s="377"/>
      <c r="C84" s="374">
        <v>4</v>
      </c>
      <c r="D84" s="374">
        <v>2</v>
      </c>
      <c r="E84" s="348">
        <v>0.25</v>
      </c>
      <c r="F84" s="348">
        <v>2.27</v>
      </c>
      <c r="G84" s="440"/>
      <c r="H84" s="348">
        <f t="shared" si="3"/>
        <v>4.54</v>
      </c>
      <c r="I84" s="9"/>
    </row>
    <row r="85" spans="1:9">
      <c r="A85" s="379"/>
      <c r="B85" s="462"/>
      <c r="C85" s="374">
        <v>4</v>
      </c>
      <c r="D85" s="374">
        <v>2</v>
      </c>
      <c r="E85" s="348">
        <v>0.25</v>
      </c>
      <c r="F85" s="348">
        <v>1.4</v>
      </c>
      <c r="G85" s="440"/>
      <c r="H85" s="348">
        <f t="shared" si="3"/>
        <v>2.8</v>
      </c>
      <c r="I85" s="9"/>
    </row>
    <row r="86" spans="1:9">
      <c r="A86" s="379"/>
      <c r="B86" s="377" t="s">
        <v>650</v>
      </c>
      <c r="C86" s="374">
        <v>4</v>
      </c>
      <c r="D86" s="374">
        <v>2</v>
      </c>
      <c r="E86" s="348">
        <v>2.27</v>
      </c>
      <c r="F86" s="348">
        <v>0.25</v>
      </c>
      <c r="G86" s="440"/>
      <c r="H86" s="348">
        <f t="shared" si="3"/>
        <v>4.54</v>
      </c>
      <c r="I86" s="9"/>
    </row>
    <row r="87" spans="1:9">
      <c r="A87" s="379"/>
      <c r="B87" s="377"/>
      <c r="C87" s="374">
        <v>4</v>
      </c>
      <c r="D87" s="374">
        <v>2</v>
      </c>
      <c r="E87" s="348">
        <v>1.58</v>
      </c>
      <c r="F87" s="348">
        <v>0.25</v>
      </c>
      <c r="G87" s="440"/>
      <c r="H87" s="348">
        <f t="shared" si="3"/>
        <v>3.16</v>
      </c>
      <c r="I87" s="9"/>
    </row>
    <row r="88" spans="1:9">
      <c r="A88" s="379"/>
      <c r="B88" s="377"/>
      <c r="C88" s="374">
        <v>4</v>
      </c>
      <c r="D88" s="374">
        <v>1</v>
      </c>
      <c r="E88" s="348">
        <v>2.4</v>
      </c>
      <c r="F88" s="348">
        <v>1.83</v>
      </c>
      <c r="G88" s="440"/>
      <c r="H88" s="348">
        <f t="shared" si="3"/>
        <v>17.57</v>
      </c>
      <c r="I88" s="9"/>
    </row>
    <row r="89" spans="1:9">
      <c r="A89" s="379"/>
      <c r="B89" s="377"/>
      <c r="C89" s="374"/>
      <c r="D89" s="374"/>
      <c r="E89" s="348"/>
      <c r="F89" s="348"/>
      <c r="G89" s="440"/>
      <c r="H89" s="348"/>
      <c r="I89" s="9"/>
    </row>
    <row r="90" spans="1:9">
      <c r="A90" s="386"/>
      <c r="B90" s="441"/>
      <c r="C90" s="380"/>
      <c r="D90" s="380"/>
      <c r="E90" s="442"/>
      <c r="F90" s="442"/>
      <c r="G90" s="383"/>
      <c r="H90" s="382"/>
      <c r="I90" s="381"/>
    </row>
    <row r="91" spans="1:9" ht="15.75" thickBot="1">
      <c r="A91" s="386"/>
      <c r="B91" s="381" t="s">
        <v>443</v>
      </c>
      <c r="C91" s="380"/>
      <c r="D91" s="380"/>
      <c r="E91" s="442"/>
      <c r="F91" s="442"/>
      <c r="G91" s="383"/>
      <c r="H91" s="444">
        <f>SUM(H83:H89)</f>
        <v>48.739999999999995</v>
      </c>
      <c r="I91" s="384" t="str">
        <f>I83</f>
        <v>sqm</v>
      </c>
    </row>
    <row r="92" spans="1:9" ht="15.75" thickTop="1">
      <c r="A92" s="386"/>
      <c r="B92" s="441"/>
      <c r="C92" s="380"/>
      <c r="D92" s="380"/>
      <c r="E92" s="442"/>
      <c r="F92" s="442"/>
      <c r="G92" s="383"/>
      <c r="H92" s="382"/>
      <c r="I92" s="381"/>
    </row>
    <row r="93" spans="1:9">
      <c r="A93" s="387"/>
      <c r="B93" s="388"/>
      <c r="C93" s="913" t="s">
        <v>736</v>
      </c>
      <c r="D93" s="914"/>
      <c r="E93" s="914"/>
      <c r="F93" s="914"/>
      <c r="G93" s="914"/>
      <c r="H93" s="915"/>
      <c r="I93" s="385"/>
    </row>
    <row r="94" spans="1:9">
      <c r="A94" s="387"/>
      <c r="B94" s="388"/>
      <c r="C94" s="916"/>
      <c r="D94" s="917"/>
      <c r="E94" s="917"/>
      <c r="F94" s="917"/>
      <c r="G94" s="917"/>
      <c r="H94" s="918"/>
      <c r="I94" s="385"/>
    </row>
    <row r="96" spans="1:9" ht="15.75" thickBot="1">
      <c r="H96" s="935" t="s">
        <v>699</v>
      </c>
      <c r="I96" s="935"/>
    </row>
    <row r="97" spans="1:9" ht="15.75">
      <c r="A97" s="936" t="s">
        <v>0</v>
      </c>
      <c r="B97" s="937"/>
      <c r="C97" s="937"/>
      <c r="D97" s="937"/>
      <c r="E97" s="937"/>
      <c r="F97" s="937"/>
      <c r="G97" s="937"/>
      <c r="H97" s="937"/>
      <c r="I97" s="937"/>
    </row>
    <row r="98" spans="1:9" ht="34.5" customHeight="1">
      <c r="A98" s="919" t="s">
        <v>1</v>
      </c>
      <c r="B98" s="920"/>
      <c r="C98" s="920"/>
      <c r="D98" s="920"/>
      <c r="E98" s="920"/>
      <c r="F98" s="920"/>
      <c r="G98" s="920"/>
      <c r="H98" s="920"/>
      <c r="I98" s="920"/>
    </row>
    <row r="99" spans="1:9">
      <c r="A99" s="422" t="s">
        <v>2</v>
      </c>
      <c r="B99" s="423"/>
      <c r="C99" s="437"/>
      <c r="D99" s="437"/>
      <c r="E99" s="423"/>
      <c r="F99" s="423"/>
      <c r="G99" s="423"/>
      <c r="H99" s="423"/>
      <c r="I99" s="423"/>
    </row>
    <row r="100" spans="1:9">
      <c r="A100" s="422" t="s">
        <v>3</v>
      </c>
      <c r="B100" s="423"/>
      <c r="C100" s="437"/>
      <c r="D100" s="437"/>
      <c r="E100" s="423"/>
      <c r="F100" s="423" t="s">
        <v>787</v>
      </c>
      <c r="G100" s="423"/>
      <c r="H100" s="423"/>
      <c r="I100" s="423"/>
    </row>
    <row r="101" spans="1:9" ht="15.75" thickBot="1">
      <c r="A101" s="921" t="s">
        <v>700</v>
      </c>
      <c r="B101" s="922"/>
      <c r="C101" s="922"/>
      <c r="D101" s="922"/>
      <c r="E101" s="922"/>
      <c r="F101" s="922"/>
      <c r="G101" s="922"/>
      <c r="H101" s="922"/>
      <c r="I101" s="922"/>
    </row>
    <row r="102" spans="1:9">
      <c r="A102" s="923" t="s">
        <v>4</v>
      </c>
      <c r="B102" s="925" t="s">
        <v>5</v>
      </c>
      <c r="C102" s="927" t="s">
        <v>5</v>
      </c>
      <c r="D102" s="928"/>
      <c r="E102" s="928"/>
      <c r="F102" s="928"/>
      <c r="G102" s="929"/>
      <c r="H102" s="925" t="s">
        <v>23</v>
      </c>
      <c r="I102" s="930"/>
    </row>
    <row r="103" spans="1:9" ht="15.75" thickBot="1">
      <c r="A103" s="924"/>
      <c r="B103" s="926"/>
      <c r="C103" s="375" t="s">
        <v>7</v>
      </c>
      <c r="D103" s="375"/>
      <c r="E103" s="438" t="s">
        <v>8</v>
      </c>
      <c r="F103" s="425" t="s">
        <v>25</v>
      </c>
      <c r="G103" s="425" t="s">
        <v>24</v>
      </c>
      <c r="H103" s="926"/>
      <c r="I103" s="931"/>
    </row>
    <row r="104" spans="1:9" ht="105" customHeight="1">
      <c r="A104" s="443">
        <v>10</v>
      </c>
      <c r="B104" s="932" t="s">
        <v>31</v>
      </c>
      <c r="C104" s="933"/>
      <c r="D104" s="933"/>
      <c r="E104" s="933"/>
      <c r="F104" s="933"/>
      <c r="G104" s="933"/>
      <c r="H104" s="934"/>
      <c r="I104" s="424"/>
    </row>
    <row r="105" spans="1:9">
      <c r="A105" s="379">
        <v>10.1</v>
      </c>
      <c r="B105" s="910" t="s">
        <v>639</v>
      </c>
      <c r="C105" s="911"/>
      <c r="D105" s="911"/>
      <c r="E105" s="911"/>
      <c r="F105" s="911"/>
      <c r="G105" s="911"/>
      <c r="H105" s="912"/>
      <c r="I105" s="9"/>
    </row>
    <row r="106" spans="1:9">
      <c r="A106" s="379"/>
      <c r="B106" s="377"/>
      <c r="C106" s="374"/>
      <c r="D106" s="374"/>
      <c r="E106" s="348"/>
      <c r="F106" s="348"/>
      <c r="G106" s="324"/>
      <c r="H106" s="378"/>
      <c r="I106" s="9"/>
    </row>
    <row r="107" spans="1:9">
      <c r="A107" s="379"/>
      <c r="B107" s="377" t="s">
        <v>628</v>
      </c>
      <c r="C107" s="374">
        <v>1</v>
      </c>
      <c r="D107" s="374">
        <v>1</v>
      </c>
      <c r="E107" s="348">
        <v>15.4</v>
      </c>
      <c r="F107" s="348">
        <v>2.9</v>
      </c>
      <c r="G107" s="348">
        <v>0.6</v>
      </c>
      <c r="H107" s="348">
        <f t="shared" ref="H107:H108" si="4">ROUND(PRODUCT(C107,D107,E107,F107,G107),2)</f>
        <v>26.8</v>
      </c>
      <c r="I107" s="9" t="s">
        <v>68</v>
      </c>
    </row>
    <row r="108" spans="1:9">
      <c r="A108" s="379"/>
      <c r="B108" s="377"/>
      <c r="C108" s="374">
        <v>1</v>
      </c>
      <c r="D108" s="374">
        <v>1</v>
      </c>
      <c r="E108" s="348">
        <v>15.4</v>
      </c>
      <c r="F108" s="348">
        <v>0.6</v>
      </c>
      <c r="G108" s="348">
        <v>0.7</v>
      </c>
      <c r="H108" s="348">
        <f t="shared" si="4"/>
        <v>6.47</v>
      </c>
      <c r="I108" s="9"/>
    </row>
    <row r="109" spans="1:9">
      <c r="A109" s="379"/>
      <c r="B109" s="377"/>
      <c r="C109" s="374"/>
      <c r="D109" s="374"/>
      <c r="E109" s="348"/>
      <c r="F109" s="348"/>
      <c r="G109" s="348"/>
      <c r="H109" s="348"/>
      <c r="I109" s="9"/>
    </row>
    <row r="110" spans="1:9">
      <c r="A110" s="386"/>
      <c r="B110" s="441"/>
      <c r="C110" s="380"/>
      <c r="D110" s="380"/>
      <c r="E110" s="442"/>
      <c r="F110" s="442"/>
      <c r="G110" s="383"/>
      <c r="H110" s="382"/>
      <c r="I110" s="381"/>
    </row>
    <row r="111" spans="1:9" ht="15.75" thickBot="1">
      <c r="A111" s="386"/>
      <c r="B111" s="381" t="s">
        <v>443</v>
      </c>
      <c r="C111" s="380"/>
      <c r="D111" s="380"/>
      <c r="E111" s="442"/>
      <c r="F111" s="442"/>
      <c r="G111" s="383"/>
      <c r="H111" s="444">
        <f>SUM(H106:H109)</f>
        <v>33.270000000000003</v>
      </c>
      <c r="I111" s="384" t="str">
        <f>I107</f>
        <v>sqm</v>
      </c>
    </row>
    <row r="112" spans="1:9" ht="15.75" thickTop="1">
      <c r="A112" s="386"/>
      <c r="B112" s="441"/>
      <c r="C112" s="380"/>
      <c r="D112" s="380"/>
      <c r="E112" s="442"/>
      <c r="F112" s="442"/>
      <c r="G112" s="383"/>
      <c r="H112" s="382"/>
      <c r="I112" s="381"/>
    </row>
    <row r="113" spans="1:9">
      <c r="A113" s="387"/>
      <c r="B113" s="388"/>
      <c r="C113" s="913" t="s">
        <v>735</v>
      </c>
      <c r="D113" s="914"/>
      <c r="E113" s="914"/>
      <c r="F113" s="914"/>
      <c r="G113" s="914"/>
      <c r="H113" s="915"/>
      <c r="I113" s="385"/>
    </row>
    <row r="114" spans="1:9">
      <c r="A114" s="387"/>
      <c r="B114" s="388"/>
      <c r="C114" s="916"/>
      <c r="D114" s="917"/>
      <c r="E114" s="917"/>
      <c r="F114" s="917"/>
      <c r="G114" s="917"/>
      <c r="H114" s="918"/>
      <c r="I114" s="385"/>
    </row>
    <row r="116" spans="1:9" ht="15.75" thickBot="1">
      <c r="H116" s="935" t="s">
        <v>702</v>
      </c>
      <c r="I116" s="935"/>
    </row>
    <row r="117" spans="1:9" ht="15.75">
      <c r="A117" s="936" t="s">
        <v>0</v>
      </c>
      <c r="B117" s="937"/>
      <c r="C117" s="937"/>
      <c r="D117" s="937"/>
      <c r="E117" s="937"/>
      <c r="F117" s="937"/>
      <c r="G117" s="937"/>
      <c r="H117" s="937"/>
      <c r="I117" s="937"/>
    </row>
    <row r="118" spans="1:9" ht="32.25" customHeight="1">
      <c r="A118" s="919" t="s">
        <v>1</v>
      </c>
      <c r="B118" s="920"/>
      <c r="C118" s="920"/>
      <c r="D118" s="920"/>
      <c r="E118" s="920"/>
      <c r="F118" s="920"/>
      <c r="G118" s="920"/>
      <c r="H118" s="920"/>
      <c r="I118" s="920"/>
    </row>
    <row r="119" spans="1:9">
      <c r="A119" s="422" t="s">
        <v>2</v>
      </c>
      <c r="B119" s="423"/>
      <c r="C119" s="437"/>
      <c r="D119" s="437"/>
      <c r="E119" s="423"/>
      <c r="F119" s="423"/>
      <c r="G119" s="423"/>
      <c r="H119" s="423"/>
      <c r="I119" s="423"/>
    </row>
    <row r="120" spans="1:9">
      <c r="A120" s="422" t="s">
        <v>3</v>
      </c>
      <c r="B120" s="423"/>
      <c r="C120" s="437"/>
      <c r="D120" s="437"/>
      <c r="E120" s="423"/>
      <c r="F120" s="423" t="s">
        <v>787</v>
      </c>
      <c r="G120" s="423"/>
      <c r="H120" s="423"/>
      <c r="I120" s="423"/>
    </row>
    <row r="121" spans="1:9" ht="15.75" thickBot="1">
      <c r="A121" s="921" t="s">
        <v>700</v>
      </c>
      <c r="B121" s="922"/>
      <c r="C121" s="922"/>
      <c r="D121" s="922"/>
      <c r="E121" s="922"/>
      <c r="F121" s="922"/>
      <c r="G121" s="922"/>
      <c r="H121" s="922"/>
      <c r="I121" s="922"/>
    </row>
    <row r="122" spans="1:9">
      <c r="A122" s="923" t="s">
        <v>4</v>
      </c>
      <c r="B122" s="925" t="s">
        <v>5</v>
      </c>
      <c r="C122" s="927" t="s">
        <v>5</v>
      </c>
      <c r="D122" s="928"/>
      <c r="E122" s="928"/>
      <c r="F122" s="928"/>
      <c r="G122" s="929"/>
      <c r="H122" s="925" t="s">
        <v>23</v>
      </c>
      <c r="I122" s="930"/>
    </row>
    <row r="123" spans="1:9" ht="15.75" thickBot="1">
      <c r="A123" s="924"/>
      <c r="B123" s="926"/>
      <c r="C123" s="375" t="s">
        <v>7</v>
      </c>
      <c r="D123" s="375"/>
      <c r="E123" s="438" t="s">
        <v>8</v>
      </c>
      <c r="F123" s="425" t="s">
        <v>25</v>
      </c>
      <c r="G123" s="425" t="s">
        <v>24</v>
      </c>
      <c r="H123" s="926"/>
      <c r="I123" s="931"/>
    </row>
    <row r="124" spans="1:9" ht="19.5" customHeight="1">
      <c r="A124" s="443">
        <v>11</v>
      </c>
      <c r="B124" s="932" t="s">
        <v>45</v>
      </c>
      <c r="C124" s="933"/>
      <c r="D124" s="933"/>
      <c r="E124" s="933"/>
      <c r="F124" s="933"/>
      <c r="G124" s="933"/>
      <c r="H124" s="934"/>
      <c r="I124" s="424"/>
    </row>
    <row r="125" spans="1:9">
      <c r="A125" s="379">
        <v>11.1</v>
      </c>
      <c r="B125" s="910" t="s">
        <v>67</v>
      </c>
      <c r="C125" s="911"/>
      <c r="D125" s="911"/>
      <c r="E125" s="911"/>
      <c r="F125" s="911"/>
      <c r="G125" s="911"/>
      <c r="H125" s="912"/>
      <c r="I125" s="9"/>
    </row>
    <row r="126" spans="1:9">
      <c r="A126" s="379"/>
      <c r="B126" s="377"/>
      <c r="C126" s="374"/>
      <c r="D126" s="374"/>
      <c r="E126" s="348"/>
      <c r="F126" s="348"/>
      <c r="G126" s="324"/>
      <c r="H126" s="378"/>
      <c r="I126" s="9"/>
    </row>
    <row r="127" spans="1:9">
      <c r="A127" s="379"/>
      <c r="B127" s="377"/>
      <c r="C127" s="374">
        <v>1</v>
      </c>
      <c r="D127" s="374">
        <v>2</v>
      </c>
      <c r="E127" s="348">
        <v>15.4</v>
      </c>
      <c r="F127" s="348">
        <v>0.6</v>
      </c>
      <c r="G127" s="440"/>
      <c r="H127" s="348">
        <f t="shared" ref="H127:H129" si="5">ROUND(PRODUCT(C127,D127,E127,F127,G127),2)</f>
        <v>18.48</v>
      </c>
      <c r="I127" s="9" t="s">
        <v>68</v>
      </c>
    </row>
    <row r="128" spans="1:9">
      <c r="A128" s="379"/>
      <c r="B128" s="377"/>
      <c r="C128" s="374">
        <v>1</v>
      </c>
      <c r="D128" s="374">
        <v>2</v>
      </c>
      <c r="E128" s="348">
        <v>2.9</v>
      </c>
      <c r="F128" s="348">
        <v>0.6</v>
      </c>
      <c r="G128" s="440"/>
      <c r="H128" s="348">
        <f t="shared" si="5"/>
        <v>3.48</v>
      </c>
      <c r="I128" s="9"/>
    </row>
    <row r="129" spans="1:9">
      <c r="A129" s="379"/>
      <c r="B129" s="377"/>
      <c r="C129" s="374">
        <v>1</v>
      </c>
      <c r="D129" s="374">
        <v>2</v>
      </c>
      <c r="E129" s="348">
        <v>0.7</v>
      </c>
      <c r="F129" s="348">
        <v>0.6</v>
      </c>
      <c r="G129" s="440"/>
      <c r="H129" s="348">
        <f t="shared" si="5"/>
        <v>0.84</v>
      </c>
      <c r="I129" s="9"/>
    </row>
    <row r="130" spans="1:9">
      <c r="A130" s="379"/>
      <c r="B130" s="377"/>
      <c r="C130" s="374"/>
      <c r="D130" s="374"/>
      <c r="E130" s="348"/>
      <c r="F130" s="348"/>
      <c r="G130" s="440"/>
      <c r="H130" s="348"/>
      <c r="I130" s="9"/>
    </row>
    <row r="131" spans="1:9">
      <c r="A131" s="386"/>
      <c r="B131" s="441"/>
      <c r="C131" s="380"/>
      <c r="D131" s="380"/>
      <c r="E131" s="442"/>
      <c r="F131" s="442"/>
      <c r="G131" s="383"/>
      <c r="H131" s="382"/>
      <c r="I131" s="381"/>
    </row>
    <row r="132" spans="1:9" ht="15.75" thickBot="1">
      <c r="A132" s="386"/>
      <c r="B132" s="381" t="s">
        <v>443</v>
      </c>
      <c r="C132" s="380"/>
      <c r="D132" s="380"/>
      <c r="E132" s="442"/>
      <c r="F132" s="442"/>
      <c r="G132" s="383"/>
      <c r="H132" s="444">
        <f>SUM(H126:H130)</f>
        <v>22.8</v>
      </c>
      <c r="I132" s="384" t="str">
        <f>I127</f>
        <v>sqm</v>
      </c>
    </row>
    <row r="133" spans="1:9" ht="15.75" thickTop="1">
      <c r="A133" s="386"/>
      <c r="B133" s="441"/>
      <c r="C133" s="380"/>
      <c r="D133" s="380"/>
      <c r="E133" s="442"/>
      <c r="F133" s="442"/>
      <c r="G133" s="383"/>
      <c r="H133" s="382"/>
      <c r="I133" s="381"/>
    </row>
    <row r="134" spans="1:9">
      <c r="A134" s="387"/>
      <c r="B134" s="388"/>
      <c r="C134" s="913" t="s">
        <v>735</v>
      </c>
      <c r="D134" s="914"/>
      <c r="E134" s="914"/>
      <c r="F134" s="914"/>
      <c r="G134" s="914"/>
      <c r="H134" s="915"/>
      <c r="I134" s="385"/>
    </row>
    <row r="135" spans="1:9">
      <c r="A135" s="387"/>
      <c r="B135" s="388"/>
      <c r="C135" s="916"/>
      <c r="D135" s="917"/>
      <c r="E135" s="917"/>
      <c r="F135" s="917"/>
      <c r="G135" s="917"/>
      <c r="H135" s="918"/>
      <c r="I135" s="385"/>
    </row>
    <row r="138" spans="1:9" ht="15.75" thickBot="1">
      <c r="H138" s="935" t="s">
        <v>706</v>
      </c>
      <c r="I138" s="935"/>
    </row>
    <row r="139" spans="1:9" ht="15.75">
      <c r="A139" s="936" t="s">
        <v>0</v>
      </c>
      <c r="B139" s="937"/>
      <c r="C139" s="937"/>
      <c r="D139" s="937"/>
      <c r="E139" s="937"/>
      <c r="F139" s="937"/>
      <c r="G139" s="937"/>
      <c r="H139" s="937"/>
      <c r="I139" s="937"/>
    </row>
    <row r="140" spans="1:9" ht="33.75" customHeight="1">
      <c r="A140" s="919" t="s">
        <v>1</v>
      </c>
      <c r="B140" s="920"/>
      <c r="C140" s="920"/>
      <c r="D140" s="920"/>
      <c r="E140" s="920"/>
      <c r="F140" s="920"/>
      <c r="G140" s="920"/>
      <c r="H140" s="920"/>
      <c r="I140" s="920"/>
    </row>
    <row r="141" spans="1:9">
      <c r="A141" s="422" t="s">
        <v>2</v>
      </c>
      <c r="B141" s="423"/>
      <c r="C141" s="437"/>
      <c r="D141" s="437"/>
      <c r="E141" s="423"/>
      <c r="F141" s="423"/>
      <c r="G141" s="423"/>
      <c r="H141" s="423"/>
      <c r="I141" s="423"/>
    </row>
    <row r="142" spans="1:9">
      <c r="A142" s="422" t="s">
        <v>3</v>
      </c>
      <c r="B142" s="423"/>
      <c r="C142" s="437"/>
      <c r="D142" s="437"/>
      <c r="E142" s="423"/>
      <c r="F142" s="423" t="s">
        <v>787</v>
      </c>
      <c r="G142" s="423"/>
      <c r="H142" s="423"/>
      <c r="I142" s="423"/>
    </row>
    <row r="143" spans="1:9" ht="15.75" thickBot="1">
      <c r="A143" s="921" t="s">
        <v>700</v>
      </c>
      <c r="B143" s="922"/>
      <c r="C143" s="922"/>
      <c r="D143" s="922"/>
      <c r="E143" s="922"/>
      <c r="F143" s="922"/>
      <c r="G143" s="922"/>
      <c r="H143" s="922"/>
      <c r="I143" s="922"/>
    </row>
    <row r="144" spans="1:9">
      <c r="A144" s="923" t="s">
        <v>4</v>
      </c>
      <c r="B144" s="925" t="s">
        <v>5</v>
      </c>
      <c r="C144" s="927" t="s">
        <v>5</v>
      </c>
      <c r="D144" s="928"/>
      <c r="E144" s="928"/>
      <c r="F144" s="928"/>
      <c r="G144" s="929"/>
      <c r="H144" s="925" t="s">
        <v>23</v>
      </c>
      <c r="I144" s="930"/>
    </row>
    <row r="145" spans="1:9" ht="15.75" thickBot="1">
      <c r="A145" s="924"/>
      <c r="B145" s="926"/>
      <c r="C145" s="375" t="s">
        <v>7</v>
      </c>
      <c r="D145" s="375"/>
      <c r="E145" s="438" t="s">
        <v>8</v>
      </c>
      <c r="F145" s="425" t="s">
        <v>25</v>
      </c>
      <c r="G145" s="425" t="s">
        <v>24</v>
      </c>
      <c r="H145" s="926"/>
      <c r="I145" s="931"/>
    </row>
    <row r="146" spans="1:9" ht="36" customHeight="1">
      <c r="A146" s="379">
        <v>14</v>
      </c>
      <c r="B146" s="932" t="s">
        <v>41</v>
      </c>
      <c r="C146" s="933"/>
      <c r="D146" s="933"/>
      <c r="E146" s="933"/>
      <c r="F146" s="933"/>
      <c r="G146" s="933"/>
      <c r="H146" s="934"/>
      <c r="I146" s="424"/>
    </row>
    <row r="147" spans="1:9">
      <c r="A147" s="379">
        <v>14.1</v>
      </c>
      <c r="B147" s="910" t="s">
        <v>42</v>
      </c>
      <c r="C147" s="911"/>
      <c r="D147" s="911"/>
      <c r="E147" s="911"/>
      <c r="F147" s="911"/>
      <c r="G147" s="911"/>
      <c r="H147" s="912"/>
      <c r="I147" s="9"/>
    </row>
    <row r="148" spans="1:9">
      <c r="A148" s="379"/>
      <c r="B148" s="377"/>
      <c r="C148" s="374"/>
      <c r="D148" s="374"/>
      <c r="E148" s="348"/>
      <c r="F148" s="348"/>
      <c r="G148" s="324"/>
      <c r="H148" s="378"/>
      <c r="I148" s="9"/>
    </row>
    <row r="149" spans="1:9">
      <c r="A149" s="379"/>
      <c r="B149" s="377" t="s">
        <v>640</v>
      </c>
      <c r="C149" s="374">
        <v>2</v>
      </c>
      <c r="D149" s="374">
        <v>6</v>
      </c>
      <c r="E149" s="348">
        <v>3.04</v>
      </c>
      <c r="F149" s="348">
        <v>0.23</v>
      </c>
      <c r="G149" s="348">
        <v>0.92</v>
      </c>
      <c r="H149" s="348">
        <f t="shared" ref="H149" si="6">ROUND(PRODUCT(C149,D149,E149,F149,G149),2)</f>
        <v>7.72</v>
      </c>
      <c r="I149" s="9" t="s">
        <v>47</v>
      </c>
    </row>
    <row r="150" spans="1:9">
      <c r="A150" s="379"/>
      <c r="B150" s="377" t="s">
        <v>641</v>
      </c>
      <c r="C150" s="374">
        <v>1</v>
      </c>
      <c r="D150" s="374">
        <v>2</v>
      </c>
      <c r="E150" s="348">
        <v>6.91</v>
      </c>
      <c r="F150" s="348">
        <v>0.23</v>
      </c>
      <c r="G150" s="348">
        <v>3.4</v>
      </c>
      <c r="H150" s="348">
        <f>ROUND(PRODUCT(C150,D150,E150,F150,G150),2)</f>
        <v>10.81</v>
      </c>
      <c r="I150" s="9"/>
    </row>
    <row r="151" spans="1:9">
      <c r="A151" s="379"/>
      <c r="B151" s="377" t="s">
        <v>642</v>
      </c>
      <c r="C151" s="374">
        <v>2</v>
      </c>
      <c r="D151" s="374">
        <v>4</v>
      </c>
      <c r="E151" s="348">
        <v>0.23</v>
      </c>
      <c r="F151" s="348">
        <v>0.23</v>
      </c>
      <c r="G151" s="348">
        <v>3.4</v>
      </c>
      <c r="H151" s="348">
        <f>ROUND(PRODUCT(C151,D151,E151,F151,G151),2)</f>
        <v>1.44</v>
      </c>
      <c r="I151" s="9"/>
    </row>
    <row r="152" spans="1:9">
      <c r="A152" s="379"/>
      <c r="B152" s="462"/>
      <c r="C152" s="463"/>
      <c r="D152" s="463"/>
      <c r="E152" s="378"/>
      <c r="F152" s="378"/>
      <c r="G152" s="348"/>
      <c r="H152" s="378"/>
      <c r="I152" s="9"/>
    </row>
    <row r="153" spans="1:9">
      <c r="A153" s="386"/>
      <c r="B153" s="441"/>
      <c r="C153" s="380"/>
      <c r="D153" s="380"/>
      <c r="E153" s="442"/>
      <c r="F153" s="442"/>
      <c r="G153" s="383"/>
      <c r="H153" s="382"/>
      <c r="I153" s="381"/>
    </row>
    <row r="154" spans="1:9" ht="15.75" thickBot="1">
      <c r="A154" s="386"/>
      <c r="B154" s="381" t="s">
        <v>443</v>
      </c>
      <c r="C154" s="380"/>
      <c r="D154" s="380"/>
      <c r="E154" s="442"/>
      <c r="F154" s="442"/>
      <c r="G154" s="383"/>
      <c r="H154" s="444">
        <f>SUM(H149:H152)</f>
        <v>19.970000000000002</v>
      </c>
      <c r="I154" s="384" t="str">
        <f>I149</f>
        <v>cum</v>
      </c>
    </row>
    <row r="155" spans="1:9" ht="15.75" thickTop="1">
      <c r="A155" s="386"/>
      <c r="B155" s="441"/>
      <c r="C155" s="380"/>
      <c r="D155" s="380"/>
      <c r="E155" s="442"/>
      <c r="F155" s="442"/>
      <c r="G155" s="383"/>
      <c r="H155" s="382"/>
      <c r="I155" s="381"/>
    </row>
    <row r="156" spans="1:9">
      <c r="A156" s="387"/>
      <c r="B156" s="388"/>
      <c r="C156" s="913" t="s">
        <v>737</v>
      </c>
      <c r="D156" s="914"/>
      <c r="E156" s="914"/>
      <c r="F156" s="914"/>
      <c r="G156" s="914"/>
      <c r="H156" s="915"/>
      <c r="I156" s="385"/>
    </row>
    <row r="157" spans="1:9">
      <c r="A157" s="387"/>
      <c r="B157" s="388"/>
      <c r="C157" s="916"/>
      <c r="D157" s="917"/>
      <c r="E157" s="917"/>
      <c r="F157" s="917"/>
      <c r="G157" s="917"/>
      <c r="H157" s="918"/>
      <c r="I157" s="385"/>
    </row>
    <row r="160" spans="1:9" ht="15.75" thickBot="1">
      <c r="H160" s="935" t="s">
        <v>707</v>
      </c>
      <c r="I160" s="935"/>
    </row>
    <row r="161" spans="1:9" ht="15.75">
      <c r="A161" s="936" t="s">
        <v>0</v>
      </c>
      <c r="B161" s="937"/>
      <c r="C161" s="937"/>
      <c r="D161" s="937"/>
      <c r="E161" s="937"/>
      <c r="F161" s="937"/>
      <c r="G161" s="937"/>
      <c r="H161" s="937"/>
      <c r="I161" s="937"/>
    </row>
    <row r="162" spans="1:9" ht="39.75" customHeight="1">
      <c r="A162" s="919" t="s">
        <v>1</v>
      </c>
      <c r="B162" s="920"/>
      <c r="C162" s="920"/>
      <c r="D162" s="920"/>
      <c r="E162" s="920"/>
      <c r="F162" s="920"/>
      <c r="G162" s="920"/>
      <c r="H162" s="920"/>
      <c r="I162" s="920"/>
    </row>
    <row r="163" spans="1:9">
      <c r="A163" s="422" t="s">
        <v>2</v>
      </c>
      <c r="B163" s="423"/>
      <c r="C163" s="437"/>
      <c r="D163" s="437"/>
      <c r="E163" s="423"/>
      <c r="F163" s="423"/>
      <c r="G163" s="423"/>
      <c r="H163" s="423"/>
      <c r="I163" s="423"/>
    </row>
    <row r="164" spans="1:9">
      <c r="A164" s="422" t="s">
        <v>3</v>
      </c>
      <c r="B164" s="423"/>
      <c r="C164" s="437"/>
      <c r="D164" s="437"/>
      <c r="E164" s="423"/>
      <c r="F164" s="423" t="s">
        <v>787</v>
      </c>
      <c r="G164" s="423"/>
      <c r="H164" s="423"/>
      <c r="I164" s="423"/>
    </row>
    <row r="165" spans="1:9" ht="15.75" thickBot="1">
      <c r="A165" s="921" t="s">
        <v>700</v>
      </c>
      <c r="B165" s="922"/>
      <c r="C165" s="922"/>
      <c r="D165" s="922"/>
      <c r="E165" s="922"/>
      <c r="F165" s="922"/>
      <c r="G165" s="922"/>
      <c r="H165" s="922"/>
      <c r="I165" s="922"/>
    </row>
    <row r="166" spans="1:9">
      <c r="A166" s="923" t="s">
        <v>4</v>
      </c>
      <c r="B166" s="925" t="s">
        <v>5</v>
      </c>
      <c r="C166" s="927" t="s">
        <v>5</v>
      </c>
      <c r="D166" s="928"/>
      <c r="E166" s="928"/>
      <c r="F166" s="928"/>
      <c r="G166" s="929"/>
      <c r="H166" s="925" t="s">
        <v>23</v>
      </c>
      <c r="I166" s="930"/>
    </row>
    <row r="167" spans="1:9" ht="15.75" thickBot="1">
      <c r="A167" s="924"/>
      <c r="B167" s="926"/>
      <c r="C167" s="375" t="s">
        <v>7</v>
      </c>
      <c r="D167" s="375"/>
      <c r="E167" s="438" t="s">
        <v>8</v>
      </c>
      <c r="F167" s="425" t="s">
        <v>25</v>
      </c>
      <c r="G167" s="425" t="s">
        <v>24</v>
      </c>
      <c r="H167" s="926"/>
      <c r="I167" s="931"/>
    </row>
    <row r="168" spans="1:9" ht="19.5">
      <c r="A168" s="379">
        <v>47</v>
      </c>
      <c r="B168" s="932" t="s">
        <v>458</v>
      </c>
      <c r="C168" s="933"/>
      <c r="D168" s="933"/>
      <c r="E168" s="933"/>
      <c r="F168" s="933"/>
      <c r="G168" s="933"/>
      <c r="H168" s="934"/>
      <c r="I168" s="424"/>
    </row>
    <row r="169" spans="1:9">
      <c r="A169" s="379">
        <v>47.1</v>
      </c>
      <c r="B169" s="910" t="s">
        <v>459</v>
      </c>
      <c r="C169" s="911"/>
      <c r="D169" s="911"/>
      <c r="E169" s="911"/>
      <c r="F169" s="911"/>
      <c r="G169" s="911"/>
      <c r="H169" s="912"/>
      <c r="I169" s="9"/>
    </row>
    <row r="170" spans="1:9" ht="25.5" customHeight="1">
      <c r="A170" s="379" t="s">
        <v>461</v>
      </c>
      <c r="B170" s="938" t="s">
        <v>460</v>
      </c>
      <c r="C170" s="939"/>
      <c r="D170" s="939"/>
      <c r="E170" s="939"/>
      <c r="F170" s="939"/>
      <c r="G170" s="939"/>
      <c r="H170" s="940"/>
      <c r="I170" s="9"/>
    </row>
    <row r="171" spans="1:9">
      <c r="A171" s="379"/>
      <c r="B171" s="377"/>
      <c r="C171" s="374"/>
      <c r="D171" s="374"/>
      <c r="E171" s="348"/>
      <c r="F171" s="348"/>
      <c r="G171" s="324"/>
      <c r="H171" s="378"/>
      <c r="I171" s="9"/>
    </row>
    <row r="172" spans="1:9">
      <c r="A172" s="379"/>
      <c r="B172" s="377"/>
      <c r="C172" s="374">
        <v>4</v>
      </c>
      <c r="D172" s="374">
        <v>3</v>
      </c>
      <c r="E172" s="348">
        <v>2.5099999999999998</v>
      </c>
      <c r="F172" s="348"/>
      <c r="G172" s="348"/>
      <c r="H172" s="348">
        <f t="shared" ref="H172:H176" si="7">ROUND(PRODUCT(C172,D172,E172,F172,G172),2)</f>
        <v>30.12</v>
      </c>
      <c r="I172" s="9" t="s">
        <v>117</v>
      </c>
    </row>
    <row r="173" spans="1:9">
      <c r="A173" s="379"/>
      <c r="B173" s="377"/>
      <c r="C173" s="374">
        <v>4</v>
      </c>
      <c r="D173" s="374">
        <v>3</v>
      </c>
      <c r="E173" s="348">
        <v>2.71</v>
      </c>
      <c r="F173" s="348"/>
      <c r="G173" s="348"/>
      <c r="H173" s="348">
        <f t="shared" si="7"/>
        <v>32.520000000000003</v>
      </c>
      <c r="I173" s="9"/>
    </row>
    <row r="174" spans="1:9">
      <c r="A174" s="379"/>
      <c r="B174" s="377"/>
      <c r="C174" s="374">
        <v>4</v>
      </c>
      <c r="D174" s="374">
        <v>3</v>
      </c>
      <c r="E174" s="348">
        <v>2.71</v>
      </c>
      <c r="F174" s="348"/>
      <c r="G174" s="348"/>
      <c r="H174" s="348">
        <f t="shared" si="7"/>
        <v>32.520000000000003</v>
      </c>
      <c r="I174" s="9"/>
    </row>
    <row r="175" spans="1:9">
      <c r="A175" s="379"/>
      <c r="B175" s="377"/>
      <c r="C175" s="374">
        <v>2</v>
      </c>
      <c r="D175" s="374">
        <v>3</v>
      </c>
      <c r="E175" s="348">
        <v>3</v>
      </c>
      <c r="F175" s="348"/>
      <c r="G175" s="348"/>
      <c r="H175" s="348">
        <f t="shared" si="7"/>
        <v>18</v>
      </c>
      <c r="I175" s="9"/>
    </row>
    <row r="176" spans="1:9">
      <c r="A176" s="379"/>
      <c r="B176" s="377"/>
      <c r="C176" s="374">
        <v>2</v>
      </c>
      <c r="D176" s="374">
        <v>3</v>
      </c>
      <c r="E176" s="348">
        <v>2.71</v>
      </c>
      <c r="F176" s="348"/>
      <c r="G176" s="348"/>
      <c r="H176" s="348">
        <f t="shared" si="7"/>
        <v>16.260000000000002</v>
      </c>
      <c r="I176" s="9"/>
    </row>
    <row r="177" spans="1:9">
      <c r="A177" s="379"/>
      <c r="B177" s="464"/>
      <c r="C177" s="463"/>
      <c r="D177" s="463"/>
      <c r="E177" s="378"/>
      <c r="F177" s="378"/>
      <c r="G177" s="379"/>
      <c r="H177" s="378"/>
      <c r="I177" s="9"/>
    </row>
    <row r="178" spans="1:9">
      <c r="A178" s="386"/>
      <c r="B178" s="441"/>
      <c r="C178" s="380"/>
      <c r="D178" s="380"/>
      <c r="E178" s="442"/>
      <c r="F178" s="442"/>
      <c r="G178" s="383"/>
      <c r="H178" s="382"/>
      <c r="I178" s="381"/>
    </row>
    <row r="179" spans="1:9" ht="15.75" thickBot="1">
      <c r="A179" s="386"/>
      <c r="B179" s="381" t="s">
        <v>443</v>
      </c>
      <c r="C179" s="380"/>
      <c r="D179" s="380"/>
      <c r="E179" s="442"/>
      <c r="F179" s="442"/>
      <c r="G179" s="383"/>
      <c r="H179" s="444">
        <f>SUM(H171:H177)</f>
        <v>129.41999999999999</v>
      </c>
      <c r="I179" s="384" t="str">
        <f>I172</f>
        <v>mtr</v>
      </c>
    </row>
    <row r="180" spans="1:9" ht="15.75" thickTop="1">
      <c r="A180" s="386"/>
      <c r="B180" s="441"/>
      <c r="C180" s="380"/>
      <c r="D180" s="380"/>
      <c r="E180" s="442"/>
      <c r="F180" s="442"/>
      <c r="G180" s="383"/>
      <c r="H180" s="382"/>
      <c r="I180" s="381"/>
    </row>
    <row r="181" spans="1:9">
      <c r="A181" s="387"/>
      <c r="B181" s="388"/>
      <c r="C181" s="913" t="s">
        <v>737</v>
      </c>
      <c r="D181" s="914"/>
      <c r="E181" s="914"/>
      <c r="F181" s="914"/>
      <c r="G181" s="914"/>
      <c r="H181" s="915"/>
      <c r="I181" s="385"/>
    </row>
    <row r="182" spans="1:9">
      <c r="A182" s="387"/>
      <c r="B182" s="388"/>
      <c r="C182" s="916"/>
      <c r="D182" s="917"/>
      <c r="E182" s="917"/>
      <c r="F182" s="917"/>
      <c r="G182" s="917"/>
      <c r="H182" s="918"/>
      <c r="I182" s="385"/>
    </row>
    <row r="185" spans="1:9" ht="15.75" thickBot="1">
      <c r="A185" s="921" t="s">
        <v>700</v>
      </c>
      <c r="B185" s="922"/>
      <c r="C185" s="922"/>
      <c r="D185" s="922"/>
      <c r="E185" s="922"/>
      <c r="F185" s="922"/>
      <c r="G185" s="922"/>
      <c r="H185" s="922"/>
      <c r="I185" s="922"/>
    </row>
    <row r="186" spans="1:9">
      <c r="A186" s="923" t="s">
        <v>4</v>
      </c>
      <c r="B186" s="925" t="s">
        <v>5</v>
      </c>
      <c r="C186" s="927" t="s">
        <v>5</v>
      </c>
      <c r="D186" s="928"/>
      <c r="E186" s="928"/>
      <c r="F186" s="928"/>
      <c r="G186" s="929"/>
      <c r="H186" s="925" t="s">
        <v>23</v>
      </c>
      <c r="I186" s="930"/>
    </row>
    <row r="187" spans="1:9" ht="15.75" thickBot="1">
      <c r="A187" s="924"/>
      <c r="B187" s="926"/>
      <c r="C187" s="375" t="s">
        <v>7</v>
      </c>
      <c r="D187" s="375"/>
      <c r="E187" s="438" t="s">
        <v>8</v>
      </c>
      <c r="F187" s="425" t="s">
        <v>25</v>
      </c>
      <c r="G187" s="425" t="s">
        <v>24</v>
      </c>
      <c r="H187" s="926"/>
      <c r="I187" s="931"/>
    </row>
    <row r="188" spans="1:9" ht="36" customHeight="1">
      <c r="A188" s="379">
        <v>56</v>
      </c>
      <c r="B188" s="932" t="s">
        <v>665</v>
      </c>
      <c r="C188" s="933"/>
      <c r="D188" s="933"/>
      <c r="E188" s="933"/>
      <c r="F188" s="933"/>
      <c r="G188" s="933"/>
      <c r="H188" s="934"/>
      <c r="I188" s="424"/>
    </row>
    <row r="189" spans="1:9">
      <c r="A189" s="379">
        <v>56.1</v>
      </c>
      <c r="B189" s="910" t="s">
        <v>473</v>
      </c>
      <c r="C189" s="911"/>
      <c r="D189" s="911"/>
      <c r="E189" s="911"/>
      <c r="F189" s="911"/>
      <c r="G189" s="911"/>
      <c r="H189" s="912"/>
      <c r="I189" s="9"/>
    </row>
    <row r="190" spans="1:9">
      <c r="A190" s="379"/>
      <c r="B190" s="377"/>
      <c r="C190" s="374"/>
      <c r="D190" s="374"/>
      <c r="E190" s="348"/>
      <c r="F190" s="348"/>
      <c r="G190" s="324"/>
      <c r="H190" s="378"/>
      <c r="I190" s="9"/>
    </row>
    <row r="191" spans="1:9">
      <c r="A191" s="379"/>
      <c r="B191" s="377"/>
      <c r="C191" s="374">
        <v>12</v>
      </c>
      <c r="D191" s="374">
        <v>6</v>
      </c>
      <c r="E191" s="348"/>
      <c r="F191" s="348"/>
      <c r="G191" s="348"/>
      <c r="H191" s="348">
        <f t="shared" ref="H191" si="8">ROUND(PRODUCT(C191,D191,E191,F191,G191),2)</f>
        <v>72</v>
      </c>
      <c r="I191" s="9" t="s">
        <v>390</v>
      </c>
    </row>
    <row r="192" spans="1:9">
      <c r="A192" s="379"/>
      <c r="B192" s="464"/>
      <c r="C192" s="463"/>
      <c r="D192" s="463"/>
      <c r="E192" s="378"/>
      <c r="F192" s="378"/>
      <c r="G192" s="379"/>
      <c r="H192" s="378"/>
      <c r="I192" s="9"/>
    </row>
    <row r="193" spans="1:9">
      <c r="A193" s="386"/>
      <c r="B193" s="441"/>
      <c r="C193" s="380"/>
      <c r="D193" s="380"/>
      <c r="E193" s="442"/>
      <c r="F193" s="442"/>
      <c r="G193" s="383"/>
      <c r="H193" s="382"/>
      <c r="I193" s="381"/>
    </row>
    <row r="194" spans="1:9" ht="15.75" thickBot="1">
      <c r="A194" s="386"/>
      <c r="B194" s="381" t="s">
        <v>443</v>
      </c>
      <c r="C194" s="380"/>
      <c r="D194" s="380"/>
      <c r="E194" s="442"/>
      <c r="F194" s="442"/>
      <c r="G194" s="383"/>
      <c r="H194" s="444">
        <f>SUM(H190:H192)</f>
        <v>72</v>
      </c>
      <c r="I194" s="384" t="str">
        <f>I191</f>
        <v>each</v>
      </c>
    </row>
    <row r="195" spans="1:9" ht="15.75" thickTop="1">
      <c r="A195" s="386"/>
      <c r="B195" s="441"/>
      <c r="C195" s="380"/>
      <c r="D195" s="380"/>
      <c r="E195" s="442"/>
      <c r="F195" s="442"/>
      <c r="G195" s="383"/>
      <c r="H195" s="382"/>
      <c r="I195" s="381"/>
    </row>
    <row r="196" spans="1:9">
      <c r="A196" s="387"/>
      <c r="B196" s="388"/>
      <c r="C196" s="913" t="s">
        <v>737</v>
      </c>
      <c r="D196" s="914"/>
      <c r="E196" s="914"/>
      <c r="F196" s="914"/>
      <c r="G196" s="914"/>
      <c r="H196" s="915"/>
      <c r="I196" s="385"/>
    </row>
    <row r="197" spans="1:9">
      <c r="A197" s="387"/>
      <c r="B197" s="388"/>
      <c r="C197" s="916"/>
      <c r="D197" s="917"/>
      <c r="E197" s="917"/>
      <c r="F197" s="917"/>
      <c r="G197" s="917"/>
      <c r="H197" s="918"/>
      <c r="I197" s="385"/>
    </row>
    <row r="199" spans="1:9" ht="15.75" thickBot="1">
      <c r="H199" s="935" t="s">
        <v>708</v>
      </c>
      <c r="I199" s="935"/>
    </row>
    <row r="200" spans="1:9" ht="15.75">
      <c r="A200" s="936" t="s">
        <v>0</v>
      </c>
      <c r="B200" s="937"/>
      <c r="C200" s="937"/>
      <c r="D200" s="937"/>
      <c r="E200" s="937"/>
      <c r="F200" s="937"/>
      <c r="G200" s="937"/>
      <c r="H200" s="937"/>
      <c r="I200" s="937"/>
    </row>
    <row r="201" spans="1:9" ht="30" customHeight="1">
      <c r="A201" s="919" t="s">
        <v>1</v>
      </c>
      <c r="B201" s="920"/>
      <c r="C201" s="920"/>
      <c r="D201" s="920"/>
      <c r="E201" s="920"/>
      <c r="F201" s="920"/>
      <c r="G201" s="920"/>
      <c r="H201" s="920"/>
      <c r="I201" s="920"/>
    </row>
    <row r="202" spans="1:9">
      <c r="A202" s="422" t="s">
        <v>2</v>
      </c>
      <c r="B202" s="423"/>
      <c r="C202" s="437"/>
      <c r="D202" s="437"/>
      <c r="E202" s="423"/>
      <c r="F202" s="423"/>
      <c r="G202" s="423"/>
      <c r="H202" s="423"/>
      <c r="I202" s="423"/>
    </row>
    <row r="203" spans="1:9">
      <c r="A203" s="422" t="s">
        <v>3</v>
      </c>
      <c r="B203" s="423"/>
      <c r="C203" s="437"/>
      <c r="D203" s="437"/>
      <c r="E203" s="423"/>
      <c r="F203" s="423" t="s">
        <v>787</v>
      </c>
      <c r="G203" s="423"/>
      <c r="H203" s="423"/>
      <c r="I203" s="423"/>
    </row>
    <row r="204" spans="1:9" ht="15.75" thickBot="1">
      <c r="A204" s="921" t="s">
        <v>700</v>
      </c>
      <c r="B204" s="922"/>
      <c r="C204" s="922"/>
      <c r="D204" s="922"/>
      <c r="E204" s="922"/>
      <c r="F204" s="922"/>
      <c r="G204" s="922"/>
      <c r="H204" s="922"/>
      <c r="I204" s="922"/>
    </row>
    <row r="205" spans="1:9">
      <c r="A205" s="923" t="s">
        <v>4</v>
      </c>
      <c r="B205" s="925" t="s">
        <v>5</v>
      </c>
      <c r="C205" s="927" t="s">
        <v>5</v>
      </c>
      <c r="D205" s="928"/>
      <c r="E205" s="928"/>
      <c r="F205" s="928"/>
      <c r="G205" s="929"/>
      <c r="H205" s="925" t="s">
        <v>23</v>
      </c>
      <c r="I205" s="930"/>
    </row>
    <row r="206" spans="1:9" ht="15.75" thickBot="1">
      <c r="A206" s="924"/>
      <c r="B206" s="926"/>
      <c r="C206" s="375" t="s">
        <v>7</v>
      </c>
      <c r="D206" s="375"/>
      <c r="E206" s="438" t="s">
        <v>8</v>
      </c>
      <c r="F206" s="425" t="s">
        <v>25</v>
      </c>
      <c r="G206" s="425" t="s">
        <v>24</v>
      </c>
      <c r="H206" s="926"/>
      <c r="I206" s="931"/>
    </row>
    <row r="207" spans="1:9" ht="48" customHeight="1">
      <c r="A207" s="379">
        <v>59</v>
      </c>
      <c r="B207" s="932" t="s">
        <v>454</v>
      </c>
      <c r="C207" s="933"/>
      <c r="D207" s="933"/>
      <c r="E207" s="933"/>
      <c r="F207" s="933"/>
      <c r="G207" s="933"/>
      <c r="H207" s="934"/>
      <c r="I207" s="424"/>
    </row>
    <row r="208" spans="1:9">
      <c r="A208" s="379">
        <v>59.1</v>
      </c>
      <c r="B208" s="910" t="s">
        <v>455</v>
      </c>
      <c r="C208" s="911"/>
      <c r="D208" s="911"/>
      <c r="E208" s="911"/>
      <c r="F208" s="911"/>
      <c r="G208" s="911"/>
      <c r="H208" s="912"/>
      <c r="I208" s="9"/>
    </row>
    <row r="209" spans="1:9">
      <c r="A209" s="379"/>
      <c r="B209" s="377" t="s">
        <v>669</v>
      </c>
      <c r="C209" s="374"/>
      <c r="D209" s="374"/>
      <c r="E209" s="348"/>
      <c r="F209" s="348"/>
      <c r="G209" s="324"/>
      <c r="H209" s="378"/>
      <c r="I209" s="9"/>
    </row>
    <row r="210" spans="1:9">
      <c r="A210" s="379"/>
      <c r="B210" s="377" t="s">
        <v>666</v>
      </c>
      <c r="C210" s="374">
        <v>4</v>
      </c>
      <c r="D210" s="374">
        <v>2</v>
      </c>
      <c r="E210" s="348">
        <v>0.42</v>
      </c>
      <c r="F210" s="348"/>
      <c r="G210" s="348"/>
      <c r="H210" s="348">
        <f t="shared" ref="H210:H212" si="9">ROUND(PRODUCT(C210,D210,E210,F210,G210),2)</f>
        <v>3.36</v>
      </c>
      <c r="I210" s="9" t="s">
        <v>117</v>
      </c>
    </row>
    <row r="211" spans="1:9">
      <c r="A211" s="379"/>
      <c r="B211" s="377" t="s">
        <v>667</v>
      </c>
      <c r="C211" s="374">
        <v>2</v>
      </c>
      <c r="D211" s="374">
        <v>2</v>
      </c>
      <c r="E211" s="348">
        <v>0.48</v>
      </c>
      <c r="F211" s="348"/>
      <c r="G211" s="348"/>
      <c r="H211" s="348">
        <f t="shared" si="9"/>
        <v>1.92</v>
      </c>
      <c r="I211" s="9"/>
    </row>
    <row r="212" spans="1:9">
      <c r="A212" s="379"/>
      <c r="B212" s="377" t="s">
        <v>668</v>
      </c>
      <c r="C212" s="374">
        <v>2</v>
      </c>
      <c r="D212" s="374">
        <v>2</v>
      </c>
      <c r="E212" s="348">
        <v>0.55000000000000004</v>
      </c>
      <c r="F212" s="348"/>
      <c r="G212" s="348"/>
      <c r="H212" s="348">
        <f t="shared" si="9"/>
        <v>2.2000000000000002</v>
      </c>
      <c r="I212" s="9"/>
    </row>
    <row r="213" spans="1:9">
      <c r="A213" s="379"/>
      <c r="B213" s="464"/>
      <c r="C213" s="463"/>
      <c r="D213" s="463"/>
      <c r="E213" s="378"/>
      <c r="F213" s="378"/>
      <c r="G213" s="379"/>
      <c r="H213" s="378"/>
      <c r="I213" s="9"/>
    </row>
    <row r="214" spans="1:9">
      <c r="A214" s="386"/>
      <c r="B214" s="441"/>
      <c r="C214" s="380"/>
      <c r="D214" s="380"/>
      <c r="E214" s="442"/>
      <c r="F214" s="442"/>
      <c r="G214" s="383"/>
      <c r="H214" s="382"/>
      <c r="I214" s="381"/>
    </row>
    <row r="215" spans="1:9" ht="15.75" thickBot="1">
      <c r="A215" s="386"/>
      <c r="B215" s="381" t="s">
        <v>443</v>
      </c>
      <c r="C215" s="380"/>
      <c r="D215" s="380"/>
      <c r="E215" s="442"/>
      <c r="F215" s="442"/>
      <c r="G215" s="383"/>
      <c r="H215" s="444">
        <f>SUM(H209:H213)</f>
        <v>7.4799999999999995</v>
      </c>
      <c r="I215" s="384" t="str">
        <f>I210</f>
        <v>mtr</v>
      </c>
    </row>
    <row r="216" spans="1:9" ht="15.75" thickTop="1">
      <c r="A216" s="386"/>
      <c r="B216" s="441"/>
      <c r="C216" s="380"/>
      <c r="D216" s="380"/>
      <c r="E216" s="442"/>
      <c r="F216" s="442"/>
      <c r="G216" s="383"/>
      <c r="H216" s="382"/>
      <c r="I216" s="381"/>
    </row>
    <row r="217" spans="1:9">
      <c r="A217" s="387"/>
      <c r="B217" s="388"/>
      <c r="C217" s="913" t="s">
        <v>737</v>
      </c>
      <c r="D217" s="914"/>
      <c r="E217" s="914"/>
      <c r="F217" s="914"/>
      <c r="G217" s="914"/>
      <c r="H217" s="915"/>
      <c r="I217" s="385"/>
    </row>
    <row r="218" spans="1:9">
      <c r="A218" s="387"/>
      <c r="B218" s="388"/>
      <c r="C218" s="916"/>
      <c r="D218" s="917"/>
      <c r="E218" s="917"/>
      <c r="F218" s="917"/>
      <c r="G218" s="917"/>
      <c r="H218" s="918"/>
      <c r="I218" s="385"/>
    </row>
    <row r="220" spans="1:9" ht="15.75" thickBot="1">
      <c r="H220" s="935" t="s">
        <v>709</v>
      </c>
      <c r="I220" s="935"/>
    </row>
    <row r="221" spans="1:9" ht="15.75">
      <c r="A221" s="936" t="s">
        <v>0</v>
      </c>
      <c r="B221" s="937"/>
      <c r="C221" s="937"/>
      <c r="D221" s="937"/>
      <c r="E221" s="937"/>
      <c r="F221" s="937"/>
      <c r="G221" s="937"/>
      <c r="H221" s="937"/>
      <c r="I221" s="937"/>
    </row>
    <row r="222" spans="1:9" ht="33" customHeight="1">
      <c r="A222" s="919" t="s">
        <v>1</v>
      </c>
      <c r="B222" s="920"/>
      <c r="C222" s="920"/>
      <c r="D222" s="920"/>
      <c r="E222" s="920"/>
      <c r="F222" s="920"/>
      <c r="G222" s="920"/>
      <c r="H222" s="920"/>
      <c r="I222" s="920"/>
    </row>
    <row r="223" spans="1:9">
      <c r="A223" s="422" t="s">
        <v>2</v>
      </c>
      <c r="B223" s="423"/>
      <c r="C223" s="437"/>
      <c r="D223" s="437"/>
      <c r="E223" s="423"/>
      <c r="F223" s="423"/>
      <c r="G223" s="423"/>
      <c r="H223" s="423"/>
      <c r="I223" s="423"/>
    </row>
    <row r="224" spans="1:9">
      <c r="A224" s="422" t="s">
        <v>3</v>
      </c>
      <c r="B224" s="423"/>
      <c r="C224" s="437"/>
      <c r="D224" s="437"/>
      <c r="E224" s="423"/>
      <c r="F224" s="423" t="s">
        <v>787</v>
      </c>
      <c r="G224" s="423"/>
      <c r="H224" s="423"/>
      <c r="I224" s="423"/>
    </row>
    <row r="225" spans="1:9" ht="15.75" thickBot="1">
      <c r="A225" s="921" t="s">
        <v>700</v>
      </c>
      <c r="B225" s="922"/>
      <c r="C225" s="922"/>
      <c r="D225" s="922"/>
      <c r="E225" s="922"/>
      <c r="F225" s="922"/>
      <c r="G225" s="922"/>
      <c r="H225" s="922"/>
      <c r="I225" s="922"/>
    </row>
    <row r="226" spans="1:9">
      <c r="A226" s="923" t="s">
        <v>4</v>
      </c>
      <c r="B226" s="925" t="s">
        <v>5</v>
      </c>
      <c r="C226" s="927" t="s">
        <v>5</v>
      </c>
      <c r="D226" s="928"/>
      <c r="E226" s="928"/>
      <c r="F226" s="928"/>
      <c r="G226" s="929"/>
      <c r="H226" s="925" t="s">
        <v>23</v>
      </c>
      <c r="I226" s="930"/>
    </row>
    <row r="227" spans="1:9" ht="15.75" thickBot="1">
      <c r="A227" s="924"/>
      <c r="B227" s="926"/>
      <c r="C227" s="375" t="s">
        <v>7</v>
      </c>
      <c r="D227" s="375"/>
      <c r="E227" s="438" t="s">
        <v>8</v>
      </c>
      <c r="F227" s="425" t="s">
        <v>25</v>
      </c>
      <c r="G227" s="425" t="s">
        <v>24</v>
      </c>
      <c r="H227" s="926"/>
      <c r="I227" s="931"/>
    </row>
    <row r="228" spans="1:9" ht="40.5" customHeight="1">
      <c r="A228" s="379">
        <v>58</v>
      </c>
      <c r="B228" s="932" t="s">
        <v>670</v>
      </c>
      <c r="C228" s="933"/>
      <c r="D228" s="933"/>
      <c r="E228" s="933"/>
      <c r="F228" s="933"/>
      <c r="G228" s="933"/>
      <c r="H228" s="934"/>
      <c r="I228" s="424"/>
    </row>
    <row r="229" spans="1:9">
      <c r="A229" s="379">
        <v>58.1</v>
      </c>
      <c r="B229" s="910" t="s">
        <v>671</v>
      </c>
      <c r="C229" s="911"/>
      <c r="D229" s="911"/>
      <c r="E229" s="911"/>
      <c r="F229" s="911"/>
      <c r="G229" s="911"/>
      <c r="H229" s="912"/>
      <c r="I229" s="9"/>
    </row>
    <row r="230" spans="1:9">
      <c r="A230" s="379"/>
      <c r="B230" s="377" t="s">
        <v>672</v>
      </c>
      <c r="C230" s="374"/>
      <c r="D230" s="374"/>
      <c r="E230" s="348"/>
      <c r="F230" s="348"/>
      <c r="G230" s="324"/>
      <c r="H230" s="378"/>
      <c r="I230" s="9"/>
    </row>
    <row r="231" spans="1:9">
      <c r="A231" s="379"/>
      <c r="B231" s="377"/>
      <c r="C231" s="374">
        <v>4</v>
      </c>
      <c r="D231" s="374">
        <v>1</v>
      </c>
      <c r="E231" s="348">
        <v>6</v>
      </c>
      <c r="F231" s="348"/>
      <c r="G231" s="348"/>
      <c r="H231" s="348">
        <f t="shared" ref="H231:H250" si="10">ROUND(PRODUCT(C231,D231,E231,F231,G231),2)</f>
        <v>24</v>
      </c>
      <c r="I231" s="9" t="s">
        <v>117</v>
      </c>
    </row>
    <row r="232" spans="1:9">
      <c r="A232" s="379"/>
      <c r="B232" s="377"/>
      <c r="C232" s="374">
        <v>1</v>
      </c>
      <c r="D232" s="374">
        <v>1</v>
      </c>
      <c r="E232" s="348">
        <v>7.6</v>
      </c>
      <c r="F232" s="348"/>
      <c r="G232" s="348"/>
      <c r="H232" s="348">
        <f t="shared" si="10"/>
        <v>7.6</v>
      </c>
      <c r="I232" s="9"/>
    </row>
    <row r="233" spans="1:9">
      <c r="A233" s="379"/>
      <c r="B233" s="377"/>
      <c r="C233" s="374">
        <v>1</v>
      </c>
      <c r="D233" s="374">
        <v>1</v>
      </c>
      <c r="E233" s="348">
        <v>7.65</v>
      </c>
      <c r="F233" s="348"/>
      <c r="G233" s="348"/>
      <c r="H233" s="348">
        <f t="shared" si="10"/>
        <v>7.65</v>
      </c>
      <c r="I233" s="9"/>
    </row>
    <row r="234" spans="1:9">
      <c r="A234" s="379"/>
      <c r="B234" s="377"/>
      <c r="C234" s="374">
        <v>1</v>
      </c>
      <c r="D234" s="374">
        <v>1</v>
      </c>
      <c r="E234" s="348">
        <v>7.7</v>
      </c>
      <c r="F234" s="348"/>
      <c r="G234" s="348"/>
      <c r="H234" s="348">
        <f t="shared" si="10"/>
        <v>7.7</v>
      </c>
      <c r="I234" s="9"/>
    </row>
    <row r="235" spans="1:9">
      <c r="A235" s="379"/>
      <c r="B235" s="377"/>
      <c r="C235" s="374">
        <v>1</v>
      </c>
      <c r="D235" s="374">
        <v>1</v>
      </c>
      <c r="E235" s="348">
        <v>7.75</v>
      </c>
      <c r="F235" s="348"/>
      <c r="G235" s="348"/>
      <c r="H235" s="348">
        <f t="shared" si="10"/>
        <v>7.75</v>
      </c>
      <c r="I235" s="9"/>
    </row>
    <row r="236" spans="1:9">
      <c r="A236" s="379"/>
      <c r="B236" s="377"/>
      <c r="C236" s="374">
        <v>1</v>
      </c>
      <c r="D236" s="374">
        <v>1</v>
      </c>
      <c r="E236" s="348">
        <v>0.45</v>
      </c>
      <c r="F236" s="348"/>
      <c r="G236" s="348"/>
      <c r="H236" s="348">
        <f t="shared" si="10"/>
        <v>0.45</v>
      </c>
      <c r="I236" s="9"/>
    </row>
    <row r="237" spans="1:9">
      <c r="A237" s="379"/>
      <c r="B237" s="377"/>
      <c r="C237" s="374">
        <v>1</v>
      </c>
      <c r="D237" s="374">
        <v>1</v>
      </c>
      <c r="E237" s="348">
        <v>2.7</v>
      </c>
      <c r="F237" s="348"/>
      <c r="G237" s="348"/>
      <c r="H237" s="348">
        <f t="shared" si="10"/>
        <v>2.7</v>
      </c>
      <c r="I237" s="9"/>
    </row>
    <row r="238" spans="1:9">
      <c r="A238" s="379"/>
      <c r="B238" s="377"/>
      <c r="C238" s="374">
        <v>1</v>
      </c>
      <c r="D238" s="374">
        <v>1</v>
      </c>
      <c r="E238" s="348">
        <v>5.7</v>
      </c>
      <c r="F238" s="348"/>
      <c r="G238" s="348"/>
      <c r="H238" s="348">
        <f t="shared" si="10"/>
        <v>5.7</v>
      </c>
      <c r="I238" s="9"/>
    </row>
    <row r="239" spans="1:9">
      <c r="A239" s="379"/>
      <c r="B239" s="377"/>
      <c r="C239" s="374">
        <v>1</v>
      </c>
      <c r="D239" s="374">
        <v>1</v>
      </c>
      <c r="E239" s="348">
        <v>8.7200000000000006</v>
      </c>
      <c r="F239" s="348"/>
      <c r="G239" s="348"/>
      <c r="H239" s="348">
        <f t="shared" si="10"/>
        <v>8.7200000000000006</v>
      </c>
      <c r="I239" s="9"/>
    </row>
    <row r="240" spans="1:9">
      <c r="A240" s="379"/>
      <c r="B240" s="377"/>
      <c r="C240" s="374">
        <v>1</v>
      </c>
      <c r="D240" s="374">
        <v>1</v>
      </c>
      <c r="E240" s="348">
        <v>11.72</v>
      </c>
      <c r="F240" s="348"/>
      <c r="G240" s="348"/>
      <c r="H240" s="348">
        <f t="shared" si="10"/>
        <v>11.72</v>
      </c>
      <c r="I240" s="9"/>
    </row>
    <row r="241" spans="1:9">
      <c r="A241" s="379"/>
      <c r="B241" s="377" t="s">
        <v>673</v>
      </c>
      <c r="C241" s="374">
        <v>4</v>
      </c>
      <c r="D241" s="374">
        <v>1</v>
      </c>
      <c r="E241" s="348">
        <v>6</v>
      </c>
      <c r="F241" s="348"/>
      <c r="G241" s="348"/>
      <c r="H241" s="348">
        <f t="shared" si="10"/>
        <v>24</v>
      </c>
      <c r="I241" s="9"/>
    </row>
    <row r="242" spans="1:9">
      <c r="A242" s="379"/>
      <c r="B242" s="377"/>
      <c r="C242" s="374">
        <v>1</v>
      </c>
      <c r="D242" s="374">
        <v>1</v>
      </c>
      <c r="E242" s="348">
        <v>5.71</v>
      </c>
      <c r="F242" s="348"/>
      <c r="G242" s="348"/>
      <c r="H242" s="348">
        <f t="shared" si="10"/>
        <v>5.71</v>
      </c>
      <c r="I242" s="9"/>
    </row>
    <row r="243" spans="1:9">
      <c r="A243" s="379"/>
      <c r="B243" s="377"/>
      <c r="C243" s="374">
        <v>1</v>
      </c>
      <c r="D243" s="374">
        <v>1</v>
      </c>
      <c r="E243" s="348">
        <v>5.81</v>
      </c>
      <c r="F243" s="348"/>
      <c r="G243" s="348"/>
      <c r="H243" s="348">
        <f t="shared" si="10"/>
        <v>5.81</v>
      </c>
      <c r="I243" s="9"/>
    </row>
    <row r="244" spans="1:9">
      <c r="A244" s="379"/>
      <c r="B244" s="377"/>
      <c r="C244" s="374">
        <v>1</v>
      </c>
      <c r="D244" s="374">
        <v>1</v>
      </c>
      <c r="E244" s="348">
        <v>5.92</v>
      </c>
      <c r="F244" s="348"/>
      <c r="G244" s="348"/>
      <c r="H244" s="348">
        <f t="shared" si="10"/>
        <v>5.92</v>
      </c>
      <c r="I244" s="9"/>
    </row>
    <row r="245" spans="1:9">
      <c r="A245" s="379"/>
      <c r="B245" s="377"/>
      <c r="C245" s="374">
        <v>1</v>
      </c>
      <c r="D245" s="374">
        <v>1</v>
      </c>
      <c r="E245" s="348">
        <v>6</v>
      </c>
      <c r="F245" s="348"/>
      <c r="G245" s="348"/>
      <c r="H245" s="348">
        <f t="shared" si="10"/>
        <v>6</v>
      </c>
      <c r="I245" s="9"/>
    </row>
    <row r="246" spans="1:9">
      <c r="A246" s="379"/>
      <c r="B246" s="377"/>
      <c r="C246" s="374">
        <v>1</v>
      </c>
      <c r="D246" s="374">
        <v>1</v>
      </c>
      <c r="E246" s="348">
        <v>0.45</v>
      </c>
      <c r="F246" s="348"/>
      <c r="G246" s="348"/>
      <c r="H246" s="348">
        <f t="shared" si="10"/>
        <v>0.45</v>
      </c>
      <c r="I246" s="9"/>
    </row>
    <row r="247" spans="1:9">
      <c r="A247" s="379"/>
      <c r="B247" s="377"/>
      <c r="C247" s="374">
        <v>1</v>
      </c>
      <c r="D247" s="374">
        <v>1</v>
      </c>
      <c r="E247" s="348">
        <v>2.7</v>
      </c>
      <c r="F247" s="348"/>
      <c r="G247" s="348"/>
      <c r="H247" s="348">
        <f t="shared" si="10"/>
        <v>2.7</v>
      </c>
      <c r="I247" s="9"/>
    </row>
    <row r="248" spans="1:9">
      <c r="A248" s="379"/>
      <c r="B248" s="377"/>
      <c r="C248" s="374">
        <v>1</v>
      </c>
      <c r="D248" s="374">
        <v>1</v>
      </c>
      <c r="E248" s="348">
        <v>5.7</v>
      </c>
      <c r="F248" s="348"/>
      <c r="G248" s="348"/>
      <c r="H248" s="348">
        <f t="shared" si="10"/>
        <v>5.7</v>
      </c>
      <c r="I248" s="9"/>
    </row>
    <row r="249" spans="1:9">
      <c r="A249" s="379"/>
      <c r="B249" s="377"/>
      <c r="C249" s="374">
        <v>1</v>
      </c>
      <c r="D249" s="374">
        <v>1</v>
      </c>
      <c r="E249" s="348">
        <v>8.7200000000000006</v>
      </c>
      <c r="F249" s="348"/>
      <c r="G249" s="348"/>
      <c r="H249" s="348">
        <f t="shared" si="10"/>
        <v>8.7200000000000006</v>
      </c>
      <c r="I249" s="9"/>
    </row>
    <row r="250" spans="1:9">
      <c r="A250" s="379"/>
      <c r="B250" s="377"/>
      <c r="C250" s="374">
        <v>1</v>
      </c>
      <c r="D250" s="374">
        <v>1</v>
      </c>
      <c r="E250" s="348">
        <v>11.72</v>
      </c>
      <c r="F250" s="348"/>
      <c r="G250" s="348"/>
      <c r="H250" s="348">
        <f t="shared" si="10"/>
        <v>11.72</v>
      </c>
      <c r="I250" s="9"/>
    </row>
    <row r="251" spans="1:9">
      <c r="A251" s="379"/>
      <c r="B251" s="464"/>
      <c r="C251" s="463"/>
      <c r="D251" s="463"/>
      <c r="E251" s="378"/>
      <c r="F251" s="378"/>
      <c r="G251" s="379"/>
      <c r="H251" s="378"/>
      <c r="I251" s="9"/>
    </row>
    <row r="252" spans="1:9">
      <c r="A252" s="386"/>
      <c r="B252" s="441"/>
      <c r="C252" s="380"/>
      <c r="D252" s="380"/>
      <c r="E252" s="442"/>
      <c r="F252" s="442"/>
      <c r="G252" s="383"/>
      <c r="H252" s="382"/>
      <c r="I252" s="381"/>
    </row>
    <row r="253" spans="1:9" ht="15.75" thickBot="1">
      <c r="A253" s="386"/>
      <c r="B253" s="381" t="s">
        <v>443</v>
      </c>
      <c r="C253" s="380"/>
      <c r="D253" s="380"/>
      <c r="E253" s="442"/>
      <c r="F253" s="442"/>
      <c r="G253" s="383"/>
      <c r="H253" s="444">
        <f>SUM(H230:H251)</f>
        <v>160.71999999999997</v>
      </c>
      <c r="I253" s="384" t="str">
        <f>I231</f>
        <v>mtr</v>
      </c>
    </row>
    <row r="254" spans="1:9" ht="15.75" thickTop="1">
      <c r="A254" s="386"/>
      <c r="B254" s="441"/>
      <c r="C254" s="380"/>
      <c r="D254" s="380"/>
      <c r="E254" s="442"/>
      <c r="F254" s="442"/>
      <c r="G254" s="383"/>
      <c r="H254" s="382"/>
      <c r="I254" s="381"/>
    </row>
    <row r="255" spans="1:9">
      <c r="A255" s="387"/>
      <c r="B255" s="388"/>
      <c r="C255" s="913" t="s">
        <v>737</v>
      </c>
      <c r="D255" s="914"/>
      <c r="E255" s="914"/>
      <c r="F255" s="914"/>
      <c r="G255" s="914"/>
      <c r="H255" s="915"/>
      <c r="I255" s="385"/>
    </row>
    <row r="256" spans="1:9">
      <c r="A256" s="387"/>
      <c r="B256" s="388"/>
      <c r="C256" s="916"/>
      <c r="D256" s="917"/>
      <c r="E256" s="917"/>
      <c r="F256" s="917"/>
      <c r="G256" s="917"/>
      <c r="H256" s="918"/>
      <c r="I256" s="385"/>
    </row>
    <row r="259" spans="1:9" ht="15.75" thickBot="1">
      <c r="H259" s="935" t="s">
        <v>710</v>
      </c>
      <c r="I259" s="935"/>
    </row>
    <row r="260" spans="1:9" ht="15.75">
      <c r="A260" s="936" t="s">
        <v>0</v>
      </c>
      <c r="B260" s="937"/>
      <c r="C260" s="937"/>
      <c r="D260" s="937"/>
      <c r="E260" s="937"/>
      <c r="F260" s="937"/>
      <c r="G260" s="937"/>
      <c r="H260" s="937"/>
      <c r="I260" s="937"/>
    </row>
    <row r="261" spans="1:9" ht="35.25" customHeight="1">
      <c r="A261" s="919" t="s">
        <v>1</v>
      </c>
      <c r="B261" s="920"/>
      <c r="C261" s="920"/>
      <c r="D261" s="920"/>
      <c r="E261" s="920"/>
      <c r="F261" s="920"/>
      <c r="G261" s="920"/>
      <c r="H261" s="920"/>
      <c r="I261" s="920"/>
    </row>
    <row r="262" spans="1:9">
      <c r="A262" s="422" t="s">
        <v>2</v>
      </c>
      <c r="B262" s="423"/>
      <c r="C262" s="437"/>
      <c r="D262" s="437"/>
      <c r="E262" s="423"/>
      <c r="F262" s="423"/>
      <c r="G262" s="423"/>
      <c r="H262" s="423"/>
      <c r="I262" s="423"/>
    </row>
    <row r="263" spans="1:9">
      <c r="A263" s="422" t="s">
        <v>3</v>
      </c>
      <c r="B263" s="423"/>
      <c r="C263" s="437"/>
      <c r="D263" s="437"/>
      <c r="E263" s="423"/>
      <c r="F263" s="423" t="s">
        <v>787</v>
      </c>
      <c r="G263" s="423"/>
      <c r="H263" s="423"/>
      <c r="I263" s="423"/>
    </row>
    <row r="264" spans="1:9" ht="15.75" thickBot="1">
      <c r="A264" s="921" t="s">
        <v>700</v>
      </c>
      <c r="B264" s="922"/>
      <c r="C264" s="922"/>
      <c r="D264" s="922"/>
      <c r="E264" s="922"/>
      <c r="F264" s="922"/>
      <c r="G264" s="922"/>
      <c r="H264" s="922"/>
      <c r="I264" s="922"/>
    </row>
    <row r="265" spans="1:9">
      <c r="A265" s="923" t="s">
        <v>4</v>
      </c>
      <c r="B265" s="925" t="s">
        <v>5</v>
      </c>
      <c r="C265" s="927" t="s">
        <v>5</v>
      </c>
      <c r="D265" s="928"/>
      <c r="E265" s="928"/>
      <c r="F265" s="928"/>
      <c r="G265" s="929"/>
      <c r="H265" s="925" t="s">
        <v>23</v>
      </c>
      <c r="I265" s="930"/>
    </row>
    <row r="266" spans="1:9" ht="15.75" thickBot="1">
      <c r="A266" s="924"/>
      <c r="B266" s="926"/>
      <c r="C266" s="375" t="s">
        <v>7</v>
      </c>
      <c r="D266" s="375"/>
      <c r="E266" s="438" t="s">
        <v>8</v>
      </c>
      <c r="F266" s="425" t="s">
        <v>25</v>
      </c>
      <c r="G266" s="425" t="s">
        <v>24</v>
      </c>
      <c r="H266" s="926"/>
      <c r="I266" s="931"/>
    </row>
    <row r="267" spans="1:9" ht="49.5" customHeight="1">
      <c r="A267" s="379">
        <v>65</v>
      </c>
      <c r="B267" s="932" t="s">
        <v>456</v>
      </c>
      <c r="C267" s="933"/>
      <c r="D267" s="933"/>
      <c r="E267" s="933"/>
      <c r="F267" s="933"/>
      <c r="G267" s="933"/>
      <c r="H267" s="934"/>
      <c r="I267" s="424"/>
    </row>
    <row r="268" spans="1:9">
      <c r="A268" s="379">
        <v>65.099999999999994</v>
      </c>
      <c r="B268" s="910" t="s">
        <v>457</v>
      </c>
      <c r="C268" s="911"/>
      <c r="D268" s="911"/>
      <c r="E268" s="911"/>
      <c r="F268" s="911"/>
      <c r="G268" s="911"/>
      <c r="H268" s="912"/>
      <c r="I268" s="9"/>
    </row>
    <row r="269" spans="1:9">
      <c r="A269" s="379"/>
      <c r="B269" s="377"/>
      <c r="C269" s="374"/>
      <c r="D269" s="374"/>
      <c r="E269" s="348"/>
      <c r="F269" s="348"/>
      <c r="G269" s="324"/>
      <c r="H269" s="378"/>
      <c r="I269" s="9"/>
    </row>
    <row r="270" spans="1:9">
      <c r="A270" s="379"/>
      <c r="B270" s="377"/>
      <c r="C270" s="374">
        <v>8</v>
      </c>
      <c r="D270" s="374">
        <v>2</v>
      </c>
      <c r="E270" s="348"/>
      <c r="F270" s="348"/>
      <c r="G270" s="348"/>
      <c r="H270" s="348">
        <f t="shared" ref="H270" si="11">ROUND(PRODUCT(C270,D270,E270,F270,G270),2)</f>
        <v>16</v>
      </c>
      <c r="I270" s="9" t="s">
        <v>390</v>
      </c>
    </row>
    <row r="271" spans="1:9">
      <c r="A271" s="379"/>
      <c r="B271" s="464"/>
      <c r="C271" s="463"/>
      <c r="D271" s="463"/>
      <c r="E271" s="378"/>
      <c r="F271" s="378"/>
      <c r="G271" s="379"/>
      <c r="H271" s="378"/>
      <c r="I271" s="9"/>
    </row>
    <row r="272" spans="1:9">
      <c r="A272" s="386"/>
      <c r="B272" s="441"/>
      <c r="C272" s="380"/>
      <c r="D272" s="380"/>
      <c r="E272" s="442"/>
      <c r="F272" s="442"/>
      <c r="G272" s="383"/>
      <c r="H272" s="382"/>
      <c r="I272" s="381"/>
    </row>
    <row r="273" spans="1:9" ht="15.75" thickBot="1">
      <c r="A273" s="386"/>
      <c r="B273" s="381" t="s">
        <v>443</v>
      </c>
      <c r="C273" s="380"/>
      <c r="D273" s="380"/>
      <c r="E273" s="442"/>
      <c r="F273" s="442"/>
      <c r="G273" s="383"/>
      <c r="H273" s="444">
        <f>SUM(H269:H271)</f>
        <v>16</v>
      </c>
      <c r="I273" s="384" t="str">
        <f>I270</f>
        <v>each</v>
      </c>
    </row>
    <row r="274" spans="1:9" ht="15.75" thickTop="1">
      <c r="A274" s="386"/>
      <c r="B274" s="441"/>
      <c r="C274" s="380"/>
      <c r="D274" s="380"/>
      <c r="E274" s="442"/>
      <c r="F274" s="442"/>
      <c r="G274" s="383"/>
      <c r="H274" s="382"/>
      <c r="I274" s="381"/>
    </row>
    <row r="275" spans="1:9">
      <c r="A275" s="387"/>
      <c r="B275" s="388"/>
      <c r="C275" s="913" t="s">
        <v>737</v>
      </c>
      <c r="D275" s="914"/>
      <c r="E275" s="914"/>
      <c r="F275" s="914"/>
      <c r="G275" s="914"/>
      <c r="H275" s="915"/>
      <c r="I275" s="385"/>
    </row>
    <row r="276" spans="1:9">
      <c r="A276" s="387"/>
      <c r="B276" s="388"/>
      <c r="C276" s="916"/>
      <c r="D276" s="917"/>
      <c r="E276" s="917"/>
      <c r="F276" s="917"/>
      <c r="G276" s="917"/>
      <c r="H276" s="918"/>
      <c r="I276" s="385"/>
    </row>
    <row r="278" spans="1:9" ht="15.75" thickBot="1">
      <c r="H278" s="935" t="s">
        <v>711</v>
      </c>
      <c r="I278" s="935"/>
    </row>
    <row r="279" spans="1:9" ht="15.75">
      <c r="A279" s="936" t="s">
        <v>0</v>
      </c>
      <c r="B279" s="937"/>
      <c r="C279" s="937"/>
      <c r="D279" s="937"/>
      <c r="E279" s="937"/>
      <c r="F279" s="937"/>
      <c r="G279" s="937"/>
      <c r="H279" s="937"/>
      <c r="I279" s="937"/>
    </row>
    <row r="280" spans="1:9" ht="31.5" customHeight="1">
      <c r="A280" s="919" t="s">
        <v>1</v>
      </c>
      <c r="B280" s="920"/>
      <c r="C280" s="920"/>
      <c r="D280" s="920"/>
      <c r="E280" s="920"/>
      <c r="F280" s="920"/>
      <c r="G280" s="920"/>
      <c r="H280" s="920"/>
      <c r="I280" s="920"/>
    </row>
    <row r="281" spans="1:9">
      <c r="A281" s="422" t="s">
        <v>2</v>
      </c>
      <c r="B281" s="423"/>
      <c r="C281" s="437"/>
      <c r="D281" s="437"/>
      <c r="E281" s="423"/>
      <c r="F281" s="423"/>
      <c r="G281" s="423"/>
      <c r="H281" s="423"/>
      <c r="I281" s="423"/>
    </row>
    <row r="282" spans="1:9">
      <c r="A282" s="422" t="s">
        <v>3</v>
      </c>
      <c r="B282" s="423"/>
      <c r="C282" s="437"/>
      <c r="D282" s="437"/>
      <c r="E282" s="423"/>
      <c r="F282" s="423" t="s">
        <v>787</v>
      </c>
      <c r="G282" s="423"/>
      <c r="H282" s="423"/>
      <c r="I282" s="423"/>
    </row>
    <row r="283" spans="1:9" ht="15.75" thickBot="1">
      <c r="A283" s="921" t="s">
        <v>700</v>
      </c>
      <c r="B283" s="922"/>
      <c r="C283" s="922"/>
      <c r="D283" s="922"/>
      <c r="E283" s="922"/>
      <c r="F283" s="922"/>
      <c r="G283" s="922"/>
      <c r="H283" s="922"/>
      <c r="I283" s="922"/>
    </row>
    <row r="284" spans="1:9">
      <c r="A284" s="923" t="s">
        <v>4</v>
      </c>
      <c r="B284" s="925" t="s">
        <v>5</v>
      </c>
      <c r="C284" s="927" t="s">
        <v>5</v>
      </c>
      <c r="D284" s="928"/>
      <c r="E284" s="928"/>
      <c r="F284" s="928"/>
      <c r="G284" s="929"/>
      <c r="H284" s="925" t="s">
        <v>23</v>
      </c>
      <c r="I284" s="930"/>
    </row>
    <row r="285" spans="1:9" ht="15.75" thickBot="1">
      <c r="A285" s="924"/>
      <c r="B285" s="926"/>
      <c r="C285" s="375" t="s">
        <v>7</v>
      </c>
      <c r="D285" s="375"/>
      <c r="E285" s="438" t="s">
        <v>8</v>
      </c>
      <c r="F285" s="425" t="s">
        <v>25</v>
      </c>
      <c r="G285" s="425" t="s">
        <v>24</v>
      </c>
      <c r="H285" s="926"/>
      <c r="I285" s="931"/>
    </row>
    <row r="286" spans="1:9" ht="47.25" customHeight="1">
      <c r="A286" s="379" t="s">
        <v>674</v>
      </c>
      <c r="B286" s="932" t="s">
        <v>795</v>
      </c>
      <c r="C286" s="933"/>
      <c r="D286" s="933"/>
      <c r="E286" s="933"/>
      <c r="F286" s="933"/>
      <c r="G286" s="933"/>
      <c r="H286" s="934"/>
      <c r="I286" s="424"/>
    </row>
    <row r="287" spans="1:9">
      <c r="A287" s="379"/>
      <c r="B287" s="377" t="s">
        <v>675</v>
      </c>
      <c r="C287" s="374"/>
      <c r="D287" s="374"/>
      <c r="E287" s="348"/>
      <c r="F287" s="348"/>
      <c r="G287" s="324"/>
      <c r="H287" s="378"/>
      <c r="I287" s="9"/>
    </row>
    <row r="288" spans="1:9">
      <c r="A288" s="379"/>
      <c r="B288" s="377" t="s">
        <v>651</v>
      </c>
      <c r="C288" s="374">
        <v>8</v>
      </c>
      <c r="D288" s="374">
        <v>2</v>
      </c>
      <c r="E288" s="777">
        <v>1.855</v>
      </c>
      <c r="F288" s="348"/>
      <c r="G288" s="348">
        <f t="shared" ref="G288:G313" si="12">ROUND(PRODUCT(B288,C288,D288,E288,F288),2)</f>
        <v>29.68</v>
      </c>
      <c r="H288" s="348"/>
      <c r="I288" s="9" t="s">
        <v>117</v>
      </c>
    </row>
    <row r="289" spans="1:9">
      <c r="A289" s="379"/>
      <c r="B289" s="377"/>
      <c r="C289" s="374">
        <v>8</v>
      </c>
      <c r="D289" s="374">
        <v>2</v>
      </c>
      <c r="E289" s="348">
        <v>1.25</v>
      </c>
      <c r="F289" s="348"/>
      <c r="G289" s="348">
        <f t="shared" si="12"/>
        <v>20</v>
      </c>
      <c r="H289" s="348"/>
      <c r="I289" s="9"/>
    </row>
    <row r="290" spans="1:9">
      <c r="A290" s="379"/>
      <c r="B290" s="377" t="s">
        <v>676</v>
      </c>
      <c r="C290" s="374">
        <v>8</v>
      </c>
      <c r="D290" s="374">
        <v>2</v>
      </c>
      <c r="E290" s="777">
        <v>1.5349999999999999</v>
      </c>
      <c r="F290" s="348"/>
      <c r="G290" s="348">
        <f t="shared" si="12"/>
        <v>24.56</v>
      </c>
      <c r="H290" s="348"/>
      <c r="I290" s="9"/>
    </row>
    <row r="291" spans="1:9">
      <c r="A291" s="379"/>
      <c r="B291" s="377"/>
      <c r="C291" s="374">
        <v>8</v>
      </c>
      <c r="D291" s="374">
        <v>2</v>
      </c>
      <c r="E291" s="348">
        <v>1.25</v>
      </c>
      <c r="F291" s="348"/>
      <c r="G291" s="348">
        <f t="shared" si="12"/>
        <v>20</v>
      </c>
      <c r="H291" s="348"/>
      <c r="I291" s="9"/>
    </row>
    <row r="292" spans="1:9">
      <c r="A292" s="379"/>
      <c r="B292" s="377" t="s">
        <v>650</v>
      </c>
      <c r="C292" s="374">
        <v>8</v>
      </c>
      <c r="D292" s="374">
        <v>2</v>
      </c>
      <c r="E292" s="348">
        <v>1.17</v>
      </c>
      <c r="F292" s="348"/>
      <c r="G292" s="348">
        <f t="shared" si="12"/>
        <v>18.72</v>
      </c>
      <c r="H292" s="348"/>
      <c r="I292" s="9"/>
    </row>
    <row r="293" spans="1:9">
      <c r="A293" s="379"/>
      <c r="B293" s="377"/>
      <c r="C293" s="374">
        <v>8</v>
      </c>
      <c r="D293" s="374">
        <v>2</v>
      </c>
      <c r="E293" s="777">
        <v>1.0249999999999999</v>
      </c>
      <c r="F293" s="348"/>
      <c r="G293" s="348">
        <f t="shared" si="12"/>
        <v>16.399999999999999</v>
      </c>
      <c r="H293" s="348"/>
      <c r="I293" s="9"/>
    </row>
    <row r="294" spans="1:9">
      <c r="A294" s="379"/>
      <c r="B294" s="377" t="s">
        <v>647</v>
      </c>
      <c r="C294" s="374">
        <v>8</v>
      </c>
      <c r="D294" s="374">
        <v>2</v>
      </c>
      <c r="E294" s="348">
        <v>0.66</v>
      </c>
      <c r="F294" s="348"/>
      <c r="G294" s="348">
        <f t="shared" si="12"/>
        <v>10.56</v>
      </c>
      <c r="H294" s="348"/>
      <c r="I294" s="9"/>
    </row>
    <row r="295" spans="1:9">
      <c r="A295" s="379"/>
      <c r="B295" s="377"/>
      <c r="C295" s="374">
        <v>8</v>
      </c>
      <c r="D295" s="374">
        <v>2</v>
      </c>
      <c r="E295" s="348">
        <v>0.99</v>
      </c>
      <c r="F295" s="348"/>
      <c r="G295" s="348">
        <f t="shared" si="12"/>
        <v>15.84</v>
      </c>
      <c r="H295" s="348"/>
      <c r="I295" s="9"/>
    </row>
    <row r="296" spans="1:9">
      <c r="A296" s="379"/>
      <c r="B296" s="377" t="s">
        <v>677</v>
      </c>
      <c r="C296" s="374">
        <v>8</v>
      </c>
      <c r="D296" s="374">
        <v>2</v>
      </c>
      <c r="E296" s="348">
        <v>1.25</v>
      </c>
      <c r="F296" s="348"/>
      <c r="G296" s="348">
        <f t="shared" si="12"/>
        <v>20</v>
      </c>
      <c r="H296" s="348"/>
      <c r="I296" s="9"/>
    </row>
    <row r="297" spans="1:9">
      <c r="A297" s="379"/>
      <c r="B297" s="377"/>
      <c r="C297" s="374">
        <v>8</v>
      </c>
      <c r="D297" s="374">
        <v>2</v>
      </c>
      <c r="E297" s="348">
        <v>1.22</v>
      </c>
      <c r="F297" s="348"/>
      <c r="G297" s="348">
        <f t="shared" si="12"/>
        <v>19.52</v>
      </c>
      <c r="H297" s="348"/>
      <c r="I297" s="9"/>
    </row>
    <row r="298" spans="1:9">
      <c r="A298" s="379"/>
      <c r="B298" s="377" t="s">
        <v>678</v>
      </c>
      <c r="C298" s="374">
        <v>8</v>
      </c>
      <c r="D298" s="374">
        <v>2</v>
      </c>
      <c r="E298" s="348">
        <v>1.26</v>
      </c>
      <c r="F298" s="348"/>
      <c r="G298" s="348">
        <f t="shared" si="12"/>
        <v>20.16</v>
      </c>
      <c r="H298" s="348"/>
      <c r="I298" s="9"/>
    </row>
    <row r="299" spans="1:9">
      <c r="A299" s="379"/>
      <c r="B299" s="377"/>
      <c r="C299" s="374">
        <v>8</v>
      </c>
      <c r="D299" s="374">
        <v>2</v>
      </c>
      <c r="E299" s="348">
        <v>1.26</v>
      </c>
      <c r="F299" s="348"/>
      <c r="G299" s="348">
        <f t="shared" si="12"/>
        <v>20.16</v>
      </c>
      <c r="H299" s="348"/>
      <c r="I299" s="9"/>
    </row>
    <row r="300" spans="1:9">
      <c r="A300" s="379"/>
      <c r="B300" s="377" t="s">
        <v>679</v>
      </c>
      <c r="C300" s="374">
        <v>7</v>
      </c>
      <c r="D300" s="374">
        <v>2</v>
      </c>
      <c r="E300" s="348">
        <v>1.85</v>
      </c>
      <c r="F300" s="348"/>
      <c r="G300" s="348">
        <f t="shared" si="12"/>
        <v>25.9</v>
      </c>
      <c r="H300" s="348"/>
      <c r="I300" s="9"/>
    </row>
    <row r="301" spans="1:9">
      <c r="A301" s="379"/>
      <c r="B301" s="377"/>
      <c r="C301" s="374">
        <v>7</v>
      </c>
      <c r="D301" s="374">
        <v>2</v>
      </c>
      <c r="E301" s="348">
        <v>1.26</v>
      </c>
      <c r="F301" s="348"/>
      <c r="G301" s="348">
        <f t="shared" si="12"/>
        <v>17.64</v>
      </c>
      <c r="H301" s="348"/>
      <c r="I301" s="9"/>
    </row>
    <row r="302" spans="1:9">
      <c r="A302" s="379"/>
      <c r="B302" s="377" t="s">
        <v>676</v>
      </c>
      <c r="C302" s="374">
        <v>7</v>
      </c>
      <c r="D302" s="374">
        <v>2</v>
      </c>
      <c r="E302" s="348">
        <v>1.56</v>
      </c>
      <c r="F302" s="348"/>
      <c r="G302" s="348">
        <f t="shared" si="12"/>
        <v>21.84</v>
      </c>
      <c r="H302" s="348"/>
      <c r="I302" s="9"/>
    </row>
    <row r="303" spans="1:9">
      <c r="A303" s="379"/>
      <c r="B303" s="377"/>
      <c r="C303" s="374">
        <v>7</v>
      </c>
      <c r="D303" s="374">
        <v>2</v>
      </c>
      <c r="E303" s="348">
        <v>1.31</v>
      </c>
      <c r="F303" s="348"/>
      <c r="G303" s="348">
        <f t="shared" si="12"/>
        <v>18.34</v>
      </c>
      <c r="H303" s="348"/>
      <c r="I303" s="9"/>
    </row>
    <row r="304" spans="1:9">
      <c r="A304" s="379"/>
      <c r="B304" s="377" t="s">
        <v>650</v>
      </c>
      <c r="C304" s="374">
        <v>7</v>
      </c>
      <c r="D304" s="374">
        <v>2</v>
      </c>
      <c r="E304" s="348">
        <v>1.17</v>
      </c>
      <c r="F304" s="348"/>
      <c r="G304" s="348">
        <f t="shared" si="12"/>
        <v>16.38</v>
      </c>
      <c r="H304" s="348"/>
      <c r="I304" s="9"/>
    </row>
    <row r="305" spans="1:9">
      <c r="A305" s="379"/>
      <c r="B305" s="377"/>
      <c r="C305" s="374">
        <v>7</v>
      </c>
      <c r="D305" s="374">
        <v>2</v>
      </c>
      <c r="E305" s="777">
        <v>1.0249999999999999</v>
      </c>
      <c r="F305" s="348"/>
      <c r="G305" s="348">
        <f t="shared" si="12"/>
        <v>14.35</v>
      </c>
      <c r="H305" s="348"/>
      <c r="I305" s="9"/>
    </row>
    <row r="306" spans="1:9">
      <c r="A306" s="379"/>
      <c r="B306" s="377" t="s">
        <v>647</v>
      </c>
      <c r="C306" s="374">
        <v>7</v>
      </c>
      <c r="D306" s="374">
        <v>2</v>
      </c>
      <c r="E306" s="348">
        <v>0.66</v>
      </c>
      <c r="F306" s="348"/>
      <c r="G306" s="348">
        <f t="shared" si="12"/>
        <v>9.24</v>
      </c>
      <c r="H306" s="348"/>
      <c r="I306" s="9"/>
    </row>
    <row r="307" spans="1:9">
      <c r="A307" s="379"/>
      <c r="B307" s="377"/>
      <c r="C307" s="374">
        <v>7</v>
      </c>
      <c r="D307" s="374">
        <v>2</v>
      </c>
      <c r="E307" s="348">
        <v>0.99</v>
      </c>
      <c r="F307" s="348"/>
      <c r="G307" s="348">
        <f t="shared" si="12"/>
        <v>13.86</v>
      </c>
      <c r="H307" s="348"/>
      <c r="I307" s="9"/>
    </row>
    <row r="308" spans="1:9">
      <c r="A308" s="379"/>
      <c r="B308" s="377" t="s">
        <v>680</v>
      </c>
      <c r="C308" s="374">
        <v>7</v>
      </c>
      <c r="D308" s="374">
        <v>2</v>
      </c>
      <c r="E308" s="348">
        <v>1.23</v>
      </c>
      <c r="F308" s="348"/>
      <c r="G308" s="348">
        <f t="shared" si="12"/>
        <v>17.22</v>
      </c>
      <c r="H308" s="348"/>
      <c r="I308" s="9"/>
    </row>
    <row r="309" spans="1:9">
      <c r="A309" s="379"/>
      <c r="B309" s="377"/>
      <c r="C309" s="374">
        <v>7</v>
      </c>
      <c r="D309" s="374">
        <v>2</v>
      </c>
      <c r="E309" s="348">
        <v>1.3</v>
      </c>
      <c r="F309" s="348"/>
      <c r="G309" s="348">
        <f t="shared" si="12"/>
        <v>18.2</v>
      </c>
      <c r="H309" s="348"/>
      <c r="I309" s="9"/>
    </row>
    <row r="310" spans="1:9">
      <c r="A310" s="379"/>
      <c r="B310" s="377"/>
      <c r="C310" s="374">
        <v>7</v>
      </c>
      <c r="D310" s="374">
        <v>2</v>
      </c>
      <c r="E310" s="348">
        <v>1.55</v>
      </c>
      <c r="F310" s="348"/>
      <c r="G310" s="348">
        <f t="shared" si="12"/>
        <v>21.7</v>
      </c>
      <c r="H310" s="348"/>
      <c r="I310" s="9"/>
    </row>
    <row r="311" spans="1:9">
      <c r="A311" s="379"/>
      <c r="B311" s="377"/>
      <c r="C311" s="374">
        <v>7</v>
      </c>
      <c r="D311" s="374">
        <v>2</v>
      </c>
      <c r="E311" s="348">
        <v>1.22</v>
      </c>
      <c r="F311" s="348"/>
      <c r="G311" s="348">
        <f t="shared" si="12"/>
        <v>17.079999999999998</v>
      </c>
      <c r="H311" s="348"/>
      <c r="I311" s="9"/>
    </row>
    <row r="312" spans="1:9">
      <c r="A312" s="379"/>
      <c r="B312" s="377"/>
      <c r="C312" s="374">
        <v>7</v>
      </c>
      <c r="D312" s="374">
        <v>2</v>
      </c>
      <c r="E312" s="348">
        <v>0.94</v>
      </c>
      <c r="F312" s="348"/>
      <c r="G312" s="348">
        <f t="shared" si="12"/>
        <v>13.16</v>
      </c>
      <c r="H312" s="348"/>
      <c r="I312" s="9"/>
    </row>
    <row r="313" spans="1:9">
      <c r="A313" s="379"/>
      <c r="B313" s="377"/>
      <c r="C313" s="374">
        <v>7</v>
      </c>
      <c r="D313" s="374">
        <v>2</v>
      </c>
      <c r="E313" s="348">
        <v>1.23</v>
      </c>
      <c r="F313" s="348"/>
      <c r="G313" s="348">
        <f t="shared" si="12"/>
        <v>17.22</v>
      </c>
      <c r="H313" s="348"/>
      <c r="I313" s="9"/>
    </row>
    <row r="314" spans="1:9">
      <c r="A314" s="379"/>
      <c r="B314" s="377"/>
      <c r="C314" s="374"/>
      <c r="D314" s="374"/>
      <c r="E314" s="348"/>
      <c r="F314" s="348"/>
      <c r="G314" s="378">
        <f>SUM(G288:G313)</f>
        <v>477.73</v>
      </c>
      <c r="H314" s="348"/>
      <c r="I314" s="9"/>
    </row>
    <row r="315" spans="1:9">
      <c r="A315" s="379"/>
      <c r="B315" s="377" t="s">
        <v>681</v>
      </c>
      <c r="C315" s="374"/>
      <c r="D315" s="374"/>
      <c r="E315" s="348"/>
      <c r="F315" s="348" t="s">
        <v>28</v>
      </c>
      <c r="G315" s="777">
        <f>Cozymeasurement!N10</f>
        <v>1.5649999999999999</v>
      </c>
      <c r="H315" s="348">
        <f>ROUND(G314*G315,2)</f>
        <v>747.65</v>
      </c>
      <c r="I315" s="9"/>
    </row>
    <row r="316" spans="1:9">
      <c r="A316" s="379"/>
      <c r="B316" s="464"/>
      <c r="C316" s="463"/>
      <c r="D316" s="463"/>
      <c r="E316" s="378"/>
      <c r="F316" s="378"/>
      <c r="G316" s="379"/>
      <c r="H316" s="378"/>
      <c r="I316" s="9"/>
    </row>
    <row r="317" spans="1:9">
      <c r="A317" s="386"/>
      <c r="B317" s="441"/>
      <c r="C317" s="380"/>
      <c r="D317" s="380"/>
      <c r="E317" s="442"/>
      <c r="F317" s="442"/>
      <c r="G317" s="383"/>
      <c r="H317" s="382"/>
      <c r="I317" s="381"/>
    </row>
    <row r="318" spans="1:9" ht="15.75" thickBot="1">
      <c r="A318" s="386"/>
      <c r="B318" s="381" t="s">
        <v>443</v>
      </c>
      <c r="C318" s="380"/>
      <c r="D318" s="380"/>
      <c r="E318" s="442"/>
      <c r="F318" s="442"/>
      <c r="G318" s="383"/>
      <c r="H318" s="444">
        <f>SUM(H287:H316)</f>
        <v>747.65</v>
      </c>
      <c r="I318" s="384" t="s">
        <v>70</v>
      </c>
    </row>
    <row r="319" spans="1:9" ht="15.75" thickTop="1">
      <c r="A319" s="386"/>
      <c r="B319" s="441"/>
      <c r="C319" s="380"/>
      <c r="D319" s="380"/>
      <c r="E319" s="442"/>
      <c r="F319" s="442"/>
      <c r="G319" s="383"/>
      <c r="H319" s="382"/>
      <c r="I319" s="381"/>
    </row>
    <row r="320" spans="1:9">
      <c r="A320" s="387"/>
      <c r="B320" s="388"/>
      <c r="C320" s="913" t="s">
        <v>736</v>
      </c>
      <c r="D320" s="914"/>
      <c r="E320" s="914"/>
      <c r="F320" s="914"/>
      <c r="G320" s="914"/>
      <c r="H320" s="915"/>
      <c r="I320" s="385"/>
    </row>
    <row r="321" spans="1:9">
      <c r="A321" s="387"/>
      <c r="B321" s="388"/>
      <c r="C321" s="916"/>
      <c r="D321" s="917"/>
      <c r="E321" s="917"/>
      <c r="F321" s="917"/>
      <c r="G321" s="917"/>
      <c r="H321" s="918"/>
      <c r="I321" s="385"/>
    </row>
    <row r="324" spans="1:9" ht="15.75" thickBot="1">
      <c r="H324" s="935" t="s">
        <v>712</v>
      </c>
      <c r="I324" s="935"/>
    </row>
    <row r="325" spans="1:9" ht="15.75">
      <c r="A325" s="936" t="s">
        <v>0</v>
      </c>
      <c r="B325" s="937"/>
      <c r="C325" s="937"/>
      <c r="D325" s="937"/>
      <c r="E325" s="937"/>
      <c r="F325" s="937"/>
      <c r="G325" s="937"/>
      <c r="H325" s="937"/>
      <c r="I325" s="937"/>
    </row>
    <row r="326" spans="1:9" ht="42.75" customHeight="1">
      <c r="A326" s="919" t="s">
        <v>1</v>
      </c>
      <c r="B326" s="920"/>
      <c r="C326" s="920"/>
      <c r="D326" s="920"/>
      <c r="E326" s="920"/>
      <c r="F326" s="920"/>
      <c r="G326" s="920"/>
      <c r="H326" s="920"/>
      <c r="I326" s="920"/>
    </row>
    <row r="327" spans="1:9">
      <c r="A327" s="422" t="s">
        <v>2</v>
      </c>
      <c r="B327" s="423"/>
      <c r="C327" s="437"/>
      <c r="D327" s="437"/>
      <c r="E327" s="423"/>
      <c r="F327" s="423"/>
      <c r="G327" s="423"/>
      <c r="H327" s="423"/>
      <c r="I327" s="423"/>
    </row>
    <row r="328" spans="1:9">
      <c r="A328" s="422" t="s">
        <v>3</v>
      </c>
      <c r="B328" s="423"/>
      <c r="C328" s="437"/>
      <c r="D328" s="437"/>
      <c r="E328" s="423"/>
      <c r="F328" s="423" t="s">
        <v>787</v>
      </c>
      <c r="G328" s="423"/>
      <c r="H328" s="423"/>
      <c r="I328" s="423"/>
    </row>
    <row r="329" spans="1:9" ht="15.75" thickBot="1">
      <c r="A329" s="921" t="s">
        <v>700</v>
      </c>
      <c r="B329" s="922"/>
      <c r="C329" s="922"/>
      <c r="D329" s="922"/>
      <c r="E329" s="922"/>
      <c r="F329" s="922"/>
      <c r="G329" s="922"/>
      <c r="H329" s="922"/>
      <c r="I329" s="922"/>
    </row>
    <row r="330" spans="1:9">
      <c r="A330" s="923" t="s">
        <v>4</v>
      </c>
      <c r="B330" s="925" t="s">
        <v>5</v>
      </c>
      <c r="C330" s="927" t="s">
        <v>5</v>
      </c>
      <c r="D330" s="928"/>
      <c r="E330" s="928"/>
      <c r="F330" s="928"/>
      <c r="G330" s="929"/>
      <c r="H330" s="925" t="s">
        <v>23</v>
      </c>
      <c r="I330" s="930"/>
    </row>
    <row r="331" spans="1:9" ht="15.75" thickBot="1">
      <c r="A331" s="924"/>
      <c r="B331" s="926"/>
      <c r="C331" s="375" t="s">
        <v>7</v>
      </c>
      <c r="D331" s="375"/>
      <c r="E331" s="438" t="s">
        <v>8</v>
      </c>
      <c r="F331" s="425" t="s">
        <v>25</v>
      </c>
      <c r="G331" s="425" t="s">
        <v>24</v>
      </c>
      <c r="H331" s="926"/>
      <c r="I331" s="931"/>
    </row>
    <row r="332" spans="1:9" ht="33" customHeight="1">
      <c r="A332" s="379" t="s">
        <v>145</v>
      </c>
      <c r="B332" s="932" t="s">
        <v>27</v>
      </c>
      <c r="C332" s="933"/>
      <c r="D332" s="933"/>
      <c r="E332" s="933"/>
      <c r="F332" s="933"/>
      <c r="G332" s="933"/>
      <c r="H332" s="934"/>
      <c r="I332" s="424"/>
    </row>
    <row r="333" spans="1:9">
      <c r="A333" s="379"/>
      <c r="B333" s="910"/>
      <c r="C333" s="911"/>
      <c r="D333" s="911"/>
      <c r="E333" s="911"/>
      <c r="F333" s="911"/>
      <c r="G333" s="911"/>
      <c r="H333" s="912"/>
      <c r="I333" s="9"/>
    </row>
    <row r="334" spans="1:9">
      <c r="A334" s="379"/>
      <c r="B334" s="377" t="s">
        <v>685</v>
      </c>
      <c r="C334" s="374"/>
      <c r="D334" s="374"/>
      <c r="E334" s="348"/>
      <c r="F334" s="348"/>
      <c r="G334" s="324"/>
      <c r="H334" s="348">
        <v>3.33</v>
      </c>
      <c r="I334" s="9" t="s">
        <v>22</v>
      </c>
    </row>
    <row r="335" spans="1:9">
      <c r="A335" s="379"/>
      <c r="B335" s="377" t="s">
        <v>686</v>
      </c>
      <c r="C335" s="374"/>
      <c r="D335" s="374"/>
      <c r="E335" s="348"/>
      <c r="F335" s="348"/>
      <c r="G335" s="348"/>
      <c r="H335" s="348">
        <v>8.07</v>
      </c>
      <c r="I335" s="9" t="str">
        <f>I334</f>
        <v>Cum</v>
      </c>
    </row>
    <row r="336" spans="1:9">
      <c r="A336" s="379"/>
      <c r="B336" s="377" t="s">
        <v>687</v>
      </c>
      <c r="C336" s="374"/>
      <c r="D336" s="374"/>
      <c r="E336" s="348"/>
      <c r="F336" s="348"/>
      <c r="G336" s="348"/>
      <c r="H336" s="348">
        <f>H111</f>
        <v>33.270000000000003</v>
      </c>
      <c r="I336" s="9" t="str">
        <f>I335</f>
        <v>Cum</v>
      </c>
    </row>
    <row r="337" spans="1:9">
      <c r="A337" s="379"/>
      <c r="B337" s="377"/>
      <c r="C337" s="374"/>
      <c r="D337" s="374"/>
      <c r="E337" s="348"/>
      <c r="F337" s="348"/>
      <c r="G337" s="348"/>
      <c r="H337" s="378">
        <f>SUM(H334:H336)</f>
        <v>44.67</v>
      </c>
      <c r="I337" s="9"/>
    </row>
    <row r="338" spans="1:9">
      <c r="A338" s="379"/>
      <c r="B338" s="377"/>
      <c r="C338" s="374"/>
      <c r="D338" s="374"/>
      <c r="E338" s="348"/>
      <c r="F338" s="348"/>
      <c r="G338" s="348"/>
      <c r="H338" s="348"/>
      <c r="I338" s="9"/>
    </row>
    <row r="339" spans="1:9">
      <c r="A339" s="379"/>
      <c r="B339" s="377"/>
      <c r="C339" s="374"/>
      <c r="D339" s="374"/>
      <c r="E339" s="348"/>
      <c r="F339" s="348"/>
      <c r="G339" s="348" t="s">
        <v>28</v>
      </c>
      <c r="H339" s="777">
        <v>0.48</v>
      </c>
      <c r="I339" s="9"/>
    </row>
    <row r="340" spans="1:9">
      <c r="A340" s="379"/>
      <c r="B340" s="377"/>
      <c r="C340" s="374"/>
      <c r="D340" s="374"/>
      <c r="E340" s="348"/>
      <c r="F340" s="348"/>
      <c r="G340" s="348"/>
      <c r="H340" s="348">
        <f>ROUND(H337*H339,2)</f>
        <v>21.44</v>
      </c>
      <c r="I340" s="9"/>
    </row>
    <row r="341" spans="1:9">
      <c r="A341" s="379"/>
      <c r="B341" s="464"/>
      <c r="C341" s="463"/>
      <c r="D341" s="463"/>
      <c r="E341" s="378"/>
      <c r="F341" s="378"/>
      <c r="G341" s="379"/>
      <c r="H341" s="378"/>
      <c r="I341" s="9"/>
    </row>
    <row r="342" spans="1:9">
      <c r="A342" s="386"/>
      <c r="B342" s="441"/>
      <c r="C342" s="380"/>
      <c r="D342" s="380"/>
      <c r="E342" s="442"/>
      <c r="F342" s="442"/>
      <c r="G342" s="383"/>
      <c r="H342" s="382"/>
      <c r="I342" s="381"/>
    </row>
    <row r="343" spans="1:9" ht="15.75" thickBot="1">
      <c r="A343" s="386"/>
      <c r="B343" s="381" t="s">
        <v>443</v>
      </c>
      <c r="C343" s="380"/>
      <c r="D343" s="380"/>
      <c r="E343" s="442"/>
      <c r="F343" s="442"/>
      <c r="G343" s="383"/>
      <c r="H343" s="444">
        <f>H340</f>
        <v>21.44</v>
      </c>
      <c r="I343" s="384" t="s">
        <v>29</v>
      </c>
    </row>
    <row r="344" spans="1:9" ht="15.75" thickTop="1">
      <c r="A344" s="386"/>
      <c r="B344" s="441"/>
      <c r="C344" s="380"/>
      <c r="D344" s="380"/>
      <c r="E344" s="442"/>
      <c r="F344" s="442"/>
      <c r="G344" s="383"/>
      <c r="H344" s="382"/>
      <c r="I344" s="381"/>
    </row>
    <row r="345" spans="1:9">
      <c r="A345" s="387"/>
      <c r="B345" s="388"/>
      <c r="C345" s="913" t="s">
        <v>736</v>
      </c>
      <c r="D345" s="914"/>
      <c r="E345" s="914"/>
      <c r="F345" s="914"/>
      <c r="G345" s="914"/>
      <c r="H345" s="915"/>
      <c r="I345" s="385"/>
    </row>
    <row r="346" spans="1:9">
      <c r="A346" s="387"/>
      <c r="B346" s="388"/>
      <c r="C346" s="916"/>
      <c r="D346" s="917"/>
      <c r="E346" s="917"/>
      <c r="F346" s="917"/>
      <c r="G346" s="917"/>
      <c r="H346" s="918"/>
      <c r="I346" s="385"/>
    </row>
    <row r="348" spans="1:9" ht="15.75" thickBot="1">
      <c r="H348" s="935" t="s">
        <v>713</v>
      </c>
      <c r="I348" s="935"/>
    </row>
    <row r="349" spans="1:9" ht="15.75">
      <c r="A349" s="936" t="s">
        <v>0</v>
      </c>
      <c r="B349" s="937"/>
      <c r="C349" s="937"/>
      <c r="D349" s="937"/>
      <c r="E349" s="937"/>
      <c r="F349" s="937"/>
      <c r="G349" s="937"/>
      <c r="H349" s="937"/>
      <c r="I349" s="937"/>
    </row>
    <row r="350" spans="1:9" ht="33.75" customHeight="1">
      <c r="A350" s="919" t="s">
        <v>1</v>
      </c>
      <c r="B350" s="920"/>
      <c r="C350" s="920"/>
      <c r="D350" s="920"/>
      <c r="E350" s="920"/>
      <c r="F350" s="920"/>
      <c r="G350" s="920"/>
      <c r="H350" s="920"/>
      <c r="I350" s="920"/>
    </row>
    <row r="351" spans="1:9">
      <c r="A351" s="422" t="s">
        <v>2</v>
      </c>
      <c r="B351" s="423"/>
      <c r="C351" s="437"/>
      <c r="D351" s="437"/>
      <c r="E351" s="423"/>
      <c r="F351" s="423"/>
      <c r="G351" s="423"/>
      <c r="H351" s="423"/>
      <c r="I351" s="423"/>
    </row>
    <row r="352" spans="1:9">
      <c r="A352" s="422" t="s">
        <v>3</v>
      </c>
      <c r="B352" s="423"/>
      <c r="C352" s="437"/>
      <c r="D352" s="437"/>
      <c r="E352" s="423"/>
      <c r="F352" s="423" t="s">
        <v>787</v>
      </c>
      <c r="G352" s="423"/>
      <c r="H352" s="423"/>
      <c r="I352" s="423"/>
    </row>
    <row r="353" spans="1:9" ht="15.75" thickBot="1">
      <c r="A353" s="921" t="s">
        <v>700</v>
      </c>
      <c r="B353" s="922"/>
      <c r="C353" s="922"/>
      <c r="D353" s="922"/>
      <c r="E353" s="922"/>
      <c r="F353" s="922"/>
      <c r="G353" s="922"/>
      <c r="H353" s="922"/>
      <c r="I353" s="922"/>
    </row>
    <row r="354" spans="1:9">
      <c r="A354" s="923" t="s">
        <v>4</v>
      </c>
      <c r="B354" s="925" t="s">
        <v>5</v>
      </c>
      <c r="C354" s="927" t="s">
        <v>5</v>
      </c>
      <c r="D354" s="928"/>
      <c r="E354" s="928"/>
      <c r="F354" s="928"/>
      <c r="G354" s="929"/>
      <c r="H354" s="925" t="s">
        <v>23</v>
      </c>
      <c r="I354" s="930"/>
    </row>
    <row r="355" spans="1:9" ht="15.75" thickBot="1">
      <c r="A355" s="924"/>
      <c r="B355" s="926"/>
      <c r="C355" s="375" t="s">
        <v>7</v>
      </c>
      <c r="D355" s="375"/>
      <c r="E355" s="438" t="s">
        <v>8</v>
      </c>
      <c r="F355" s="425" t="s">
        <v>25</v>
      </c>
      <c r="G355" s="425" t="s">
        <v>24</v>
      </c>
      <c r="H355" s="926"/>
      <c r="I355" s="931"/>
    </row>
    <row r="356" spans="1:9" ht="21.75" customHeight="1">
      <c r="A356" s="379"/>
      <c r="B356" s="907" t="s">
        <v>688</v>
      </c>
      <c r="C356" s="908"/>
      <c r="D356" s="908"/>
      <c r="E356" s="908"/>
      <c r="F356" s="908"/>
      <c r="G356" s="908"/>
      <c r="H356" s="909"/>
      <c r="I356" s="424"/>
    </row>
    <row r="357" spans="1:9">
      <c r="A357" s="379"/>
      <c r="B357" s="910"/>
      <c r="C357" s="911"/>
      <c r="D357" s="911"/>
      <c r="E357" s="911"/>
      <c r="F357" s="911"/>
      <c r="G357" s="911"/>
      <c r="H357" s="912"/>
      <c r="I357" s="9"/>
    </row>
    <row r="358" spans="1:9">
      <c r="A358" s="379">
        <v>1</v>
      </c>
      <c r="B358" s="377" t="s">
        <v>689</v>
      </c>
      <c r="C358" s="374">
        <v>100</v>
      </c>
      <c r="D358" s="374">
        <v>4</v>
      </c>
      <c r="E358" s="348">
        <v>0.6</v>
      </c>
      <c r="F358" s="348">
        <v>0.6</v>
      </c>
      <c r="G358" s="324"/>
      <c r="H358" s="348">
        <f t="shared" ref="H358:H364" si="13">ROUND(PRODUCT(C358,D358,E358,F358,G358),2)</f>
        <v>144</v>
      </c>
      <c r="I358" s="9" t="s">
        <v>68</v>
      </c>
    </row>
    <row r="359" spans="1:9">
      <c r="A359" s="379"/>
      <c r="B359" s="377"/>
      <c r="C359" s="374">
        <v>100</v>
      </c>
      <c r="D359" s="374">
        <v>4</v>
      </c>
      <c r="E359" s="348">
        <v>0.6</v>
      </c>
      <c r="F359" s="348">
        <v>0.6</v>
      </c>
      <c r="G359" s="348"/>
      <c r="H359" s="348">
        <f t="shared" si="13"/>
        <v>144</v>
      </c>
      <c r="I359" s="9"/>
    </row>
    <row r="360" spans="1:9">
      <c r="A360" s="379"/>
      <c r="B360" s="377"/>
      <c r="C360" s="374">
        <v>100</v>
      </c>
      <c r="D360" s="374">
        <v>4</v>
      </c>
      <c r="E360" s="348">
        <v>0.6</v>
      </c>
      <c r="F360" s="348">
        <v>0.6</v>
      </c>
      <c r="G360" s="348"/>
      <c r="H360" s="348">
        <f t="shared" si="13"/>
        <v>144</v>
      </c>
      <c r="I360" s="9"/>
    </row>
    <row r="361" spans="1:9">
      <c r="A361" s="379"/>
      <c r="B361" s="377"/>
      <c r="C361" s="374">
        <v>100</v>
      </c>
      <c r="D361" s="374">
        <v>4</v>
      </c>
      <c r="E361" s="348">
        <v>0.6</v>
      </c>
      <c r="F361" s="348">
        <v>0.6</v>
      </c>
      <c r="G361" s="348"/>
      <c r="H361" s="348">
        <f t="shared" si="13"/>
        <v>144</v>
      </c>
      <c r="I361" s="9"/>
    </row>
    <row r="362" spans="1:9">
      <c r="A362" s="379"/>
      <c r="B362" s="377"/>
      <c r="C362" s="374">
        <v>100</v>
      </c>
      <c r="D362" s="374">
        <v>4</v>
      </c>
      <c r="E362" s="348">
        <v>0.6</v>
      </c>
      <c r="F362" s="348">
        <v>0.6</v>
      </c>
      <c r="G362" s="348"/>
      <c r="H362" s="348">
        <f t="shared" si="13"/>
        <v>144</v>
      </c>
      <c r="I362" s="9"/>
    </row>
    <row r="363" spans="1:9">
      <c r="A363" s="379"/>
      <c r="B363" s="377"/>
      <c r="C363" s="374">
        <v>100</v>
      </c>
      <c r="D363" s="374">
        <v>4</v>
      </c>
      <c r="E363" s="348">
        <v>0.6</v>
      </c>
      <c r="F363" s="348">
        <v>0.6</v>
      </c>
      <c r="G363" s="348"/>
      <c r="H363" s="348">
        <f t="shared" si="13"/>
        <v>144</v>
      </c>
      <c r="I363" s="9"/>
    </row>
    <row r="364" spans="1:9">
      <c r="A364" s="379"/>
      <c r="B364" s="377"/>
      <c r="C364" s="374">
        <v>75</v>
      </c>
      <c r="D364" s="374">
        <v>4</v>
      </c>
      <c r="E364" s="348">
        <v>0.6</v>
      </c>
      <c r="F364" s="348">
        <v>0.6</v>
      </c>
      <c r="G364" s="348"/>
      <c r="H364" s="348">
        <f t="shared" si="13"/>
        <v>108</v>
      </c>
      <c r="I364" s="9"/>
    </row>
    <row r="365" spans="1:9">
      <c r="A365" s="379"/>
      <c r="B365" s="377"/>
      <c r="C365" s="374"/>
      <c r="D365" s="374"/>
      <c r="E365" s="348"/>
      <c r="F365" s="348"/>
      <c r="G365" s="348"/>
      <c r="H365" s="378">
        <f>SUM(H358:H364)</f>
        <v>972</v>
      </c>
      <c r="I365" s="9" t="str">
        <f>I358</f>
        <v>sqm</v>
      </c>
    </row>
    <row r="366" spans="1:9">
      <c r="A366" s="379"/>
      <c r="B366" s="377"/>
      <c r="C366" s="374"/>
      <c r="D366" s="374"/>
      <c r="E366" s="348"/>
      <c r="F366" s="348"/>
      <c r="G366" s="348"/>
      <c r="H366" s="348"/>
      <c r="I366" s="9"/>
    </row>
    <row r="367" spans="1:9">
      <c r="A367" s="379">
        <v>2</v>
      </c>
      <c r="B367" s="377" t="s">
        <v>690</v>
      </c>
      <c r="C367" s="374">
        <v>100</v>
      </c>
      <c r="D367" s="374">
        <v>5</v>
      </c>
      <c r="E367" s="348">
        <v>0.3</v>
      </c>
      <c r="F367" s="348">
        <v>0.6</v>
      </c>
      <c r="G367" s="348"/>
      <c r="H367" s="348">
        <f t="shared" ref="H367:H372" si="14">ROUND(PRODUCT(C367,D367,E367,F367,G367),2)</f>
        <v>90</v>
      </c>
      <c r="I367" s="9"/>
    </row>
    <row r="368" spans="1:9">
      <c r="A368" s="379"/>
      <c r="B368" s="377"/>
      <c r="C368" s="374">
        <v>100</v>
      </c>
      <c r="D368" s="374">
        <v>5</v>
      </c>
      <c r="E368" s="348">
        <v>0.3</v>
      </c>
      <c r="F368" s="348">
        <v>0.6</v>
      </c>
      <c r="G368" s="348"/>
      <c r="H368" s="348">
        <f t="shared" si="14"/>
        <v>90</v>
      </c>
      <c r="I368" s="9"/>
    </row>
    <row r="369" spans="1:9">
      <c r="A369" s="379"/>
      <c r="B369" s="377"/>
      <c r="C369" s="374">
        <v>100</v>
      </c>
      <c r="D369" s="374">
        <v>5</v>
      </c>
      <c r="E369" s="348">
        <v>0.3</v>
      </c>
      <c r="F369" s="348">
        <v>0.6</v>
      </c>
      <c r="G369" s="348"/>
      <c r="H369" s="348">
        <f t="shared" si="14"/>
        <v>90</v>
      </c>
      <c r="I369" s="9"/>
    </row>
    <row r="370" spans="1:9">
      <c r="A370" s="379"/>
      <c r="B370" s="377"/>
      <c r="C370" s="374">
        <v>100</v>
      </c>
      <c r="D370" s="374">
        <v>5</v>
      </c>
      <c r="E370" s="348">
        <v>0.3</v>
      </c>
      <c r="F370" s="348">
        <v>0.6</v>
      </c>
      <c r="G370" s="348"/>
      <c r="H370" s="348">
        <f t="shared" si="14"/>
        <v>90</v>
      </c>
      <c r="I370" s="9"/>
    </row>
    <row r="371" spans="1:9">
      <c r="A371" s="379"/>
      <c r="B371" s="377"/>
      <c r="C371" s="374">
        <v>100</v>
      </c>
      <c r="D371" s="374">
        <v>5</v>
      </c>
      <c r="E371" s="348">
        <v>0.3</v>
      </c>
      <c r="F371" s="348">
        <v>0.6</v>
      </c>
      <c r="G371" s="348"/>
      <c r="H371" s="348">
        <f t="shared" si="14"/>
        <v>90</v>
      </c>
      <c r="I371" s="9"/>
    </row>
    <row r="372" spans="1:9">
      <c r="A372" s="379"/>
      <c r="B372" s="464"/>
      <c r="C372" s="374">
        <v>80</v>
      </c>
      <c r="D372" s="374">
        <v>5</v>
      </c>
      <c r="E372" s="348">
        <v>0.3</v>
      </c>
      <c r="F372" s="348">
        <v>0.6</v>
      </c>
      <c r="G372" s="379"/>
      <c r="H372" s="348">
        <f t="shared" si="14"/>
        <v>72</v>
      </c>
      <c r="I372" s="9"/>
    </row>
    <row r="373" spans="1:9">
      <c r="A373" s="379"/>
      <c r="B373" s="464"/>
      <c r="C373" s="374"/>
      <c r="D373" s="374"/>
      <c r="E373" s="348"/>
      <c r="F373" s="348"/>
      <c r="G373" s="379"/>
      <c r="H373" s="378">
        <f>SUM(H367:H372)</f>
        <v>522</v>
      </c>
      <c r="I373" s="9" t="str">
        <f>I365</f>
        <v>sqm</v>
      </c>
    </row>
    <row r="374" spans="1:9">
      <c r="A374" s="379"/>
      <c r="B374" s="464"/>
      <c r="C374" s="374"/>
      <c r="D374" s="374"/>
      <c r="E374" s="348"/>
      <c r="F374" s="348"/>
      <c r="G374" s="379"/>
      <c r="H374" s="378"/>
      <c r="I374" s="9"/>
    </row>
    <row r="375" spans="1:9">
      <c r="A375" s="778"/>
      <c r="B375" s="779"/>
      <c r="C375" s="780"/>
      <c r="D375" s="780"/>
      <c r="E375" s="781"/>
      <c r="F375" s="781"/>
      <c r="G375" s="778"/>
      <c r="H375" s="782"/>
      <c r="I375" s="783"/>
    </row>
    <row r="376" spans="1:9">
      <c r="A376" s="386"/>
      <c r="B376" s="441"/>
      <c r="C376" s="380"/>
      <c r="D376" s="380"/>
      <c r="E376" s="442"/>
      <c r="F376" s="442"/>
      <c r="G376" s="383"/>
      <c r="H376" s="382"/>
      <c r="I376" s="381"/>
    </row>
    <row r="377" spans="1:9">
      <c r="A377" s="387"/>
      <c r="B377" s="388"/>
      <c r="C377" s="913" t="s">
        <v>623</v>
      </c>
      <c r="D377" s="914"/>
      <c r="E377" s="914"/>
      <c r="F377" s="914"/>
      <c r="G377" s="914"/>
      <c r="H377" s="915"/>
      <c r="I377" s="385"/>
    </row>
    <row r="378" spans="1:9">
      <c r="A378" s="387"/>
      <c r="B378" s="388"/>
      <c r="C378" s="916"/>
      <c r="D378" s="917"/>
      <c r="E378" s="917"/>
      <c r="F378" s="917"/>
      <c r="G378" s="917"/>
      <c r="H378" s="918"/>
      <c r="I378" s="385"/>
    </row>
  </sheetData>
  <mergeCells count="162">
    <mergeCell ref="H102:I103"/>
    <mergeCell ref="B124:H124"/>
    <mergeCell ref="B125:H125"/>
    <mergeCell ref="C134:H135"/>
    <mergeCell ref="A97:I97"/>
    <mergeCell ref="A98:I98"/>
    <mergeCell ref="H96:I96"/>
    <mergeCell ref="H116:I116"/>
    <mergeCell ref="A117:I117"/>
    <mergeCell ref="A118:I118"/>
    <mergeCell ref="A121:I121"/>
    <mergeCell ref="A122:A123"/>
    <mergeCell ref="B122:B123"/>
    <mergeCell ref="C122:G122"/>
    <mergeCell ref="H122:I123"/>
    <mergeCell ref="B146:H146"/>
    <mergeCell ref="B147:H147"/>
    <mergeCell ref="C156:H157"/>
    <mergeCell ref="B80:H80"/>
    <mergeCell ref="B81:H81"/>
    <mergeCell ref="C78:G78"/>
    <mergeCell ref="H78:I79"/>
    <mergeCell ref="H48:I48"/>
    <mergeCell ref="H72:I72"/>
    <mergeCell ref="A143:I143"/>
    <mergeCell ref="A144:A145"/>
    <mergeCell ref="B144:B145"/>
    <mergeCell ref="C144:G144"/>
    <mergeCell ref="H144:I145"/>
    <mergeCell ref="B104:H104"/>
    <mergeCell ref="B105:H105"/>
    <mergeCell ref="C113:H114"/>
    <mergeCell ref="A139:I139"/>
    <mergeCell ref="A140:I140"/>
    <mergeCell ref="H138:I138"/>
    <mergeCell ref="A101:I101"/>
    <mergeCell ref="A102:A103"/>
    <mergeCell ref="B102:B103"/>
    <mergeCell ref="C102:G102"/>
    <mergeCell ref="C93:H94"/>
    <mergeCell ref="A49:I49"/>
    <mergeCell ref="A50:I50"/>
    <mergeCell ref="A53:I53"/>
    <mergeCell ref="A54:A55"/>
    <mergeCell ref="B54:B55"/>
    <mergeCell ref="C54:G54"/>
    <mergeCell ref="H54:I55"/>
    <mergeCell ref="B56:H56"/>
    <mergeCell ref="B57:H57"/>
    <mergeCell ref="C69:H70"/>
    <mergeCell ref="A73:I73"/>
    <mergeCell ref="A74:I74"/>
    <mergeCell ref="A77:I77"/>
    <mergeCell ref="A78:A79"/>
    <mergeCell ref="B78:B79"/>
    <mergeCell ref="B168:H168"/>
    <mergeCell ref="B169:H169"/>
    <mergeCell ref="C181:H182"/>
    <mergeCell ref="B170:H170"/>
    <mergeCell ref="H160:I160"/>
    <mergeCell ref="A161:I161"/>
    <mergeCell ref="A162:I162"/>
    <mergeCell ref="A165:I165"/>
    <mergeCell ref="A166:A167"/>
    <mergeCell ref="B166:B167"/>
    <mergeCell ref="C166:G166"/>
    <mergeCell ref="H166:I167"/>
    <mergeCell ref="B188:H188"/>
    <mergeCell ref="B189:H189"/>
    <mergeCell ref="C196:H197"/>
    <mergeCell ref="H199:I199"/>
    <mergeCell ref="A185:I185"/>
    <mergeCell ref="A186:A187"/>
    <mergeCell ref="B186:B187"/>
    <mergeCell ref="C186:G186"/>
    <mergeCell ref="H186:I187"/>
    <mergeCell ref="H220:I220"/>
    <mergeCell ref="A221:I221"/>
    <mergeCell ref="A200:I200"/>
    <mergeCell ref="A201:I201"/>
    <mergeCell ref="A204:I204"/>
    <mergeCell ref="A205:A206"/>
    <mergeCell ref="B205:B206"/>
    <mergeCell ref="C205:G205"/>
    <mergeCell ref="H205:I206"/>
    <mergeCell ref="B10:H10"/>
    <mergeCell ref="C22:H23"/>
    <mergeCell ref="H25:I25"/>
    <mergeCell ref="A26:I26"/>
    <mergeCell ref="A280:I280"/>
    <mergeCell ref="A283:I283"/>
    <mergeCell ref="A284:A285"/>
    <mergeCell ref="B284:B285"/>
    <mergeCell ref="C284:G284"/>
    <mergeCell ref="H284:I285"/>
    <mergeCell ref="B267:H267"/>
    <mergeCell ref="B268:H268"/>
    <mergeCell ref="C275:H276"/>
    <mergeCell ref="H278:I278"/>
    <mergeCell ref="A279:I279"/>
    <mergeCell ref="A261:I261"/>
    <mergeCell ref="A264:I264"/>
    <mergeCell ref="A265:A266"/>
    <mergeCell ref="B265:B266"/>
    <mergeCell ref="C265:G265"/>
    <mergeCell ref="H265:I266"/>
    <mergeCell ref="B228:H228"/>
    <mergeCell ref="B229:H229"/>
    <mergeCell ref="C255:H256"/>
    <mergeCell ref="H1:I1"/>
    <mergeCell ref="A2:I2"/>
    <mergeCell ref="A3:I3"/>
    <mergeCell ref="A6:I6"/>
    <mergeCell ref="A7:A8"/>
    <mergeCell ref="B7:B8"/>
    <mergeCell ref="C7:G7"/>
    <mergeCell ref="H7:I8"/>
    <mergeCell ref="B9:H9"/>
    <mergeCell ref="B33:H33"/>
    <mergeCell ref="B34:H34"/>
    <mergeCell ref="C45:H46"/>
    <mergeCell ref="H324:I324"/>
    <mergeCell ref="A325:I325"/>
    <mergeCell ref="A27:I27"/>
    <mergeCell ref="A30:I30"/>
    <mergeCell ref="A31:A32"/>
    <mergeCell ref="B31:B32"/>
    <mergeCell ref="C31:G31"/>
    <mergeCell ref="H31:I32"/>
    <mergeCell ref="B286:H286"/>
    <mergeCell ref="C320:H321"/>
    <mergeCell ref="H259:I259"/>
    <mergeCell ref="A260:I260"/>
    <mergeCell ref="A222:I222"/>
    <mergeCell ref="A225:I225"/>
    <mergeCell ref="A226:A227"/>
    <mergeCell ref="B226:B227"/>
    <mergeCell ref="C226:G226"/>
    <mergeCell ref="H226:I227"/>
    <mergeCell ref="B207:H207"/>
    <mergeCell ref="B208:H208"/>
    <mergeCell ref="C217:H218"/>
    <mergeCell ref="B332:H332"/>
    <mergeCell ref="B333:H333"/>
    <mergeCell ref="C345:H346"/>
    <mergeCell ref="H348:I348"/>
    <mergeCell ref="A349:I349"/>
    <mergeCell ref="A326:I326"/>
    <mergeCell ref="A329:I329"/>
    <mergeCell ref="A330:A331"/>
    <mergeCell ref="B330:B331"/>
    <mergeCell ref="C330:G330"/>
    <mergeCell ref="H330:I331"/>
    <mergeCell ref="B356:H356"/>
    <mergeCell ref="B357:H357"/>
    <mergeCell ref="C377:H378"/>
    <mergeCell ref="A350:I350"/>
    <mergeCell ref="A353:I353"/>
    <mergeCell ref="A354:A355"/>
    <mergeCell ref="B354:B355"/>
    <mergeCell ref="C354:G354"/>
    <mergeCell ref="H354:I355"/>
  </mergeCells>
  <pageMargins left="0.39370078740157483" right="0.39370078740157483" top="0.39370078740157483" bottom="0.39370078740157483" header="0.19685039370078741" footer="0.31496062992125984"/>
  <pageSetup orientation="portrait" horizontalDpi="300" verticalDpi="300" r:id="rId1"/>
  <headerFooter>
    <oddFooter>&amp;LContractor&amp;CJunior Engineer&amp;RCheck by AE                          Check by  EE</oddFooter>
  </headerFooter>
  <rowBreaks count="13" manualBreakCount="13">
    <brk id="24" max="16383" man="1"/>
    <brk id="47" max="16383" man="1"/>
    <brk id="71" max="16383" man="1"/>
    <brk id="95" max="16383" man="1"/>
    <brk id="115" max="16383" man="1"/>
    <brk id="136" max="16383" man="1"/>
    <brk id="158" max="16383" man="1"/>
    <brk id="198" max="16383" man="1"/>
    <brk id="219" max="16383" man="1"/>
    <brk id="257" max="16383" man="1"/>
    <brk id="277" max="16383" man="1"/>
    <brk id="322" max="16383" man="1"/>
    <brk id="34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189"/>
  <sheetViews>
    <sheetView view="pageBreakPreview" zoomScale="120" zoomScaleSheetLayoutView="120" workbookViewId="0">
      <selection activeCell="L173" sqref="L173:O173"/>
    </sheetView>
  </sheetViews>
  <sheetFormatPr defaultRowHeight="12.75"/>
  <cols>
    <col min="1" max="1" width="4.28515625" style="389" customWidth="1"/>
    <col min="2" max="2" width="21.7109375" style="389" customWidth="1"/>
    <col min="3" max="3" width="3.85546875" style="389" customWidth="1"/>
    <col min="4" max="4" width="2.7109375" style="389" customWidth="1"/>
    <col min="5" max="5" width="2.7109375" style="483" customWidth="1"/>
    <col min="6" max="6" width="2.42578125" style="389" customWidth="1"/>
    <col min="7" max="7" width="5.42578125" style="389" customWidth="1"/>
    <col min="8" max="8" width="6.5703125" style="389" customWidth="1"/>
    <col min="9" max="9" width="4.85546875" style="389" customWidth="1"/>
    <col min="10" max="10" width="7.42578125" style="389" customWidth="1"/>
    <col min="11" max="11" width="6.42578125" style="389" customWidth="1"/>
    <col min="12" max="12" width="6.140625" style="389" customWidth="1"/>
    <col min="13" max="13" width="7" style="389" customWidth="1"/>
    <col min="14" max="14" width="6.28515625" style="389" customWidth="1"/>
    <col min="15" max="15" width="6.85546875" style="389" customWidth="1"/>
    <col min="16" max="16" width="7.5703125" style="389" customWidth="1"/>
    <col min="17" max="17" width="2.7109375" style="389" customWidth="1"/>
    <col min="18" max="16384" width="9.140625" style="390"/>
  </cols>
  <sheetData>
    <row r="1" spans="1:17" ht="13.5" thickBot="1">
      <c r="O1" s="944" t="s">
        <v>662</v>
      </c>
      <c r="P1" s="944"/>
      <c r="Q1" s="944"/>
    </row>
    <row r="2" spans="1:17" ht="15">
      <c r="A2" s="945" t="s">
        <v>444</v>
      </c>
      <c r="B2" s="946"/>
      <c r="C2" s="946"/>
      <c r="D2" s="946"/>
      <c r="E2" s="946"/>
      <c r="F2" s="946"/>
      <c r="G2" s="946"/>
      <c r="H2" s="946"/>
      <c r="I2" s="946"/>
      <c r="J2" s="946"/>
      <c r="K2" s="946"/>
      <c r="L2" s="946"/>
      <c r="M2" s="946"/>
      <c r="N2" s="946"/>
      <c r="O2" s="946"/>
      <c r="P2" s="946"/>
      <c r="Q2" s="947"/>
    </row>
    <row r="3" spans="1:17" ht="24.75" customHeight="1">
      <c r="A3" s="948" t="str">
        <f>Measurment!A118</f>
        <v>Name of work: Construction of Studio Apartment at Cozy Cot at LBSNAA,Mussoorie. (EFC Scheme No.12 A of 12th Five Year Plan).</v>
      </c>
      <c r="B3" s="949"/>
      <c r="C3" s="949"/>
      <c r="D3" s="949"/>
      <c r="E3" s="949"/>
      <c r="F3" s="949"/>
      <c r="G3" s="949"/>
      <c r="H3" s="949"/>
      <c r="I3" s="949"/>
      <c r="J3" s="949"/>
      <c r="K3" s="949"/>
      <c r="L3" s="949"/>
      <c r="M3" s="949"/>
      <c r="N3" s="949"/>
      <c r="O3" s="949"/>
      <c r="P3" s="949"/>
      <c r="Q3" s="950"/>
    </row>
    <row r="4" spans="1:17">
      <c r="A4" s="391" t="str">
        <f>Measurment!A119</f>
        <v>Name of Contractor: Anil Dutt Sharma</v>
      </c>
      <c r="B4" s="392"/>
      <c r="C4" s="393"/>
      <c r="D4" s="393"/>
      <c r="E4" s="484"/>
      <c r="F4" s="394"/>
      <c r="G4" s="394"/>
      <c r="H4" s="394"/>
      <c r="I4" s="394"/>
      <c r="J4" s="394"/>
      <c r="K4" s="394"/>
      <c r="L4" s="393"/>
      <c r="M4" s="395"/>
      <c r="N4" s="395"/>
      <c r="O4" s="395"/>
      <c r="P4" s="395"/>
      <c r="Q4" s="448"/>
    </row>
    <row r="5" spans="1:17" ht="15">
      <c r="A5" s="391" t="str">
        <f>Measurment!A120</f>
        <v>Agmt. No. : 36/EE/MPD/2013-14</v>
      </c>
      <c r="B5" s="392"/>
      <c r="C5" s="393"/>
      <c r="D5" s="396"/>
      <c r="E5" s="485"/>
      <c r="F5" s="396"/>
      <c r="G5" s="396"/>
      <c r="H5" s="396"/>
      <c r="I5" s="396"/>
      <c r="J5" s="396"/>
      <c r="K5" s="396"/>
      <c r="L5" s="423" t="s">
        <v>787</v>
      </c>
      <c r="M5" s="423"/>
      <c r="N5" s="423"/>
      <c r="O5" s="423"/>
      <c r="P5" s="397"/>
      <c r="Q5" s="449"/>
    </row>
    <row r="6" spans="1:17" s="1" customFormat="1" ht="18" customHeight="1" thickBot="1">
      <c r="A6" s="990" t="s">
        <v>691</v>
      </c>
      <c r="B6" s="991"/>
      <c r="C6" s="991"/>
      <c r="D6" s="991"/>
      <c r="E6" s="991"/>
      <c r="F6" s="991"/>
      <c r="G6" s="991"/>
      <c r="H6" s="991"/>
      <c r="I6" s="991"/>
      <c r="J6" s="991"/>
      <c r="K6" s="520"/>
      <c r="L6" s="521"/>
      <c r="M6" s="521"/>
      <c r="N6" s="521"/>
      <c r="O6" s="521"/>
      <c r="P6" s="520"/>
      <c r="Q6" s="522"/>
    </row>
    <row r="7" spans="1:17" s="1" customFormat="1" ht="18" customHeight="1">
      <c r="A7" s="992" t="s">
        <v>118</v>
      </c>
      <c r="B7" s="992"/>
      <c r="C7" s="992"/>
      <c r="D7" s="992"/>
      <c r="E7" s="992"/>
      <c r="F7" s="992"/>
      <c r="G7" s="992"/>
      <c r="H7" s="992"/>
      <c r="I7" s="992"/>
      <c r="J7" s="992"/>
      <c r="K7" s="992"/>
      <c r="L7" s="992"/>
      <c r="M7" s="992"/>
      <c r="N7" s="992"/>
      <c r="O7" s="992"/>
      <c r="P7" s="992"/>
      <c r="Q7" s="992"/>
    </row>
    <row r="8" spans="1:17" s="1" customFormat="1" ht="57" customHeight="1">
      <c r="A8" s="431"/>
      <c r="B8" s="994" t="s">
        <v>107</v>
      </c>
      <c r="C8" s="994"/>
      <c r="D8" s="994"/>
      <c r="E8" s="994"/>
      <c r="F8" s="994"/>
      <c r="G8" s="994"/>
      <c r="H8" s="994"/>
      <c r="I8" s="445" t="s">
        <v>108</v>
      </c>
      <c r="J8" s="445" t="s">
        <v>109</v>
      </c>
      <c r="K8" s="445" t="s">
        <v>110</v>
      </c>
      <c r="L8" s="445" t="s">
        <v>111</v>
      </c>
      <c r="M8" s="445" t="s">
        <v>112</v>
      </c>
      <c r="N8" s="445" t="s">
        <v>113</v>
      </c>
      <c r="O8" s="8"/>
      <c r="P8" s="4"/>
      <c r="Q8" s="3"/>
    </row>
    <row r="9" spans="1:17" s="1" customFormat="1" ht="18" customHeight="1">
      <c r="A9" s="447" t="s">
        <v>114</v>
      </c>
      <c r="B9" s="995" t="s">
        <v>624</v>
      </c>
      <c r="C9" s="995"/>
      <c r="D9" s="995"/>
      <c r="E9" s="995"/>
      <c r="F9" s="995"/>
      <c r="G9" s="995"/>
      <c r="H9" s="995"/>
      <c r="I9" s="29"/>
      <c r="J9" s="30"/>
      <c r="K9" s="30"/>
      <c r="L9" s="30"/>
      <c r="M9" s="30"/>
      <c r="N9" s="30"/>
      <c r="O9" s="8"/>
      <c r="P9" s="4"/>
      <c r="Q9" s="3"/>
    </row>
    <row r="10" spans="1:17" s="1" customFormat="1" ht="18" customHeight="1">
      <c r="A10" s="447"/>
      <c r="B10" s="993" t="s">
        <v>625</v>
      </c>
      <c r="C10" s="993"/>
      <c r="D10" s="993"/>
      <c r="E10" s="993"/>
      <c r="F10" s="993"/>
      <c r="G10" s="993"/>
      <c r="H10" s="993"/>
      <c r="I10" s="434">
        <v>0.63500000000000001</v>
      </c>
      <c r="J10" s="31">
        <v>0.99399999999999999</v>
      </c>
      <c r="K10" s="31">
        <f>ROUND(J10/I10,3)</f>
        <v>1.5649999999999999</v>
      </c>
      <c r="L10" s="30">
        <f>ROUND((K10)/1,3)</f>
        <v>1.5649999999999999</v>
      </c>
      <c r="M10" s="432" t="s">
        <v>445</v>
      </c>
      <c r="N10" s="446">
        <f>L10</f>
        <v>1.5649999999999999</v>
      </c>
      <c r="O10" s="8"/>
      <c r="P10" s="4"/>
      <c r="Q10" s="3"/>
    </row>
    <row r="11" spans="1:17" s="1" customFormat="1" ht="18" customHeight="1">
      <c r="A11" s="447" t="s">
        <v>115</v>
      </c>
      <c r="B11" s="995" t="s">
        <v>626</v>
      </c>
      <c r="C11" s="995"/>
      <c r="D11" s="995"/>
      <c r="E11" s="995"/>
      <c r="F11" s="995"/>
      <c r="G11" s="995"/>
      <c r="H11" s="995"/>
      <c r="I11" s="29"/>
      <c r="J11" s="30"/>
      <c r="K11" s="30"/>
      <c r="L11" s="30"/>
      <c r="M11" s="433"/>
      <c r="N11" s="434"/>
      <c r="O11" s="8"/>
      <c r="P11" s="4"/>
      <c r="Q11" s="3"/>
    </row>
    <row r="12" spans="1:17" s="1" customFormat="1" ht="18" customHeight="1">
      <c r="A12" s="447"/>
      <c r="B12" s="984"/>
      <c r="C12" s="985"/>
      <c r="D12" s="985"/>
      <c r="E12" s="985"/>
      <c r="F12" s="985"/>
      <c r="G12" s="985"/>
      <c r="H12" s="986"/>
      <c r="I12" s="435">
        <v>0.55200000000000005</v>
      </c>
      <c r="J12" s="435">
        <v>2.38</v>
      </c>
      <c r="K12" s="435">
        <f>ROUND(J12/I12,3)</f>
        <v>4.3120000000000003</v>
      </c>
      <c r="L12" s="436">
        <f>ROUND((K12)/1,3)</f>
        <v>4.3120000000000003</v>
      </c>
      <c r="M12" s="432" t="s">
        <v>445</v>
      </c>
      <c r="N12" s="446">
        <f>L12</f>
        <v>4.3120000000000003</v>
      </c>
      <c r="O12" s="8"/>
      <c r="P12" s="4"/>
      <c r="Q12" s="3"/>
    </row>
    <row r="13" spans="1:17" s="1" customFormat="1" ht="18" customHeight="1">
      <c r="A13" s="447" t="s">
        <v>115</v>
      </c>
      <c r="B13" s="995" t="s">
        <v>627</v>
      </c>
      <c r="C13" s="995"/>
      <c r="D13" s="995"/>
      <c r="E13" s="995"/>
      <c r="F13" s="995"/>
      <c r="G13" s="995"/>
      <c r="H13" s="995"/>
      <c r="I13" s="29"/>
      <c r="J13" s="30"/>
      <c r="K13" s="30"/>
      <c r="L13" s="30"/>
      <c r="M13" s="433"/>
      <c r="N13" s="434"/>
      <c r="O13" s="8"/>
      <c r="P13" s="4"/>
      <c r="Q13" s="3"/>
    </row>
    <row r="14" spans="1:17" s="1" customFormat="1" ht="18" customHeight="1">
      <c r="A14" s="447"/>
      <c r="B14" s="984"/>
      <c r="C14" s="985"/>
      <c r="D14" s="985"/>
      <c r="E14" s="985"/>
      <c r="F14" s="985"/>
      <c r="G14" s="985"/>
      <c r="H14" s="986"/>
      <c r="I14" s="435">
        <v>1.0049999999999999</v>
      </c>
      <c r="J14" s="435">
        <v>5.306</v>
      </c>
      <c r="K14" s="435">
        <f>ROUND(J14/I14,3)</f>
        <v>5.28</v>
      </c>
      <c r="L14" s="436">
        <f>ROUND((K14)/1,3)</f>
        <v>5.28</v>
      </c>
      <c r="M14" s="432" t="s">
        <v>445</v>
      </c>
      <c r="N14" s="446">
        <f>L14</f>
        <v>5.28</v>
      </c>
      <c r="O14" s="8"/>
      <c r="P14" s="4"/>
      <c r="Q14" s="3"/>
    </row>
    <row r="15" spans="1:17" s="1" customFormat="1" ht="18" customHeight="1">
      <c r="A15" s="987" t="s">
        <v>116</v>
      </c>
      <c r="B15" s="988"/>
      <c r="C15" s="988"/>
      <c r="D15" s="988"/>
      <c r="E15" s="988"/>
      <c r="F15" s="988"/>
      <c r="G15" s="988"/>
      <c r="H15" s="988"/>
      <c r="I15" s="988"/>
      <c r="J15" s="988"/>
      <c r="K15" s="988"/>
      <c r="L15" s="988"/>
      <c r="M15" s="988"/>
      <c r="N15" s="988"/>
      <c r="O15" s="988"/>
      <c r="P15" s="988"/>
      <c r="Q15" s="989"/>
    </row>
    <row r="17" spans="1:17" ht="13.5" thickBot="1">
      <c r="O17" s="944" t="s">
        <v>697</v>
      </c>
      <c r="P17" s="944"/>
      <c r="Q17" s="944"/>
    </row>
    <row r="18" spans="1:17" ht="15">
      <c r="A18" s="945" t="s">
        <v>444</v>
      </c>
      <c r="B18" s="946"/>
      <c r="C18" s="946"/>
      <c r="D18" s="946"/>
      <c r="E18" s="946"/>
      <c r="F18" s="946"/>
      <c r="G18" s="946"/>
      <c r="H18" s="946"/>
      <c r="I18" s="946"/>
      <c r="J18" s="946"/>
      <c r="K18" s="946"/>
      <c r="L18" s="946"/>
      <c r="M18" s="946"/>
      <c r="N18" s="946"/>
      <c r="O18" s="946"/>
      <c r="P18" s="946"/>
      <c r="Q18" s="947"/>
    </row>
    <row r="19" spans="1:17" ht="29.25" customHeight="1">
      <c r="A19" s="948" t="str">
        <f>Measurment!A118</f>
        <v>Name of work: Construction of Studio Apartment at Cozy Cot at LBSNAA,Mussoorie. (EFC Scheme No.12 A of 12th Five Year Plan).</v>
      </c>
      <c r="B19" s="949"/>
      <c r="C19" s="949"/>
      <c r="D19" s="949"/>
      <c r="E19" s="949"/>
      <c r="F19" s="949"/>
      <c r="G19" s="949"/>
      <c r="H19" s="949"/>
      <c r="I19" s="949"/>
      <c r="J19" s="949"/>
      <c r="K19" s="949"/>
      <c r="L19" s="949"/>
      <c r="M19" s="949"/>
      <c r="N19" s="949"/>
      <c r="O19" s="949"/>
      <c r="P19" s="949"/>
      <c r="Q19" s="950"/>
    </row>
    <row r="20" spans="1:17">
      <c r="A20" s="391" t="str">
        <f>Measurment!A119</f>
        <v>Name of Contractor: Anil Dutt Sharma</v>
      </c>
      <c r="B20" s="392"/>
      <c r="C20" s="393"/>
      <c r="D20" s="393"/>
      <c r="E20" s="484"/>
      <c r="F20" s="394"/>
      <c r="G20" s="394"/>
      <c r="H20" s="394"/>
      <c r="I20" s="394"/>
      <c r="J20" s="394"/>
      <c r="K20" s="394"/>
      <c r="L20" s="393"/>
      <c r="M20" s="395"/>
      <c r="N20" s="395"/>
      <c r="O20" s="395"/>
      <c r="P20" s="395"/>
      <c r="Q20" s="448"/>
    </row>
    <row r="21" spans="1:17" ht="15">
      <c r="A21" s="391" t="str">
        <f>Measurment!A120</f>
        <v>Agmt. No. : 36/EE/MPD/2013-14</v>
      </c>
      <c r="B21" s="392"/>
      <c r="C21" s="393"/>
      <c r="D21" s="396"/>
      <c r="E21" s="485"/>
      <c r="F21" s="396"/>
      <c r="G21" s="396"/>
      <c r="H21" s="396"/>
      <c r="I21" s="396"/>
      <c r="J21" s="396"/>
      <c r="K21" s="396"/>
      <c r="L21" s="423" t="s">
        <v>787</v>
      </c>
      <c r="M21" s="423"/>
      <c r="N21" s="423"/>
      <c r="O21" s="423"/>
      <c r="P21" s="397"/>
      <c r="Q21" s="449"/>
    </row>
    <row r="22" spans="1:17" ht="14.25">
      <c r="A22" s="951" t="s">
        <v>698</v>
      </c>
      <c r="B22" s="952"/>
      <c r="C22" s="952"/>
      <c r="D22" s="952"/>
      <c r="E22" s="952"/>
      <c r="F22" s="952"/>
      <c r="G22" s="952"/>
      <c r="H22" s="952"/>
      <c r="I22" s="952"/>
      <c r="J22" s="952"/>
      <c r="K22" s="952"/>
      <c r="L22" s="952"/>
      <c r="M22" s="952"/>
      <c r="N22" s="398"/>
      <c r="O22" s="398"/>
      <c r="P22" s="398"/>
      <c r="Q22" s="450"/>
    </row>
    <row r="23" spans="1:17" ht="15.75" thickBot="1">
      <c r="A23" s="399"/>
      <c r="B23" s="400"/>
      <c r="C23" s="400"/>
      <c r="D23" s="400"/>
      <c r="E23" s="486"/>
      <c r="F23" s="400"/>
      <c r="G23" s="400"/>
      <c r="H23" s="400"/>
      <c r="I23" s="400"/>
      <c r="J23" s="400"/>
      <c r="K23" s="400"/>
      <c r="L23" s="400"/>
      <c r="M23" s="400"/>
      <c r="N23" s="401"/>
      <c r="O23" s="401"/>
      <c r="P23" s="401"/>
      <c r="Q23" s="451"/>
    </row>
    <row r="24" spans="1:17" ht="13.5" thickBot="1">
      <c r="A24" s="953" t="s">
        <v>4</v>
      </c>
      <c r="B24" s="955" t="s">
        <v>5</v>
      </c>
      <c r="C24" s="957" t="s">
        <v>6</v>
      </c>
      <c r="D24" s="958"/>
      <c r="E24" s="961" t="s">
        <v>7</v>
      </c>
      <c r="F24" s="962"/>
      <c r="G24" s="963"/>
      <c r="H24" s="967" t="s">
        <v>8</v>
      </c>
      <c r="I24" s="402"/>
      <c r="J24" s="402"/>
      <c r="K24" s="402"/>
      <c r="L24" s="969" t="s">
        <v>9</v>
      </c>
      <c r="M24" s="970"/>
      <c r="N24" s="970"/>
      <c r="O24" s="970"/>
      <c r="P24" s="971" t="s">
        <v>10</v>
      </c>
      <c r="Q24" s="971"/>
    </row>
    <row r="25" spans="1:17" ht="13.5" thickBot="1">
      <c r="A25" s="954"/>
      <c r="B25" s="956"/>
      <c r="C25" s="959"/>
      <c r="D25" s="960"/>
      <c r="E25" s="964"/>
      <c r="F25" s="965"/>
      <c r="G25" s="966"/>
      <c r="H25" s="968"/>
      <c r="I25" s="427"/>
      <c r="J25" s="428" t="s">
        <v>11</v>
      </c>
      <c r="K25" s="429" t="s">
        <v>12</v>
      </c>
      <c r="L25" s="429" t="s">
        <v>13</v>
      </c>
      <c r="M25" s="429" t="s">
        <v>14</v>
      </c>
      <c r="N25" s="429" t="s">
        <v>15</v>
      </c>
      <c r="O25" s="430" t="s">
        <v>16</v>
      </c>
      <c r="P25" s="972"/>
      <c r="Q25" s="972"/>
    </row>
    <row r="26" spans="1:17" ht="33.75" customHeight="1">
      <c r="A26" s="403">
        <v>12</v>
      </c>
      <c r="B26" s="973" t="s">
        <v>39</v>
      </c>
      <c r="C26" s="974"/>
      <c r="D26" s="974"/>
      <c r="E26" s="974"/>
      <c r="F26" s="974"/>
      <c r="G26" s="974"/>
      <c r="H26" s="974"/>
      <c r="I26" s="974"/>
      <c r="J26" s="974"/>
      <c r="K26" s="974"/>
      <c r="L26" s="974"/>
      <c r="M26" s="974"/>
      <c r="N26" s="974"/>
      <c r="O26" s="975"/>
      <c r="P26" s="404"/>
      <c r="Q26" s="404"/>
    </row>
    <row r="27" spans="1:17" ht="15" thickBot="1">
      <c r="A27" s="405">
        <v>12.1</v>
      </c>
      <c r="B27" s="976" t="s">
        <v>30</v>
      </c>
      <c r="C27" s="977"/>
      <c r="D27" s="977"/>
      <c r="E27" s="977"/>
      <c r="F27" s="977"/>
      <c r="G27" s="977"/>
      <c r="H27" s="977"/>
      <c r="I27" s="977"/>
      <c r="J27" s="977"/>
      <c r="K27" s="977"/>
      <c r="L27" s="977"/>
      <c r="M27" s="977"/>
      <c r="N27" s="977"/>
      <c r="O27" s="978"/>
      <c r="P27" s="406"/>
      <c r="Q27" s="406"/>
    </row>
    <row r="28" spans="1:17" ht="13.5" thickBot="1">
      <c r="A28" s="408"/>
      <c r="B28" s="979" t="s">
        <v>628</v>
      </c>
      <c r="C28" s="979"/>
      <c r="D28" s="979"/>
      <c r="E28" s="979"/>
      <c r="F28" s="979"/>
      <c r="G28" s="979"/>
      <c r="H28" s="979"/>
      <c r="I28" s="459"/>
      <c r="J28" s="428" t="s">
        <v>11</v>
      </c>
      <c r="K28" s="429" t="s">
        <v>12</v>
      </c>
      <c r="L28" s="429" t="s">
        <v>13</v>
      </c>
      <c r="M28" s="429" t="s">
        <v>14</v>
      </c>
      <c r="N28" s="429" t="s">
        <v>15</v>
      </c>
      <c r="O28" s="430" t="s">
        <v>16</v>
      </c>
      <c r="P28" s="409"/>
      <c r="Q28" s="409"/>
    </row>
    <row r="29" spans="1:17" ht="13.5">
      <c r="A29" s="411"/>
      <c r="B29" s="426" t="s">
        <v>629</v>
      </c>
      <c r="C29" s="2">
        <v>16</v>
      </c>
      <c r="D29" s="2" t="s">
        <v>17</v>
      </c>
      <c r="E29" s="487">
        <v>1</v>
      </c>
      <c r="F29" s="374" t="s">
        <v>18</v>
      </c>
      <c r="G29" s="374">
        <v>87</v>
      </c>
      <c r="H29" s="452">
        <v>3.6</v>
      </c>
      <c r="I29" s="410"/>
      <c r="J29" s="413" t="str">
        <f>IF(C29=8,ROUND(PRODUCT(E29,F29,G29,H29,I29),2),"— ")</f>
        <v xml:space="preserve">— </v>
      </c>
      <c r="K29" s="413" t="str">
        <f>IF(C29=10,ROUND(PRODUCT(E29,F29,G29,H29,I29),2),"— ")</f>
        <v xml:space="preserve">— </v>
      </c>
      <c r="L29" s="413" t="str">
        <f>IF(C29=12,ROUND(PRODUCT(E29,F29,G29,H29,I29),2),"— ")</f>
        <v xml:space="preserve">— </v>
      </c>
      <c r="M29" s="413">
        <f>IF(C29=16,ROUND(PRODUCT(E29,F29,G29,H29,I29),2),"— ")</f>
        <v>313.2</v>
      </c>
      <c r="N29" s="413" t="str">
        <f>IF(C29=20,ROUND(PRODUCT(E29,F29,G29,H29),2),"— ")</f>
        <v xml:space="preserve">— </v>
      </c>
      <c r="O29" s="413" t="str">
        <f>IF(C29=25,ROUND(PRODUCT(E29,F29,G29,H29),2),"— ")</f>
        <v xml:space="preserve">— </v>
      </c>
      <c r="P29" s="413"/>
      <c r="Q29" s="413"/>
    </row>
    <row r="30" spans="1:17" ht="13.5">
      <c r="A30" s="411"/>
      <c r="B30" s="426" t="s">
        <v>630</v>
      </c>
      <c r="C30" s="2">
        <v>16</v>
      </c>
      <c r="D30" s="2" t="s">
        <v>17</v>
      </c>
      <c r="E30" s="487">
        <v>1</v>
      </c>
      <c r="F30" s="376" t="s">
        <v>18</v>
      </c>
      <c r="G30" s="374">
        <v>104</v>
      </c>
      <c r="H30" s="452">
        <v>3.6</v>
      </c>
      <c r="I30" s="410"/>
      <c r="J30" s="413" t="str">
        <f t="shared" ref="J30:J49" si="0">IF(C30=8,ROUND(PRODUCT(E30,F30,G30,H30,I30),2),"— ")</f>
        <v xml:space="preserve">— </v>
      </c>
      <c r="K30" s="413" t="str">
        <f t="shared" ref="K30:K49" si="1">IF(C30=10,ROUND(PRODUCT(E30,F30,G30,H30,I30),2),"— ")</f>
        <v xml:space="preserve">— </v>
      </c>
      <c r="L30" s="413" t="str">
        <f t="shared" ref="L30:L49" si="2">IF(C30=12,ROUND(PRODUCT(E30,F30,G30,H30,I30),2),"— ")</f>
        <v xml:space="preserve">— </v>
      </c>
      <c r="M30" s="413">
        <f t="shared" ref="M30:M49" si="3">IF(C30=16,ROUND(PRODUCT(E30,F30,G30,H30,I30),2),"— ")</f>
        <v>374.4</v>
      </c>
      <c r="N30" s="413" t="str">
        <f t="shared" ref="N30:N49" si="4">IF(C30=20,ROUND(PRODUCT(E30,F30,G30,H30),2),"— ")</f>
        <v xml:space="preserve">— </v>
      </c>
      <c r="O30" s="413" t="str">
        <f t="shared" ref="O30:O49" si="5">IF(C30=25,ROUND(PRODUCT(E30,F30,G30,H30),2),"— ")</f>
        <v xml:space="preserve">— </v>
      </c>
      <c r="P30" s="413"/>
      <c r="Q30" s="413"/>
    </row>
    <row r="31" spans="1:17" ht="13.5">
      <c r="A31" s="411"/>
      <c r="B31" s="426" t="s">
        <v>26</v>
      </c>
      <c r="C31" s="2">
        <v>8</v>
      </c>
      <c r="D31" s="2" t="s">
        <v>17</v>
      </c>
      <c r="E31" s="487">
        <v>1</v>
      </c>
      <c r="F31" s="374" t="s">
        <v>18</v>
      </c>
      <c r="G31" s="374">
        <v>29</v>
      </c>
      <c r="H31" s="452">
        <v>16</v>
      </c>
      <c r="I31" s="410"/>
      <c r="J31" s="413">
        <f t="shared" si="0"/>
        <v>464</v>
      </c>
      <c r="K31" s="413" t="str">
        <f t="shared" si="1"/>
        <v xml:space="preserve">— </v>
      </c>
      <c r="L31" s="413" t="str">
        <f t="shared" si="2"/>
        <v xml:space="preserve">— </v>
      </c>
      <c r="M31" s="413" t="str">
        <f t="shared" si="3"/>
        <v xml:space="preserve">— </v>
      </c>
      <c r="N31" s="413" t="str">
        <f t="shared" si="4"/>
        <v xml:space="preserve">— </v>
      </c>
      <c r="O31" s="413" t="str">
        <f t="shared" si="5"/>
        <v xml:space="preserve">— </v>
      </c>
      <c r="P31" s="413"/>
      <c r="Q31" s="413"/>
    </row>
    <row r="32" spans="1:17" ht="13.5">
      <c r="A32" s="411"/>
      <c r="B32" s="426" t="s">
        <v>629</v>
      </c>
      <c r="C32" s="2">
        <v>8</v>
      </c>
      <c r="D32" s="2" t="s">
        <v>17</v>
      </c>
      <c r="E32" s="487">
        <v>1</v>
      </c>
      <c r="F32" s="374" t="s">
        <v>18</v>
      </c>
      <c r="G32" s="374">
        <v>29</v>
      </c>
      <c r="H32" s="452">
        <v>16</v>
      </c>
      <c r="I32" s="410"/>
      <c r="J32" s="413">
        <f t="shared" si="0"/>
        <v>464</v>
      </c>
      <c r="K32" s="413" t="str">
        <f t="shared" si="1"/>
        <v xml:space="preserve">— </v>
      </c>
      <c r="L32" s="413" t="str">
        <f t="shared" si="2"/>
        <v xml:space="preserve">— </v>
      </c>
      <c r="M32" s="413" t="str">
        <f t="shared" si="3"/>
        <v xml:space="preserve">— </v>
      </c>
      <c r="N32" s="413" t="str">
        <f t="shared" si="4"/>
        <v xml:space="preserve">— </v>
      </c>
      <c r="O32" s="413" t="str">
        <f t="shared" si="5"/>
        <v xml:space="preserve">— </v>
      </c>
      <c r="P32" s="413"/>
      <c r="Q32" s="413"/>
    </row>
    <row r="33" spans="1:17" ht="13.5">
      <c r="A33" s="411"/>
      <c r="B33" s="426" t="s">
        <v>631</v>
      </c>
      <c r="C33" s="2">
        <v>8</v>
      </c>
      <c r="D33" s="2" t="s">
        <v>17</v>
      </c>
      <c r="E33" s="487">
        <v>2</v>
      </c>
      <c r="F33" s="374" t="s">
        <v>18</v>
      </c>
      <c r="G33" s="374">
        <v>29</v>
      </c>
      <c r="H33" s="452">
        <v>0.4</v>
      </c>
      <c r="I33" s="410"/>
      <c r="J33" s="413">
        <f t="shared" si="0"/>
        <v>23.2</v>
      </c>
      <c r="K33" s="413" t="str">
        <f t="shared" si="1"/>
        <v xml:space="preserve">— </v>
      </c>
      <c r="L33" s="413" t="str">
        <f t="shared" si="2"/>
        <v xml:space="preserve">— </v>
      </c>
      <c r="M33" s="413" t="str">
        <f t="shared" si="3"/>
        <v xml:space="preserve">— </v>
      </c>
      <c r="N33" s="413" t="str">
        <f t="shared" si="4"/>
        <v xml:space="preserve">— </v>
      </c>
      <c r="O33" s="413" t="str">
        <f t="shared" si="5"/>
        <v xml:space="preserve">— </v>
      </c>
      <c r="P33" s="413"/>
      <c r="Q33" s="413"/>
    </row>
    <row r="34" spans="1:17" ht="13.5">
      <c r="A34" s="411"/>
      <c r="B34" s="426" t="s">
        <v>632</v>
      </c>
      <c r="C34" s="2">
        <v>16</v>
      </c>
      <c r="D34" s="2" t="s">
        <v>17</v>
      </c>
      <c r="E34" s="487">
        <v>2</v>
      </c>
      <c r="F34" s="374" t="s">
        <v>18</v>
      </c>
      <c r="G34" s="374">
        <v>14</v>
      </c>
      <c r="H34" s="452">
        <v>2.0499999999999998</v>
      </c>
      <c r="I34" s="420"/>
      <c r="J34" s="413" t="str">
        <f t="shared" si="0"/>
        <v xml:space="preserve">— </v>
      </c>
      <c r="K34" s="413" t="str">
        <f t="shared" si="1"/>
        <v xml:space="preserve">— </v>
      </c>
      <c r="L34" s="413" t="str">
        <f t="shared" si="2"/>
        <v xml:space="preserve">— </v>
      </c>
      <c r="M34" s="413">
        <f t="shared" si="3"/>
        <v>57.4</v>
      </c>
      <c r="N34" s="413" t="str">
        <f t="shared" si="4"/>
        <v xml:space="preserve">— </v>
      </c>
      <c r="O34" s="413" t="str">
        <f t="shared" si="5"/>
        <v xml:space="preserve">— </v>
      </c>
      <c r="P34" s="413"/>
      <c r="Q34" s="413"/>
    </row>
    <row r="35" spans="1:17" ht="13.5">
      <c r="A35" s="411"/>
      <c r="B35" s="426" t="s">
        <v>633</v>
      </c>
      <c r="C35" s="2">
        <v>8</v>
      </c>
      <c r="D35" s="2" t="s">
        <v>17</v>
      </c>
      <c r="E35" s="487">
        <v>2</v>
      </c>
      <c r="F35" s="374" t="s">
        <v>18</v>
      </c>
      <c r="G35" s="374">
        <v>7</v>
      </c>
      <c r="H35" s="452">
        <v>16</v>
      </c>
      <c r="I35" s="410"/>
      <c r="J35" s="413">
        <f t="shared" si="0"/>
        <v>224</v>
      </c>
      <c r="K35" s="413" t="str">
        <f t="shared" si="1"/>
        <v xml:space="preserve">— </v>
      </c>
      <c r="L35" s="413" t="str">
        <f t="shared" si="2"/>
        <v xml:space="preserve">— </v>
      </c>
      <c r="M35" s="413" t="str">
        <f t="shared" si="3"/>
        <v xml:space="preserve">— </v>
      </c>
      <c r="N35" s="413" t="str">
        <f t="shared" si="4"/>
        <v xml:space="preserve">— </v>
      </c>
      <c r="O35" s="413" t="str">
        <f t="shared" si="5"/>
        <v xml:space="preserve">— </v>
      </c>
      <c r="P35" s="413"/>
      <c r="Q35" s="413"/>
    </row>
    <row r="36" spans="1:17" ht="13.5">
      <c r="A36" s="411"/>
      <c r="B36" s="426" t="s">
        <v>631</v>
      </c>
      <c r="C36" s="2">
        <v>8</v>
      </c>
      <c r="D36" s="2" t="s">
        <v>17</v>
      </c>
      <c r="E36" s="487">
        <v>2</v>
      </c>
      <c r="F36" s="374" t="s">
        <v>18</v>
      </c>
      <c r="G36" s="374">
        <v>7</v>
      </c>
      <c r="H36" s="452">
        <v>0.4</v>
      </c>
      <c r="I36" s="410"/>
      <c r="J36" s="413">
        <f t="shared" si="0"/>
        <v>5.6</v>
      </c>
      <c r="K36" s="413" t="str">
        <f t="shared" si="1"/>
        <v xml:space="preserve">— </v>
      </c>
      <c r="L36" s="413" t="str">
        <f t="shared" si="2"/>
        <v xml:space="preserve">— </v>
      </c>
      <c r="M36" s="413" t="str">
        <f t="shared" si="3"/>
        <v xml:space="preserve">— </v>
      </c>
      <c r="N36" s="413" t="str">
        <f t="shared" si="4"/>
        <v xml:space="preserve">— </v>
      </c>
      <c r="O36" s="413" t="str">
        <f t="shared" si="5"/>
        <v xml:space="preserve">— </v>
      </c>
      <c r="P36" s="413"/>
      <c r="Q36" s="413"/>
    </row>
    <row r="37" spans="1:17" ht="13.5">
      <c r="A37" s="411"/>
      <c r="B37" s="426" t="s">
        <v>26</v>
      </c>
      <c r="C37" s="2">
        <v>16</v>
      </c>
      <c r="D37" s="2" t="s">
        <v>17</v>
      </c>
      <c r="E37" s="487">
        <v>1</v>
      </c>
      <c r="F37" s="374" t="s">
        <v>18</v>
      </c>
      <c r="G37" s="374">
        <v>1</v>
      </c>
      <c r="H37" s="452">
        <v>16</v>
      </c>
      <c r="I37" s="410"/>
      <c r="J37" s="413" t="str">
        <f t="shared" si="0"/>
        <v xml:space="preserve">— </v>
      </c>
      <c r="K37" s="413" t="str">
        <f t="shared" si="1"/>
        <v xml:space="preserve">— </v>
      </c>
      <c r="L37" s="413" t="str">
        <f t="shared" si="2"/>
        <v xml:space="preserve">— </v>
      </c>
      <c r="M37" s="413">
        <f t="shared" si="3"/>
        <v>16</v>
      </c>
      <c r="N37" s="413" t="str">
        <f t="shared" si="4"/>
        <v xml:space="preserve">— </v>
      </c>
      <c r="O37" s="413" t="str">
        <f t="shared" si="5"/>
        <v xml:space="preserve">— </v>
      </c>
      <c r="P37" s="413"/>
      <c r="Q37" s="413"/>
    </row>
    <row r="38" spans="1:17" ht="13.5">
      <c r="A38" s="411"/>
      <c r="B38" s="426" t="s">
        <v>631</v>
      </c>
      <c r="C38" s="2">
        <v>16</v>
      </c>
      <c r="D38" s="2" t="s">
        <v>17</v>
      </c>
      <c r="E38" s="487">
        <v>1</v>
      </c>
      <c r="F38" s="376" t="s">
        <v>18</v>
      </c>
      <c r="G38" s="374">
        <v>1</v>
      </c>
      <c r="H38" s="452">
        <v>0.8</v>
      </c>
      <c r="I38" s="410"/>
      <c r="J38" s="413" t="str">
        <f t="shared" si="0"/>
        <v xml:space="preserve">— </v>
      </c>
      <c r="K38" s="413" t="str">
        <f t="shared" si="1"/>
        <v xml:space="preserve">— </v>
      </c>
      <c r="L38" s="413" t="str">
        <f t="shared" si="2"/>
        <v xml:space="preserve">— </v>
      </c>
      <c r="M38" s="413">
        <f t="shared" si="3"/>
        <v>0.8</v>
      </c>
      <c r="N38" s="413" t="str">
        <f t="shared" si="4"/>
        <v xml:space="preserve">— </v>
      </c>
      <c r="O38" s="413" t="str">
        <f t="shared" si="5"/>
        <v xml:space="preserve">— </v>
      </c>
      <c r="P38" s="413"/>
      <c r="Q38" s="413"/>
    </row>
    <row r="39" spans="1:17" ht="13.5">
      <c r="A39" s="411"/>
      <c r="B39" s="426" t="s">
        <v>634</v>
      </c>
      <c r="C39" s="2">
        <v>16</v>
      </c>
      <c r="D39" s="2" t="s">
        <v>17</v>
      </c>
      <c r="E39" s="487">
        <v>1</v>
      </c>
      <c r="F39" s="374" t="s">
        <v>18</v>
      </c>
      <c r="G39" s="374">
        <v>62</v>
      </c>
      <c r="H39" s="452">
        <v>4.8</v>
      </c>
      <c r="I39" s="410"/>
      <c r="J39" s="413" t="str">
        <f t="shared" si="0"/>
        <v xml:space="preserve">— </v>
      </c>
      <c r="K39" s="413" t="str">
        <f t="shared" si="1"/>
        <v xml:space="preserve">— </v>
      </c>
      <c r="L39" s="413" t="str">
        <f t="shared" si="2"/>
        <v xml:space="preserve">— </v>
      </c>
      <c r="M39" s="413">
        <f t="shared" si="3"/>
        <v>297.60000000000002</v>
      </c>
      <c r="N39" s="413" t="str">
        <f t="shared" si="4"/>
        <v xml:space="preserve">— </v>
      </c>
      <c r="O39" s="413" t="str">
        <f t="shared" si="5"/>
        <v xml:space="preserve">— </v>
      </c>
      <c r="P39" s="413"/>
      <c r="Q39" s="413"/>
    </row>
    <row r="40" spans="1:17" ht="13.5">
      <c r="A40" s="411"/>
      <c r="B40" s="426"/>
      <c r="C40" s="2">
        <v>25</v>
      </c>
      <c r="D40" s="2" t="s">
        <v>17</v>
      </c>
      <c r="E40" s="487">
        <v>1</v>
      </c>
      <c r="F40" s="374" t="s">
        <v>18</v>
      </c>
      <c r="G40" s="374">
        <v>52</v>
      </c>
      <c r="H40" s="452">
        <v>4.8</v>
      </c>
      <c r="I40" s="410"/>
      <c r="J40" s="413" t="str">
        <f t="shared" si="0"/>
        <v xml:space="preserve">— </v>
      </c>
      <c r="K40" s="413" t="str">
        <f t="shared" si="1"/>
        <v xml:space="preserve">— </v>
      </c>
      <c r="L40" s="413" t="str">
        <f t="shared" si="2"/>
        <v xml:space="preserve">— </v>
      </c>
      <c r="M40" s="413" t="str">
        <f t="shared" si="3"/>
        <v xml:space="preserve">— </v>
      </c>
      <c r="N40" s="413" t="str">
        <f t="shared" si="4"/>
        <v xml:space="preserve">— </v>
      </c>
      <c r="O40" s="413">
        <f t="shared" si="5"/>
        <v>249.6</v>
      </c>
      <c r="P40" s="413"/>
      <c r="Q40" s="413"/>
    </row>
    <row r="41" spans="1:17" ht="13.5">
      <c r="A41" s="411"/>
      <c r="B41" s="426"/>
      <c r="C41" s="2">
        <v>25</v>
      </c>
      <c r="D41" s="2" t="s">
        <v>17</v>
      </c>
      <c r="E41" s="487">
        <v>1</v>
      </c>
      <c r="F41" s="374" t="s">
        <v>18</v>
      </c>
      <c r="G41" s="374">
        <v>52</v>
      </c>
      <c r="H41" s="452">
        <v>3.14</v>
      </c>
      <c r="I41" s="410"/>
      <c r="J41" s="413" t="str">
        <f t="shared" si="0"/>
        <v xml:space="preserve">— </v>
      </c>
      <c r="K41" s="413" t="str">
        <f t="shared" si="1"/>
        <v xml:space="preserve">— </v>
      </c>
      <c r="L41" s="413" t="str">
        <f t="shared" si="2"/>
        <v xml:space="preserve">— </v>
      </c>
      <c r="M41" s="413" t="str">
        <f t="shared" si="3"/>
        <v xml:space="preserve">— </v>
      </c>
      <c r="N41" s="413" t="str">
        <f t="shared" si="4"/>
        <v xml:space="preserve">— </v>
      </c>
      <c r="O41" s="413">
        <f t="shared" si="5"/>
        <v>163.28</v>
      </c>
      <c r="P41" s="413"/>
      <c r="Q41" s="413"/>
    </row>
    <row r="42" spans="1:17" ht="13.5">
      <c r="A42" s="411"/>
      <c r="B42" s="426" t="s">
        <v>635</v>
      </c>
      <c r="C42" s="2">
        <v>10</v>
      </c>
      <c r="D42" s="2" t="s">
        <v>17</v>
      </c>
      <c r="E42" s="487">
        <v>1</v>
      </c>
      <c r="F42" s="376" t="s">
        <v>18</v>
      </c>
      <c r="G42" s="374">
        <v>20</v>
      </c>
      <c r="H42" s="452">
        <v>15.42</v>
      </c>
      <c r="I42" s="410"/>
      <c r="J42" s="413" t="str">
        <f t="shared" si="0"/>
        <v xml:space="preserve">— </v>
      </c>
      <c r="K42" s="413">
        <f t="shared" si="1"/>
        <v>308.39999999999998</v>
      </c>
      <c r="L42" s="413" t="str">
        <f t="shared" si="2"/>
        <v xml:space="preserve">— </v>
      </c>
      <c r="M42" s="413" t="str">
        <f t="shared" si="3"/>
        <v xml:space="preserve">— </v>
      </c>
      <c r="N42" s="413" t="str">
        <f t="shared" si="4"/>
        <v xml:space="preserve">— </v>
      </c>
      <c r="O42" s="413" t="str">
        <f t="shared" si="5"/>
        <v xml:space="preserve">— </v>
      </c>
      <c r="P42" s="413"/>
      <c r="Q42" s="413"/>
    </row>
    <row r="43" spans="1:17" ht="13.5">
      <c r="A43" s="411"/>
      <c r="B43" s="426" t="s">
        <v>631</v>
      </c>
      <c r="C43" s="2">
        <v>10</v>
      </c>
      <c r="D43" s="2" t="s">
        <v>17</v>
      </c>
      <c r="E43" s="487">
        <v>1</v>
      </c>
      <c r="F43" s="374" t="s">
        <v>18</v>
      </c>
      <c r="G43" s="374">
        <v>20</v>
      </c>
      <c r="H43" s="452">
        <v>0.5</v>
      </c>
      <c r="I43" s="410"/>
      <c r="J43" s="413" t="str">
        <f t="shared" si="0"/>
        <v xml:space="preserve">— </v>
      </c>
      <c r="K43" s="413">
        <f t="shared" si="1"/>
        <v>10</v>
      </c>
      <c r="L43" s="413" t="str">
        <f t="shared" si="2"/>
        <v xml:space="preserve">— </v>
      </c>
      <c r="M43" s="413" t="str">
        <f t="shared" si="3"/>
        <v xml:space="preserve">— </v>
      </c>
      <c r="N43" s="413" t="str">
        <f t="shared" si="4"/>
        <v xml:space="preserve">— </v>
      </c>
      <c r="O43" s="413" t="str">
        <f t="shared" si="5"/>
        <v xml:space="preserve">— </v>
      </c>
      <c r="P43" s="413"/>
      <c r="Q43" s="413"/>
    </row>
    <row r="44" spans="1:17" ht="13.5">
      <c r="A44" s="411"/>
      <c r="B44" s="426" t="s">
        <v>26</v>
      </c>
      <c r="C44" s="2">
        <v>8</v>
      </c>
      <c r="D44" s="2" t="s">
        <v>17</v>
      </c>
      <c r="E44" s="487">
        <v>1</v>
      </c>
      <c r="F44" s="374" t="s">
        <v>18</v>
      </c>
      <c r="G44" s="374">
        <v>30</v>
      </c>
      <c r="H44" s="452">
        <v>15.42</v>
      </c>
      <c r="I44" s="410"/>
      <c r="J44" s="413">
        <f t="shared" si="0"/>
        <v>462.6</v>
      </c>
      <c r="K44" s="413" t="str">
        <f t="shared" si="1"/>
        <v xml:space="preserve">— </v>
      </c>
      <c r="L44" s="413" t="str">
        <f t="shared" si="2"/>
        <v xml:space="preserve">— </v>
      </c>
      <c r="M44" s="413" t="str">
        <f t="shared" si="3"/>
        <v xml:space="preserve">— </v>
      </c>
      <c r="N44" s="413" t="str">
        <f t="shared" si="4"/>
        <v xml:space="preserve">— </v>
      </c>
      <c r="O44" s="413" t="str">
        <f t="shared" si="5"/>
        <v xml:space="preserve">— </v>
      </c>
      <c r="P44" s="413"/>
      <c r="Q44" s="413"/>
    </row>
    <row r="45" spans="1:17" ht="13.5">
      <c r="A45" s="411"/>
      <c r="B45" s="426" t="s">
        <v>631</v>
      </c>
      <c r="C45" s="2">
        <v>8</v>
      </c>
      <c r="D45" s="2" t="s">
        <v>17</v>
      </c>
      <c r="E45" s="487">
        <v>1</v>
      </c>
      <c r="F45" s="374" t="s">
        <v>18</v>
      </c>
      <c r="G45" s="374">
        <v>30</v>
      </c>
      <c r="H45" s="452">
        <v>0.4</v>
      </c>
      <c r="I45" s="410"/>
      <c r="J45" s="413">
        <f t="shared" si="0"/>
        <v>12</v>
      </c>
      <c r="K45" s="413" t="str">
        <f t="shared" si="1"/>
        <v xml:space="preserve">— </v>
      </c>
      <c r="L45" s="413" t="str">
        <f t="shared" si="2"/>
        <v xml:space="preserve">— </v>
      </c>
      <c r="M45" s="413" t="str">
        <f t="shared" si="3"/>
        <v xml:space="preserve">— </v>
      </c>
      <c r="N45" s="413" t="str">
        <f t="shared" si="4"/>
        <v xml:space="preserve">— </v>
      </c>
      <c r="O45" s="413" t="str">
        <f t="shared" si="5"/>
        <v xml:space="preserve">— </v>
      </c>
      <c r="P45" s="413"/>
      <c r="Q45" s="413"/>
    </row>
    <row r="46" spans="1:17" ht="13.5">
      <c r="A46" s="411"/>
      <c r="B46" s="426" t="s">
        <v>638</v>
      </c>
      <c r="C46" s="2">
        <v>16</v>
      </c>
      <c r="D46" s="2" t="s">
        <v>17</v>
      </c>
      <c r="E46" s="487">
        <v>6</v>
      </c>
      <c r="F46" s="376" t="s">
        <v>18</v>
      </c>
      <c r="G46" s="374">
        <v>6</v>
      </c>
      <c r="H46" s="452">
        <v>7</v>
      </c>
      <c r="I46" s="410"/>
      <c r="J46" s="413" t="str">
        <f t="shared" si="0"/>
        <v xml:space="preserve">— </v>
      </c>
      <c r="K46" s="413" t="str">
        <f t="shared" si="1"/>
        <v xml:space="preserve">— </v>
      </c>
      <c r="L46" s="413" t="str">
        <f t="shared" si="2"/>
        <v xml:space="preserve">— </v>
      </c>
      <c r="M46" s="413">
        <f t="shared" si="3"/>
        <v>252</v>
      </c>
      <c r="N46" s="413" t="str">
        <f t="shared" si="4"/>
        <v xml:space="preserve">— </v>
      </c>
      <c r="O46" s="413" t="str">
        <f t="shared" si="5"/>
        <v xml:space="preserve">— </v>
      </c>
      <c r="P46" s="413"/>
      <c r="Q46" s="413"/>
    </row>
    <row r="47" spans="1:17" ht="13.5">
      <c r="A47" s="411"/>
      <c r="B47" s="426" t="s">
        <v>636</v>
      </c>
      <c r="C47" s="2">
        <v>8</v>
      </c>
      <c r="D47" s="2" t="s">
        <v>17</v>
      </c>
      <c r="E47" s="487">
        <v>6</v>
      </c>
      <c r="F47" s="374" t="s">
        <v>18</v>
      </c>
      <c r="G47" s="374">
        <v>67</v>
      </c>
      <c r="H47" s="452">
        <v>1.2</v>
      </c>
      <c r="I47" s="410"/>
      <c r="J47" s="413">
        <f t="shared" si="0"/>
        <v>482.4</v>
      </c>
      <c r="K47" s="413" t="str">
        <f t="shared" si="1"/>
        <v xml:space="preserve">— </v>
      </c>
      <c r="L47" s="413" t="str">
        <f t="shared" si="2"/>
        <v xml:space="preserve">— </v>
      </c>
      <c r="M47" s="413" t="str">
        <f t="shared" si="3"/>
        <v xml:space="preserve">— </v>
      </c>
      <c r="N47" s="413" t="str">
        <f t="shared" si="4"/>
        <v xml:space="preserve">— </v>
      </c>
      <c r="O47" s="413" t="str">
        <f t="shared" si="5"/>
        <v xml:space="preserve">— </v>
      </c>
      <c r="P47" s="413"/>
      <c r="Q47" s="413"/>
    </row>
    <row r="48" spans="1:17" ht="13.5">
      <c r="A48" s="411"/>
      <c r="B48" s="426" t="s">
        <v>637</v>
      </c>
      <c r="C48" s="2">
        <v>16</v>
      </c>
      <c r="D48" s="2" t="s">
        <v>17</v>
      </c>
      <c r="E48" s="487">
        <v>2</v>
      </c>
      <c r="F48" s="374" t="s">
        <v>18</v>
      </c>
      <c r="G48" s="374">
        <v>3</v>
      </c>
      <c r="H48" s="452">
        <v>3.81</v>
      </c>
      <c r="I48" s="410"/>
      <c r="J48" s="413" t="str">
        <f t="shared" si="0"/>
        <v xml:space="preserve">— </v>
      </c>
      <c r="K48" s="413" t="str">
        <f t="shared" si="1"/>
        <v xml:space="preserve">— </v>
      </c>
      <c r="L48" s="413" t="str">
        <f t="shared" si="2"/>
        <v xml:space="preserve">— </v>
      </c>
      <c r="M48" s="413">
        <f t="shared" si="3"/>
        <v>22.86</v>
      </c>
      <c r="N48" s="413" t="str">
        <f t="shared" si="4"/>
        <v xml:space="preserve">— </v>
      </c>
      <c r="O48" s="413" t="str">
        <f t="shared" si="5"/>
        <v xml:space="preserve">— </v>
      </c>
      <c r="P48" s="413"/>
      <c r="Q48" s="413"/>
    </row>
    <row r="49" spans="1:17" ht="13.5">
      <c r="A49" s="411"/>
      <c r="B49" s="426" t="s">
        <v>21</v>
      </c>
      <c r="C49" s="2">
        <v>8</v>
      </c>
      <c r="D49" s="2" t="s">
        <v>17</v>
      </c>
      <c r="E49" s="487">
        <v>1</v>
      </c>
      <c r="F49" s="374" t="s">
        <v>18</v>
      </c>
      <c r="G49" s="374">
        <v>30</v>
      </c>
      <c r="H49" s="452">
        <v>1.2</v>
      </c>
      <c r="I49" s="410"/>
      <c r="J49" s="413">
        <f t="shared" si="0"/>
        <v>36</v>
      </c>
      <c r="K49" s="413" t="str">
        <f t="shared" si="1"/>
        <v xml:space="preserve">— </v>
      </c>
      <c r="L49" s="413" t="str">
        <f t="shared" si="2"/>
        <v xml:space="preserve">— </v>
      </c>
      <c r="M49" s="413" t="str">
        <f t="shared" si="3"/>
        <v xml:space="preserve">— </v>
      </c>
      <c r="N49" s="413" t="str">
        <f t="shared" si="4"/>
        <v xml:space="preserve">— </v>
      </c>
      <c r="O49" s="413" t="str">
        <f t="shared" si="5"/>
        <v xml:space="preserve">— </v>
      </c>
      <c r="P49" s="413"/>
      <c r="Q49" s="413"/>
    </row>
    <row r="50" spans="1:17" ht="13.5">
      <c r="A50" s="411"/>
      <c r="B50" s="426" t="s">
        <v>657</v>
      </c>
      <c r="C50" s="2">
        <v>12</v>
      </c>
      <c r="D50" s="2" t="s">
        <v>17</v>
      </c>
      <c r="E50" s="487">
        <v>2</v>
      </c>
      <c r="F50" s="374" t="s">
        <v>18</v>
      </c>
      <c r="G50" s="374">
        <v>13</v>
      </c>
      <c r="H50" s="452">
        <v>1.5</v>
      </c>
      <c r="I50" s="410"/>
      <c r="J50" s="413" t="str">
        <f t="shared" ref="J50" si="6">IF(C50=8,ROUND(PRODUCT(E50,F50,G50,H50,I50),2),"— ")</f>
        <v xml:space="preserve">— </v>
      </c>
      <c r="K50" s="413" t="str">
        <f t="shared" ref="K50" si="7">IF(C50=10,ROUND(PRODUCT(E50,F50,G50,H50,I50),2),"— ")</f>
        <v xml:space="preserve">— </v>
      </c>
      <c r="L50" s="413">
        <f t="shared" ref="L50" si="8">IF(C50=12,ROUND(PRODUCT(E50,F50,G50,H50,I50),2),"— ")</f>
        <v>39</v>
      </c>
      <c r="M50" s="413" t="str">
        <f t="shared" ref="M50" si="9">IF(C50=16,ROUND(PRODUCT(E50,F50,G50,H50,I50),2),"— ")</f>
        <v xml:space="preserve">— </v>
      </c>
      <c r="N50" s="413" t="str">
        <f t="shared" ref="N50" si="10">IF(C50=20,ROUND(PRODUCT(E50,F50,G50,H50),2),"— ")</f>
        <v xml:space="preserve">— </v>
      </c>
      <c r="O50" s="413" t="str">
        <f t="shared" ref="O50" si="11">IF(C50=25,ROUND(PRODUCT(E50,F50,G50,H50),2),"— ")</f>
        <v xml:space="preserve">— </v>
      </c>
      <c r="P50" s="413"/>
      <c r="Q50" s="413"/>
    </row>
    <row r="51" spans="1:17" ht="14.25">
      <c r="A51" s="411"/>
      <c r="B51" s="412"/>
      <c r="C51" s="414"/>
      <c r="D51" s="414"/>
      <c r="E51" s="488"/>
      <c r="F51" s="415"/>
      <c r="G51" s="416"/>
      <c r="H51" s="417" t="s">
        <v>20</v>
      </c>
      <c r="I51" s="417"/>
      <c r="J51" s="418">
        <f>SUM(J29:J50)</f>
        <v>2173.8000000000002</v>
      </c>
      <c r="K51" s="418">
        <f t="shared" ref="K51:O51" si="12">SUM(K29:K50)</f>
        <v>318.39999999999998</v>
      </c>
      <c r="L51" s="418">
        <f t="shared" si="12"/>
        <v>39</v>
      </c>
      <c r="M51" s="418">
        <f t="shared" si="12"/>
        <v>1334.2599999999998</v>
      </c>
      <c r="N51" s="418">
        <f t="shared" si="12"/>
        <v>0</v>
      </c>
      <c r="O51" s="418">
        <f t="shared" si="12"/>
        <v>412.88</v>
      </c>
      <c r="P51" s="418"/>
      <c r="Q51" s="418"/>
    </row>
    <row r="52" spans="1:17" ht="22.5" customHeight="1">
      <c r="A52" s="408"/>
      <c r="B52" s="980" t="s">
        <v>743</v>
      </c>
      <c r="C52" s="981"/>
      <c r="D52" s="981"/>
      <c r="E52" s="981"/>
      <c r="F52" s="981"/>
      <c r="G52" s="981"/>
      <c r="H52" s="982"/>
      <c r="I52" s="419"/>
      <c r="J52" s="5">
        <v>0.39500000000000002</v>
      </c>
      <c r="K52" s="6">
        <v>0.61699999999999999</v>
      </c>
      <c r="L52" s="6">
        <v>0.88800000000000001</v>
      </c>
      <c r="M52" s="7">
        <v>1.58</v>
      </c>
      <c r="N52" s="7">
        <v>2.4700000000000002</v>
      </c>
      <c r="O52" s="7">
        <v>3.85</v>
      </c>
      <c r="P52" s="7"/>
      <c r="Q52" s="420"/>
    </row>
    <row r="53" spans="1:17">
      <c r="A53" s="408"/>
      <c r="B53" s="983" t="s">
        <v>19</v>
      </c>
      <c r="C53" s="983"/>
      <c r="D53" s="983"/>
      <c r="E53" s="983"/>
      <c r="F53" s="983"/>
      <c r="G53" s="983"/>
      <c r="H53" s="983"/>
      <c r="I53" s="457"/>
      <c r="J53" s="413">
        <f>ROUND(J51*J52,2)</f>
        <v>858.65</v>
      </c>
      <c r="K53" s="413">
        <f t="shared" ref="K53:O53" si="13">ROUND(K51*K52,2)</f>
        <v>196.45</v>
      </c>
      <c r="L53" s="413">
        <f t="shared" si="13"/>
        <v>34.630000000000003</v>
      </c>
      <c r="M53" s="413">
        <f t="shared" si="13"/>
        <v>2108.13</v>
      </c>
      <c r="N53" s="413">
        <f t="shared" si="13"/>
        <v>0</v>
      </c>
      <c r="O53" s="413">
        <f t="shared" si="13"/>
        <v>1589.59</v>
      </c>
      <c r="P53" s="413">
        <f>SUM(J53:O53)</f>
        <v>4787.45</v>
      </c>
      <c r="Q53" s="407"/>
    </row>
    <row r="54" spans="1:17" ht="15">
      <c r="A54" s="408"/>
      <c r="B54" s="941"/>
      <c r="C54" s="941"/>
      <c r="D54" s="941"/>
      <c r="E54" s="941"/>
      <c r="F54" s="941"/>
      <c r="G54" s="941"/>
      <c r="H54" s="941"/>
      <c r="I54" s="458"/>
      <c r="J54" s="458"/>
      <c r="K54" s="458"/>
      <c r="L54" s="415"/>
      <c r="M54" s="417"/>
      <c r="N54" s="942" t="s">
        <v>20</v>
      </c>
      <c r="O54" s="942"/>
      <c r="P54" s="418">
        <f>SUM(P53)</f>
        <v>4787.45</v>
      </c>
      <c r="Q54" s="407" t="s">
        <v>40</v>
      </c>
    </row>
    <row r="55" spans="1:17" ht="15">
      <c r="A55" s="408"/>
      <c r="B55" s="943" t="s">
        <v>738</v>
      </c>
      <c r="C55" s="943"/>
      <c r="D55" s="943"/>
      <c r="E55" s="943"/>
      <c r="F55" s="943"/>
      <c r="G55" s="943"/>
      <c r="H55" s="943"/>
      <c r="I55" s="943"/>
      <c r="J55" s="943"/>
      <c r="K55" s="943"/>
      <c r="L55" s="943"/>
      <c r="M55" s="421"/>
      <c r="N55" s="410"/>
      <c r="O55" s="410"/>
      <c r="P55" s="410"/>
      <c r="Q55" s="410"/>
    </row>
    <row r="57" spans="1:17" ht="13.5" thickBot="1">
      <c r="O57" s="944" t="s">
        <v>703</v>
      </c>
      <c r="P57" s="944"/>
      <c r="Q57" s="944"/>
    </row>
    <row r="58" spans="1:17" ht="15">
      <c r="A58" s="945" t="s">
        <v>444</v>
      </c>
      <c r="B58" s="946"/>
      <c r="C58" s="946"/>
      <c r="D58" s="946"/>
      <c r="E58" s="946"/>
      <c r="F58" s="946"/>
      <c r="G58" s="946"/>
      <c r="H58" s="946"/>
      <c r="I58" s="946"/>
      <c r="J58" s="946"/>
      <c r="K58" s="946"/>
      <c r="L58" s="946"/>
      <c r="M58" s="946"/>
      <c r="N58" s="946"/>
      <c r="O58" s="946"/>
      <c r="P58" s="946"/>
      <c r="Q58" s="947"/>
    </row>
    <row r="59" spans="1:17" ht="23.25" customHeight="1">
      <c r="A59" s="948" t="str">
        <f>Measurment!A50</f>
        <v>Name of work: Construction of Studio Apartment at Cozy Cot at LBSNAA,Mussoorie. (EFC Scheme No.12 A of 12th Five Year Plan).</v>
      </c>
      <c r="B59" s="949"/>
      <c r="C59" s="949"/>
      <c r="D59" s="949"/>
      <c r="E59" s="949"/>
      <c r="F59" s="949"/>
      <c r="G59" s="949"/>
      <c r="H59" s="949"/>
      <c r="I59" s="949"/>
      <c r="J59" s="949"/>
      <c r="K59" s="949"/>
      <c r="L59" s="949"/>
      <c r="M59" s="949"/>
      <c r="N59" s="949"/>
      <c r="O59" s="949"/>
      <c r="P59" s="949"/>
      <c r="Q59" s="950"/>
    </row>
    <row r="60" spans="1:17">
      <c r="A60" s="391" t="str">
        <f>Measurment!A51</f>
        <v>Name of Contractor: Anil Dutt Sharma</v>
      </c>
      <c r="B60" s="392"/>
      <c r="C60" s="393"/>
      <c r="D60" s="393"/>
      <c r="E60" s="484"/>
      <c r="F60" s="394"/>
      <c r="G60" s="394"/>
      <c r="H60" s="394"/>
      <c r="I60" s="394"/>
      <c r="J60" s="394"/>
      <c r="K60" s="394"/>
      <c r="L60" s="393"/>
      <c r="M60" s="395"/>
      <c r="N60" s="395"/>
      <c r="O60" s="395"/>
      <c r="P60" s="395"/>
      <c r="Q60" s="448"/>
    </row>
    <row r="61" spans="1:17" ht="15">
      <c r="A61" s="391" t="str">
        <f>Measurment!A52</f>
        <v>Agmt. No. : 36/EE/MPD/2013-14</v>
      </c>
      <c r="B61" s="392"/>
      <c r="C61" s="393"/>
      <c r="D61" s="396"/>
      <c r="E61" s="485"/>
      <c r="F61" s="396"/>
      <c r="G61" s="396"/>
      <c r="H61" s="396"/>
      <c r="I61" s="396"/>
      <c r="J61" s="396"/>
      <c r="K61" s="396"/>
      <c r="L61" s="423" t="s">
        <v>787</v>
      </c>
      <c r="M61" s="423"/>
      <c r="N61" s="423"/>
      <c r="O61" s="423"/>
      <c r="P61" s="397"/>
      <c r="Q61" s="449"/>
    </row>
    <row r="62" spans="1:17" ht="14.25">
      <c r="A62" s="951" t="s">
        <v>701</v>
      </c>
      <c r="B62" s="952"/>
      <c r="C62" s="952"/>
      <c r="D62" s="952"/>
      <c r="E62" s="952"/>
      <c r="F62" s="952"/>
      <c r="G62" s="952"/>
      <c r="H62" s="952"/>
      <c r="I62" s="952"/>
      <c r="J62" s="952"/>
      <c r="K62" s="952"/>
      <c r="L62" s="952"/>
      <c r="M62" s="952"/>
      <c r="N62" s="398"/>
      <c r="O62" s="398"/>
      <c r="P62" s="398"/>
      <c r="Q62" s="450"/>
    </row>
    <row r="63" spans="1:17" ht="15.75" thickBot="1">
      <c r="A63" s="399"/>
      <c r="B63" s="400"/>
      <c r="C63" s="400"/>
      <c r="D63" s="400"/>
      <c r="E63" s="486"/>
      <c r="F63" s="400"/>
      <c r="G63" s="400"/>
      <c r="H63" s="400"/>
      <c r="I63" s="400"/>
      <c r="J63" s="400"/>
      <c r="K63" s="400"/>
      <c r="L63" s="400"/>
      <c r="M63" s="400"/>
      <c r="N63" s="401"/>
      <c r="O63" s="401"/>
      <c r="P63" s="401"/>
      <c r="Q63" s="451"/>
    </row>
    <row r="64" spans="1:17" ht="13.5" thickBot="1">
      <c r="A64" s="953" t="s">
        <v>4</v>
      </c>
      <c r="B64" s="955" t="s">
        <v>5</v>
      </c>
      <c r="C64" s="957" t="s">
        <v>6</v>
      </c>
      <c r="D64" s="958"/>
      <c r="E64" s="961" t="s">
        <v>7</v>
      </c>
      <c r="F64" s="962"/>
      <c r="G64" s="963"/>
      <c r="H64" s="967" t="s">
        <v>8</v>
      </c>
      <c r="I64" s="402"/>
      <c r="J64" s="402"/>
      <c r="K64" s="402"/>
      <c r="L64" s="969" t="s">
        <v>9</v>
      </c>
      <c r="M64" s="970"/>
      <c r="N64" s="970"/>
      <c r="O64" s="970"/>
      <c r="P64" s="971" t="s">
        <v>10</v>
      </c>
      <c r="Q64" s="971"/>
    </row>
    <row r="65" spans="1:17" ht="24.75" thickBot="1">
      <c r="A65" s="954"/>
      <c r="B65" s="956"/>
      <c r="C65" s="959"/>
      <c r="D65" s="960"/>
      <c r="E65" s="964"/>
      <c r="F65" s="965"/>
      <c r="G65" s="966"/>
      <c r="H65" s="968"/>
      <c r="I65" s="427"/>
      <c r="J65" s="428"/>
      <c r="K65" s="429"/>
      <c r="L65" s="510" t="s">
        <v>496</v>
      </c>
      <c r="M65" s="510" t="s">
        <v>497</v>
      </c>
      <c r="N65" s="429"/>
      <c r="O65" s="430"/>
      <c r="P65" s="972"/>
      <c r="Q65" s="972"/>
    </row>
    <row r="66" spans="1:17" ht="48" customHeight="1">
      <c r="A66" s="403">
        <v>26</v>
      </c>
      <c r="B66" s="973" t="s">
        <v>487</v>
      </c>
      <c r="C66" s="974"/>
      <c r="D66" s="974"/>
      <c r="E66" s="974"/>
      <c r="F66" s="974"/>
      <c r="G66" s="974"/>
      <c r="H66" s="974"/>
      <c r="I66" s="974"/>
      <c r="J66" s="974"/>
      <c r="K66" s="974"/>
      <c r="L66" s="974"/>
      <c r="M66" s="974"/>
      <c r="N66" s="974"/>
      <c r="O66" s="975"/>
      <c r="P66" s="404"/>
      <c r="Q66" s="404"/>
    </row>
    <row r="67" spans="1:17" ht="15" thickBot="1">
      <c r="A67" s="405">
        <v>26.1</v>
      </c>
      <c r="B67" s="976" t="s">
        <v>488</v>
      </c>
      <c r="C67" s="977"/>
      <c r="D67" s="977"/>
      <c r="E67" s="977"/>
      <c r="F67" s="977"/>
      <c r="G67" s="977"/>
      <c r="H67" s="977"/>
      <c r="I67" s="977"/>
      <c r="J67" s="977"/>
      <c r="K67" s="977"/>
      <c r="L67" s="977"/>
      <c r="M67" s="977"/>
      <c r="N67" s="977"/>
      <c r="O67" s="978"/>
      <c r="P67" s="406"/>
      <c r="Q67" s="406"/>
    </row>
    <row r="68" spans="1:17" ht="16.5" customHeight="1" thickBot="1">
      <c r="A68" s="408"/>
      <c r="B68" s="979"/>
      <c r="C68" s="979"/>
      <c r="D68" s="979"/>
      <c r="E68" s="979"/>
      <c r="F68" s="979"/>
      <c r="G68" s="979"/>
      <c r="H68" s="979"/>
      <c r="I68" s="775"/>
      <c r="J68" s="428"/>
      <c r="K68" s="429"/>
      <c r="L68" s="510"/>
      <c r="M68" s="510" t="s">
        <v>643</v>
      </c>
      <c r="N68" s="510" t="s">
        <v>644</v>
      </c>
      <c r="O68" s="430"/>
      <c r="P68" s="409"/>
      <c r="Q68" s="409"/>
    </row>
    <row r="69" spans="1:17" ht="13.5">
      <c r="A69" s="411"/>
      <c r="B69" s="426" t="s">
        <v>645</v>
      </c>
      <c r="C69" s="2">
        <v>60</v>
      </c>
      <c r="D69" s="2" t="s">
        <v>17</v>
      </c>
      <c r="E69" s="487">
        <v>2</v>
      </c>
      <c r="F69" s="374" t="s">
        <v>18</v>
      </c>
      <c r="G69" s="374">
        <v>4</v>
      </c>
      <c r="H69" s="452">
        <v>4</v>
      </c>
      <c r="I69" s="410"/>
      <c r="J69" s="413" t="str">
        <f>IF(C69=12,ROUND(PRODUCT(E69,F69,G69,H69,I69),2),"— ")</f>
        <v xml:space="preserve">— </v>
      </c>
      <c r="K69" s="413" t="str">
        <f>IF(C69=10,ROUND(PRODUCT(E69,F69,G69,H69,I69),2),"— ")</f>
        <v xml:space="preserve">— </v>
      </c>
      <c r="L69" s="413" t="str">
        <f>IF(C69=8,ROUND(PRODUCT(E69,F69,G69,H69,I69),2),"— ")</f>
        <v xml:space="preserve">— </v>
      </c>
      <c r="M69" s="413" t="str">
        <f>IF(C69=40,ROUND(PRODUCT(E69,F69,G69,H69,I69),2),"— ")</f>
        <v xml:space="preserve">— </v>
      </c>
      <c r="N69" s="413">
        <f>IF(C69=60,ROUND(PRODUCT(E69,F69,G69,H69),2),"— ")</f>
        <v>32</v>
      </c>
      <c r="O69" s="413" t="str">
        <f>IF(C69=25,ROUND(PRODUCT(E69,F69,G69,H69),2),"— ")</f>
        <v xml:space="preserve">— </v>
      </c>
      <c r="P69" s="413"/>
      <c r="Q69" s="413"/>
    </row>
    <row r="70" spans="1:17" ht="13.5">
      <c r="A70" s="411"/>
      <c r="B70" s="426"/>
      <c r="C70" s="2">
        <v>60</v>
      </c>
      <c r="D70" s="2" t="s">
        <v>17</v>
      </c>
      <c r="E70" s="487">
        <v>2</v>
      </c>
      <c r="F70" s="376" t="s">
        <v>18</v>
      </c>
      <c r="G70" s="374">
        <v>4</v>
      </c>
      <c r="H70" s="452">
        <v>2.74</v>
      </c>
      <c r="I70" s="410"/>
      <c r="J70" s="413" t="str">
        <f t="shared" ref="J70:J108" si="14">IF(C70=12,ROUND(PRODUCT(E70,F70,G70,H70,I70),2),"— ")</f>
        <v xml:space="preserve">— </v>
      </c>
      <c r="K70" s="413" t="str">
        <f t="shared" ref="K70:K108" si="15">IF(C70=10,ROUND(PRODUCT(E70,F70,G70,H70,I70),2),"— ")</f>
        <v xml:space="preserve">— </v>
      </c>
      <c r="L70" s="413" t="str">
        <f t="shared" ref="L70:L108" si="16">IF(C70=8,ROUND(PRODUCT(E70,F70,G70,H70,I70),2),"— ")</f>
        <v xml:space="preserve">— </v>
      </c>
      <c r="M70" s="413" t="str">
        <f t="shared" ref="M70:M108" si="17">IF(C70=40,ROUND(PRODUCT(E70,F70,G70,H70,I70),2),"— ")</f>
        <v xml:space="preserve">— </v>
      </c>
      <c r="N70" s="413">
        <f t="shared" ref="N70:N108" si="18">IF(C70=60,ROUND(PRODUCT(E70,F70,G70,H70),2),"— ")</f>
        <v>21.92</v>
      </c>
      <c r="O70" s="413" t="str">
        <f t="shared" ref="O70:O108" si="19">IF(C70=25,ROUND(PRODUCT(E70,F70,G70,H70),2),"— ")</f>
        <v xml:space="preserve">— </v>
      </c>
      <c r="P70" s="413"/>
      <c r="Q70" s="413"/>
    </row>
    <row r="71" spans="1:17" ht="13.5">
      <c r="A71" s="411"/>
      <c r="B71" s="426"/>
      <c r="C71" s="2">
        <v>60</v>
      </c>
      <c r="D71" s="2" t="s">
        <v>17</v>
      </c>
      <c r="E71" s="487">
        <v>4</v>
      </c>
      <c r="F71" s="374" t="s">
        <v>18</v>
      </c>
      <c r="G71" s="374">
        <v>4</v>
      </c>
      <c r="H71" s="452">
        <v>3.87</v>
      </c>
      <c r="I71" s="410"/>
      <c r="J71" s="413" t="str">
        <f t="shared" si="14"/>
        <v xml:space="preserve">— </v>
      </c>
      <c r="K71" s="413" t="str">
        <f t="shared" si="15"/>
        <v xml:space="preserve">— </v>
      </c>
      <c r="L71" s="413" t="str">
        <f t="shared" si="16"/>
        <v xml:space="preserve">— </v>
      </c>
      <c r="M71" s="413" t="str">
        <f t="shared" si="17"/>
        <v xml:space="preserve">— </v>
      </c>
      <c r="N71" s="413">
        <f t="shared" si="18"/>
        <v>61.92</v>
      </c>
      <c r="O71" s="413" t="str">
        <f t="shared" si="19"/>
        <v xml:space="preserve">— </v>
      </c>
      <c r="P71" s="413"/>
      <c r="Q71" s="413"/>
    </row>
    <row r="72" spans="1:17" ht="13.5">
      <c r="A72" s="411"/>
      <c r="B72" s="426"/>
      <c r="C72" s="2">
        <v>60</v>
      </c>
      <c r="D72" s="2" t="s">
        <v>17</v>
      </c>
      <c r="E72" s="487">
        <v>4</v>
      </c>
      <c r="F72" s="374" t="s">
        <v>18</v>
      </c>
      <c r="G72" s="374">
        <v>10</v>
      </c>
      <c r="H72" s="452">
        <v>0.55000000000000004</v>
      </c>
      <c r="I72" s="410"/>
      <c r="J72" s="413" t="str">
        <f t="shared" si="14"/>
        <v xml:space="preserve">— </v>
      </c>
      <c r="K72" s="413" t="str">
        <f t="shared" si="15"/>
        <v xml:space="preserve">— </v>
      </c>
      <c r="L72" s="413" t="str">
        <f t="shared" si="16"/>
        <v xml:space="preserve">— </v>
      </c>
      <c r="M72" s="413" t="str">
        <f t="shared" si="17"/>
        <v xml:space="preserve">— </v>
      </c>
      <c r="N72" s="413">
        <f t="shared" si="18"/>
        <v>22</v>
      </c>
      <c r="O72" s="413" t="str">
        <f t="shared" si="19"/>
        <v xml:space="preserve">— </v>
      </c>
      <c r="P72" s="413"/>
      <c r="Q72" s="413"/>
    </row>
    <row r="73" spans="1:17" ht="13.5">
      <c r="A73" s="411"/>
      <c r="B73" s="426"/>
      <c r="C73" s="2">
        <v>60</v>
      </c>
      <c r="D73" s="2" t="s">
        <v>17</v>
      </c>
      <c r="E73" s="487">
        <v>4</v>
      </c>
      <c r="F73" s="374" t="s">
        <v>18</v>
      </c>
      <c r="G73" s="374">
        <v>3</v>
      </c>
      <c r="H73" s="452">
        <v>0.51</v>
      </c>
      <c r="I73" s="410"/>
      <c r="J73" s="413" t="str">
        <f t="shared" si="14"/>
        <v xml:space="preserve">— </v>
      </c>
      <c r="K73" s="413" t="str">
        <f t="shared" si="15"/>
        <v xml:space="preserve">— </v>
      </c>
      <c r="L73" s="413" t="str">
        <f t="shared" si="16"/>
        <v xml:space="preserve">— </v>
      </c>
      <c r="M73" s="413" t="str">
        <f t="shared" si="17"/>
        <v xml:space="preserve">— </v>
      </c>
      <c r="N73" s="413">
        <f t="shared" si="18"/>
        <v>6.12</v>
      </c>
      <c r="O73" s="413" t="str">
        <f t="shared" si="19"/>
        <v xml:space="preserve">— </v>
      </c>
      <c r="P73" s="413"/>
      <c r="Q73" s="413"/>
    </row>
    <row r="74" spans="1:17" ht="13.5">
      <c r="A74" s="411"/>
      <c r="B74" s="426"/>
      <c r="C74" s="2">
        <v>60</v>
      </c>
      <c r="D74" s="2" t="s">
        <v>17</v>
      </c>
      <c r="E74" s="487">
        <v>4</v>
      </c>
      <c r="F74" s="374" t="s">
        <v>18</v>
      </c>
      <c r="G74" s="374">
        <v>4</v>
      </c>
      <c r="H74" s="452">
        <v>0.35</v>
      </c>
      <c r="I74" s="420"/>
      <c r="J74" s="413" t="str">
        <f t="shared" si="14"/>
        <v xml:space="preserve">— </v>
      </c>
      <c r="K74" s="413" t="str">
        <f t="shared" si="15"/>
        <v xml:space="preserve">— </v>
      </c>
      <c r="L74" s="413" t="str">
        <f t="shared" si="16"/>
        <v xml:space="preserve">— </v>
      </c>
      <c r="M74" s="413" t="str">
        <f t="shared" si="17"/>
        <v xml:space="preserve">— </v>
      </c>
      <c r="N74" s="413">
        <f t="shared" si="18"/>
        <v>5.6</v>
      </c>
      <c r="O74" s="413" t="str">
        <f t="shared" si="19"/>
        <v xml:space="preserve">— </v>
      </c>
      <c r="P74" s="413"/>
      <c r="Q74" s="413"/>
    </row>
    <row r="75" spans="1:17" ht="13.5">
      <c r="A75" s="411"/>
      <c r="B75" s="426"/>
      <c r="C75" s="2">
        <v>60</v>
      </c>
      <c r="D75" s="2" t="s">
        <v>17</v>
      </c>
      <c r="E75" s="487">
        <v>4</v>
      </c>
      <c r="F75" s="374" t="s">
        <v>18</v>
      </c>
      <c r="G75" s="374">
        <v>1</v>
      </c>
      <c r="H75" s="452">
        <v>0.36</v>
      </c>
      <c r="I75" s="410"/>
      <c r="J75" s="413" t="str">
        <f t="shared" si="14"/>
        <v xml:space="preserve">— </v>
      </c>
      <c r="K75" s="413" t="str">
        <f t="shared" si="15"/>
        <v xml:space="preserve">— </v>
      </c>
      <c r="L75" s="413" t="str">
        <f t="shared" si="16"/>
        <v xml:space="preserve">— </v>
      </c>
      <c r="M75" s="413" t="str">
        <f t="shared" si="17"/>
        <v xml:space="preserve">— </v>
      </c>
      <c r="N75" s="413">
        <f t="shared" si="18"/>
        <v>1.44</v>
      </c>
      <c r="O75" s="413" t="str">
        <f t="shared" si="19"/>
        <v xml:space="preserve">— </v>
      </c>
      <c r="P75" s="413"/>
      <c r="Q75" s="413"/>
    </row>
    <row r="76" spans="1:17" ht="13.5">
      <c r="A76" s="411"/>
      <c r="B76" s="426" t="s">
        <v>646</v>
      </c>
      <c r="C76" s="2">
        <v>60</v>
      </c>
      <c r="D76" s="2" t="s">
        <v>17</v>
      </c>
      <c r="E76" s="487">
        <v>4</v>
      </c>
      <c r="F76" s="374" t="s">
        <v>18</v>
      </c>
      <c r="G76" s="374">
        <v>2</v>
      </c>
      <c r="H76" s="452">
        <v>2.87</v>
      </c>
      <c r="I76" s="410"/>
      <c r="J76" s="413" t="str">
        <f t="shared" si="14"/>
        <v xml:space="preserve">— </v>
      </c>
      <c r="K76" s="413" t="str">
        <f t="shared" si="15"/>
        <v xml:space="preserve">— </v>
      </c>
      <c r="L76" s="413" t="str">
        <f t="shared" si="16"/>
        <v xml:space="preserve">— </v>
      </c>
      <c r="M76" s="413" t="str">
        <f t="shared" si="17"/>
        <v xml:space="preserve">— </v>
      </c>
      <c r="N76" s="413">
        <f t="shared" si="18"/>
        <v>22.96</v>
      </c>
      <c r="O76" s="413" t="str">
        <f t="shared" si="19"/>
        <v xml:space="preserve">— </v>
      </c>
      <c r="P76" s="413"/>
      <c r="Q76" s="413"/>
    </row>
    <row r="77" spans="1:17" ht="13.5">
      <c r="A77" s="411"/>
      <c r="B77" s="426"/>
      <c r="C77" s="2">
        <v>60</v>
      </c>
      <c r="D77" s="2" t="s">
        <v>17</v>
      </c>
      <c r="E77" s="487">
        <v>4</v>
      </c>
      <c r="F77" s="374" t="s">
        <v>18</v>
      </c>
      <c r="G77" s="374">
        <v>2</v>
      </c>
      <c r="H77" s="452">
        <v>0.89</v>
      </c>
      <c r="I77" s="410"/>
      <c r="J77" s="413" t="str">
        <f t="shared" si="14"/>
        <v xml:space="preserve">— </v>
      </c>
      <c r="K77" s="413" t="str">
        <f t="shared" si="15"/>
        <v xml:space="preserve">— </v>
      </c>
      <c r="L77" s="413" t="str">
        <f t="shared" si="16"/>
        <v xml:space="preserve">— </v>
      </c>
      <c r="M77" s="413" t="str">
        <f t="shared" si="17"/>
        <v xml:space="preserve">— </v>
      </c>
      <c r="N77" s="413">
        <f t="shared" si="18"/>
        <v>7.12</v>
      </c>
      <c r="O77" s="413" t="str">
        <f t="shared" si="19"/>
        <v xml:space="preserve">— </v>
      </c>
      <c r="P77" s="413"/>
      <c r="Q77" s="413"/>
    </row>
    <row r="78" spans="1:17" ht="13.5">
      <c r="A78" s="411"/>
      <c r="B78" s="426"/>
      <c r="C78" s="2">
        <v>60</v>
      </c>
      <c r="D78" s="2" t="s">
        <v>17</v>
      </c>
      <c r="E78" s="487">
        <v>4</v>
      </c>
      <c r="F78" s="376" t="s">
        <v>18</v>
      </c>
      <c r="G78" s="374">
        <v>1</v>
      </c>
      <c r="H78" s="452">
        <v>2.75</v>
      </c>
      <c r="I78" s="410"/>
      <c r="J78" s="413" t="str">
        <f t="shared" si="14"/>
        <v xml:space="preserve">— </v>
      </c>
      <c r="K78" s="413" t="str">
        <f t="shared" si="15"/>
        <v xml:space="preserve">— </v>
      </c>
      <c r="L78" s="413" t="str">
        <f t="shared" si="16"/>
        <v xml:space="preserve">— </v>
      </c>
      <c r="M78" s="413" t="str">
        <f t="shared" si="17"/>
        <v xml:space="preserve">— </v>
      </c>
      <c r="N78" s="413">
        <f t="shared" si="18"/>
        <v>11</v>
      </c>
      <c r="O78" s="413" t="str">
        <f t="shared" si="19"/>
        <v xml:space="preserve">— </v>
      </c>
      <c r="P78" s="413"/>
      <c r="Q78" s="413"/>
    </row>
    <row r="79" spans="1:17" ht="13.5">
      <c r="A79" s="411"/>
      <c r="B79" s="426"/>
      <c r="C79" s="2">
        <v>60</v>
      </c>
      <c r="D79" s="2" t="s">
        <v>17</v>
      </c>
      <c r="E79" s="487">
        <v>4</v>
      </c>
      <c r="F79" s="374" t="s">
        <v>18</v>
      </c>
      <c r="G79" s="374">
        <v>2</v>
      </c>
      <c r="H79" s="452">
        <v>0.52</v>
      </c>
      <c r="I79" s="410"/>
      <c r="J79" s="413" t="str">
        <f t="shared" si="14"/>
        <v xml:space="preserve">— </v>
      </c>
      <c r="K79" s="413" t="str">
        <f t="shared" si="15"/>
        <v xml:space="preserve">— </v>
      </c>
      <c r="L79" s="413" t="str">
        <f t="shared" si="16"/>
        <v xml:space="preserve">— </v>
      </c>
      <c r="M79" s="413" t="str">
        <f t="shared" si="17"/>
        <v xml:space="preserve">— </v>
      </c>
      <c r="N79" s="413">
        <f t="shared" si="18"/>
        <v>4.16</v>
      </c>
      <c r="O79" s="413" t="str">
        <f t="shared" si="19"/>
        <v xml:space="preserve">— </v>
      </c>
      <c r="P79" s="413"/>
      <c r="Q79" s="413"/>
    </row>
    <row r="80" spans="1:17" ht="13.5">
      <c r="A80" s="411"/>
      <c r="B80" s="426"/>
      <c r="C80" s="2">
        <v>60</v>
      </c>
      <c r="D80" s="2" t="s">
        <v>17</v>
      </c>
      <c r="E80" s="487">
        <v>2</v>
      </c>
      <c r="F80" s="374" t="s">
        <v>18</v>
      </c>
      <c r="G80" s="374">
        <v>4</v>
      </c>
      <c r="H80" s="452">
        <v>0.3</v>
      </c>
      <c r="I80" s="410"/>
      <c r="J80" s="413" t="str">
        <f t="shared" si="14"/>
        <v xml:space="preserve">— </v>
      </c>
      <c r="K80" s="413" t="str">
        <f t="shared" si="15"/>
        <v xml:space="preserve">— </v>
      </c>
      <c r="L80" s="413" t="str">
        <f t="shared" si="16"/>
        <v xml:space="preserve">— </v>
      </c>
      <c r="M80" s="413" t="str">
        <f t="shared" si="17"/>
        <v xml:space="preserve">— </v>
      </c>
      <c r="N80" s="413">
        <f t="shared" si="18"/>
        <v>2.4</v>
      </c>
      <c r="O80" s="413" t="str">
        <f t="shared" si="19"/>
        <v xml:space="preserve">— </v>
      </c>
      <c r="P80" s="413"/>
      <c r="Q80" s="413"/>
    </row>
    <row r="81" spans="1:17" ht="13.5">
      <c r="A81" s="411"/>
      <c r="B81" s="426" t="s">
        <v>648</v>
      </c>
      <c r="C81" s="2">
        <v>60</v>
      </c>
      <c r="D81" s="2" t="s">
        <v>17</v>
      </c>
      <c r="E81" s="487">
        <v>4</v>
      </c>
      <c r="F81" s="374" t="s">
        <v>18</v>
      </c>
      <c r="G81" s="374">
        <v>3</v>
      </c>
      <c r="H81" s="452">
        <v>1.3</v>
      </c>
      <c r="I81" s="410"/>
      <c r="J81" s="413" t="str">
        <f t="shared" si="14"/>
        <v xml:space="preserve">— </v>
      </c>
      <c r="K81" s="413" t="str">
        <f t="shared" si="15"/>
        <v xml:space="preserve">— </v>
      </c>
      <c r="L81" s="413" t="str">
        <f t="shared" si="16"/>
        <v xml:space="preserve">— </v>
      </c>
      <c r="M81" s="413" t="str">
        <f t="shared" si="17"/>
        <v xml:space="preserve">— </v>
      </c>
      <c r="N81" s="413">
        <f t="shared" si="18"/>
        <v>15.6</v>
      </c>
      <c r="O81" s="413" t="str">
        <f t="shared" si="19"/>
        <v xml:space="preserve">— </v>
      </c>
      <c r="P81" s="413"/>
      <c r="Q81" s="413"/>
    </row>
    <row r="82" spans="1:17" ht="13.5">
      <c r="A82" s="411"/>
      <c r="B82" s="426"/>
      <c r="C82" s="2">
        <v>60</v>
      </c>
      <c r="D82" s="2" t="s">
        <v>17</v>
      </c>
      <c r="E82" s="487">
        <v>4</v>
      </c>
      <c r="F82" s="376" t="s">
        <v>18</v>
      </c>
      <c r="G82" s="374">
        <v>2</v>
      </c>
      <c r="H82" s="452">
        <v>1</v>
      </c>
      <c r="I82" s="410"/>
      <c r="J82" s="413" t="str">
        <f t="shared" si="14"/>
        <v xml:space="preserve">— </v>
      </c>
      <c r="K82" s="413" t="str">
        <f t="shared" si="15"/>
        <v xml:space="preserve">— </v>
      </c>
      <c r="L82" s="413" t="str">
        <f t="shared" si="16"/>
        <v xml:space="preserve">— </v>
      </c>
      <c r="M82" s="413" t="str">
        <f t="shared" si="17"/>
        <v xml:space="preserve">— </v>
      </c>
      <c r="N82" s="413">
        <f t="shared" si="18"/>
        <v>8</v>
      </c>
      <c r="O82" s="413" t="str">
        <f t="shared" si="19"/>
        <v xml:space="preserve">— </v>
      </c>
      <c r="P82" s="413"/>
      <c r="Q82" s="413"/>
    </row>
    <row r="83" spans="1:17" ht="13.5">
      <c r="A83" s="411"/>
      <c r="B83" s="426"/>
      <c r="C83" s="2">
        <v>60</v>
      </c>
      <c r="D83" s="2" t="s">
        <v>17</v>
      </c>
      <c r="E83" s="487">
        <v>4</v>
      </c>
      <c r="F83" s="374" t="s">
        <v>18</v>
      </c>
      <c r="G83" s="374">
        <v>1</v>
      </c>
      <c r="H83" s="452">
        <v>0.52</v>
      </c>
      <c r="I83" s="410"/>
      <c r="J83" s="413" t="str">
        <f t="shared" si="14"/>
        <v xml:space="preserve">— </v>
      </c>
      <c r="K83" s="413" t="str">
        <f t="shared" si="15"/>
        <v xml:space="preserve">— </v>
      </c>
      <c r="L83" s="413" t="str">
        <f t="shared" si="16"/>
        <v xml:space="preserve">— </v>
      </c>
      <c r="M83" s="413" t="str">
        <f t="shared" si="17"/>
        <v xml:space="preserve">— </v>
      </c>
      <c r="N83" s="413">
        <f t="shared" si="18"/>
        <v>2.08</v>
      </c>
      <c r="O83" s="413" t="str">
        <f t="shared" si="19"/>
        <v xml:space="preserve">— </v>
      </c>
      <c r="P83" s="413"/>
      <c r="Q83" s="413"/>
    </row>
    <row r="84" spans="1:17" ht="13.5">
      <c r="A84" s="411"/>
      <c r="B84" s="426"/>
      <c r="C84" s="2">
        <v>60</v>
      </c>
      <c r="D84" s="2" t="s">
        <v>17</v>
      </c>
      <c r="E84" s="487">
        <v>4</v>
      </c>
      <c r="F84" s="374" t="s">
        <v>18</v>
      </c>
      <c r="G84" s="374">
        <v>1</v>
      </c>
      <c r="H84" s="452">
        <v>0.28999999999999998</v>
      </c>
      <c r="I84" s="410"/>
      <c r="J84" s="413" t="str">
        <f t="shared" si="14"/>
        <v xml:space="preserve">— </v>
      </c>
      <c r="K84" s="413" t="str">
        <f t="shared" si="15"/>
        <v xml:space="preserve">— </v>
      </c>
      <c r="L84" s="413" t="str">
        <f t="shared" si="16"/>
        <v xml:space="preserve">— </v>
      </c>
      <c r="M84" s="413" t="str">
        <f t="shared" si="17"/>
        <v xml:space="preserve">— </v>
      </c>
      <c r="N84" s="413">
        <f t="shared" si="18"/>
        <v>1.1599999999999999</v>
      </c>
      <c r="O84" s="413" t="str">
        <f t="shared" si="19"/>
        <v xml:space="preserve">— </v>
      </c>
      <c r="P84" s="413"/>
      <c r="Q84" s="413"/>
    </row>
    <row r="85" spans="1:17" ht="13.5">
      <c r="A85" s="411"/>
      <c r="B85" s="426"/>
      <c r="C85" s="2">
        <v>60</v>
      </c>
      <c r="D85" s="2" t="s">
        <v>17</v>
      </c>
      <c r="E85" s="487">
        <v>4</v>
      </c>
      <c r="F85" s="374" t="s">
        <v>18</v>
      </c>
      <c r="G85" s="374">
        <v>2</v>
      </c>
      <c r="H85" s="452">
        <v>1.62</v>
      </c>
      <c r="I85" s="410"/>
      <c r="J85" s="413" t="str">
        <f t="shared" si="14"/>
        <v xml:space="preserve">— </v>
      </c>
      <c r="K85" s="413" t="str">
        <f t="shared" si="15"/>
        <v xml:space="preserve">— </v>
      </c>
      <c r="L85" s="413" t="str">
        <f t="shared" si="16"/>
        <v xml:space="preserve">— </v>
      </c>
      <c r="M85" s="413" t="str">
        <f t="shared" si="17"/>
        <v xml:space="preserve">— </v>
      </c>
      <c r="N85" s="413">
        <f t="shared" si="18"/>
        <v>12.96</v>
      </c>
      <c r="O85" s="413" t="str">
        <f t="shared" si="19"/>
        <v xml:space="preserve">— </v>
      </c>
      <c r="P85" s="413"/>
      <c r="Q85" s="413"/>
    </row>
    <row r="86" spans="1:17" ht="13.5">
      <c r="A86" s="411"/>
      <c r="B86" s="426"/>
      <c r="C86" s="2">
        <v>60</v>
      </c>
      <c r="D86" s="2" t="s">
        <v>17</v>
      </c>
      <c r="E86" s="487">
        <v>4</v>
      </c>
      <c r="F86" s="376" t="s">
        <v>18</v>
      </c>
      <c r="G86" s="374">
        <v>1</v>
      </c>
      <c r="H86" s="452">
        <v>1.5</v>
      </c>
      <c r="I86" s="410"/>
      <c r="J86" s="413" t="str">
        <f t="shared" si="14"/>
        <v xml:space="preserve">— </v>
      </c>
      <c r="K86" s="413" t="str">
        <f t="shared" si="15"/>
        <v xml:space="preserve">— </v>
      </c>
      <c r="L86" s="413" t="str">
        <f t="shared" si="16"/>
        <v xml:space="preserve">— </v>
      </c>
      <c r="M86" s="413" t="str">
        <f t="shared" si="17"/>
        <v xml:space="preserve">— </v>
      </c>
      <c r="N86" s="413">
        <f t="shared" si="18"/>
        <v>6</v>
      </c>
      <c r="O86" s="413" t="str">
        <f t="shared" si="19"/>
        <v xml:space="preserve">— </v>
      </c>
      <c r="P86" s="413"/>
      <c r="Q86" s="413"/>
    </row>
    <row r="87" spans="1:17" ht="13.5">
      <c r="A87" s="411"/>
      <c r="B87" s="426"/>
      <c r="C87" s="2">
        <v>60</v>
      </c>
      <c r="D87" s="2" t="s">
        <v>17</v>
      </c>
      <c r="E87" s="487">
        <v>4</v>
      </c>
      <c r="F87" s="374" t="s">
        <v>18</v>
      </c>
      <c r="G87" s="374">
        <v>2</v>
      </c>
      <c r="H87" s="452">
        <v>0.86</v>
      </c>
      <c r="I87" s="410"/>
      <c r="J87" s="413" t="str">
        <f t="shared" si="14"/>
        <v xml:space="preserve">— </v>
      </c>
      <c r="K87" s="413" t="str">
        <f t="shared" si="15"/>
        <v xml:space="preserve">— </v>
      </c>
      <c r="L87" s="413" t="str">
        <f t="shared" si="16"/>
        <v xml:space="preserve">— </v>
      </c>
      <c r="M87" s="413" t="str">
        <f t="shared" si="17"/>
        <v xml:space="preserve">— </v>
      </c>
      <c r="N87" s="413">
        <f t="shared" si="18"/>
        <v>6.88</v>
      </c>
      <c r="O87" s="413" t="str">
        <f t="shared" si="19"/>
        <v xml:space="preserve">— </v>
      </c>
      <c r="P87" s="413"/>
      <c r="Q87" s="413"/>
    </row>
    <row r="88" spans="1:17" ht="13.5">
      <c r="A88" s="411"/>
      <c r="B88" s="426"/>
      <c r="C88" s="2">
        <v>60</v>
      </c>
      <c r="D88" s="2" t="s">
        <v>17</v>
      </c>
      <c r="E88" s="487">
        <v>4</v>
      </c>
      <c r="F88" s="374" t="s">
        <v>18</v>
      </c>
      <c r="G88" s="374">
        <v>1</v>
      </c>
      <c r="H88" s="452">
        <v>0.52</v>
      </c>
      <c r="I88" s="410"/>
      <c r="J88" s="413" t="str">
        <f t="shared" si="14"/>
        <v xml:space="preserve">— </v>
      </c>
      <c r="K88" s="413" t="str">
        <f t="shared" si="15"/>
        <v xml:space="preserve">— </v>
      </c>
      <c r="L88" s="413" t="str">
        <f t="shared" si="16"/>
        <v xml:space="preserve">— </v>
      </c>
      <c r="M88" s="413" t="str">
        <f t="shared" si="17"/>
        <v xml:space="preserve">— </v>
      </c>
      <c r="N88" s="413">
        <f t="shared" si="18"/>
        <v>2.08</v>
      </c>
      <c r="O88" s="413" t="str">
        <f t="shared" si="19"/>
        <v xml:space="preserve">— </v>
      </c>
      <c r="P88" s="413"/>
      <c r="Q88" s="413"/>
    </row>
    <row r="89" spans="1:17" ht="13.5">
      <c r="A89" s="411"/>
      <c r="B89" s="426"/>
      <c r="C89" s="2">
        <v>60</v>
      </c>
      <c r="D89" s="2" t="s">
        <v>17</v>
      </c>
      <c r="E89" s="487">
        <v>4</v>
      </c>
      <c r="F89" s="374" t="s">
        <v>18</v>
      </c>
      <c r="G89" s="374">
        <v>1</v>
      </c>
      <c r="H89" s="452">
        <v>0.28999999999999998</v>
      </c>
      <c r="I89" s="410"/>
      <c r="J89" s="413" t="str">
        <f t="shared" si="14"/>
        <v xml:space="preserve">— </v>
      </c>
      <c r="K89" s="413" t="str">
        <f t="shared" si="15"/>
        <v xml:space="preserve">— </v>
      </c>
      <c r="L89" s="413" t="str">
        <f t="shared" si="16"/>
        <v xml:space="preserve">— </v>
      </c>
      <c r="M89" s="413" t="str">
        <f t="shared" si="17"/>
        <v xml:space="preserve">— </v>
      </c>
      <c r="N89" s="413">
        <f t="shared" si="18"/>
        <v>1.1599999999999999</v>
      </c>
      <c r="O89" s="413" t="str">
        <f t="shared" si="19"/>
        <v xml:space="preserve">— </v>
      </c>
      <c r="P89" s="413"/>
      <c r="Q89" s="413"/>
    </row>
    <row r="90" spans="1:17" ht="13.5">
      <c r="A90" s="411"/>
      <c r="B90" s="426" t="s">
        <v>649</v>
      </c>
      <c r="C90" s="2">
        <v>60</v>
      </c>
      <c r="D90" s="2" t="s">
        <v>17</v>
      </c>
      <c r="E90" s="487">
        <v>4</v>
      </c>
      <c r="F90" s="374" t="s">
        <v>18</v>
      </c>
      <c r="G90" s="374">
        <v>2</v>
      </c>
      <c r="H90" s="452">
        <v>2.17</v>
      </c>
      <c r="I90" s="410"/>
      <c r="J90" s="413" t="str">
        <f t="shared" si="14"/>
        <v xml:space="preserve">— </v>
      </c>
      <c r="K90" s="413" t="str">
        <f t="shared" si="15"/>
        <v xml:space="preserve">— </v>
      </c>
      <c r="L90" s="413" t="str">
        <f t="shared" si="16"/>
        <v xml:space="preserve">— </v>
      </c>
      <c r="M90" s="413" t="str">
        <f t="shared" si="17"/>
        <v xml:space="preserve">— </v>
      </c>
      <c r="N90" s="413">
        <f t="shared" si="18"/>
        <v>17.36</v>
      </c>
      <c r="O90" s="413" t="str">
        <f t="shared" si="19"/>
        <v xml:space="preserve">— </v>
      </c>
      <c r="P90" s="413"/>
      <c r="Q90" s="413"/>
    </row>
    <row r="91" spans="1:17" ht="13.5">
      <c r="A91" s="411"/>
      <c r="B91" s="426"/>
      <c r="C91" s="2">
        <v>60</v>
      </c>
      <c r="D91" s="2" t="s">
        <v>17</v>
      </c>
      <c r="E91" s="487">
        <v>4</v>
      </c>
      <c r="F91" s="374" t="s">
        <v>18</v>
      </c>
      <c r="G91" s="374">
        <v>2</v>
      </c>
      <c r="H91" s="452">
        <v>1.29</v>
      </c>
      <c r="I91" s="410"/>
      <c r="J91" s="413" t="str">
        <f t="shared" si="14"/>
        <v xml:space="preserve">— </v>
      </c>
      <c r="K91" s="413" t="str">
        <f t="shared" si="15"/>
        <v xml:space="preserve">— </v>
      </c>
      <c r="L91" s="413" t="str">
        <f t="shared" si="16"/>
        <v xml:space="preserve">— </v>
      </c>
      <c r="M91" s="413" t="str">
        <f t="shared" si="17"/>
        <v xml:space="preserve">— </v>
      </c>
      <c r="N91" s="413">
        <f t="shared" si="18"/>
        <v>10.32</v>
      </c>
      <c r="O91" s="413" t="str">
        <f t="shared" si="19"/>
        <v xml:space="preserve">— </v>
      </c>
      <c r="P91" s="413"/>
      <c r="Q91" s="413"/>
    </row>
    <row r="92" spans="1:17" ht="13.5">
      <c r="A92" s="411"/>
      <c r="B92" s="426"/>
      <c r="C92" s="2">
        <v>60</v>
      </c>
      <c r="D92" s="2" t="s">
        <v>17</v>
      </c>
      <c r="E92" s="487">
        <v>4</v>
      </c>
      <c r="F92" s="374" t="s">
        <v>18</v>
      </c>
      <c r="G92" s="374">
        <v>2</v>
      </c>
      <c r="H92" s="452">
        <v>2.04</v>
      </c>
      <c r="I92" s="410"/>
      <c r="J92" s="413" t="str">
        <f t="shared" si="14"/>
        <v xml:space="preserve">— </v>
      </c>
      <c r="K92" s="413" t="str">
        <f t="shared" si="15"/>
        <v xml:space="preserve">— </v>
      </c>
      <c r="L92" s="413" t="str">
        <f t="shared" si="16"/>
        <v xml:space="preserve">— </v>
      </c>
      <c r="M92" s="413" t="str">
        <f t="shared" si="17"/>
        <v xml:space="preserve">— </v>
      </c>
      <c r="N92" s="413">
        <f t="shared" si="18"/>
        <v>16.32</v>
      </c>
      <c r="O92" s="413" t="str">
        <f t="shared" si="19"/>
        <v xml:space="preserve">— </v>
      </c>
      <c r="P92" s="413"/>
      <c r="Q92" s="413"/>
    </row>
    <row r="93" spans="1:17" ht="13.5">
      <c r="A93" s="411"/>
      <c r="B93" s="426"/>
      <c r="C93" s="2">
        <v>60</v>
      </c>
      <c r="D93" s="2" t="s">
        <v>17</v>
      </c>
      <c r="E93" s="487">
        <v>4</v>
      </c>
      <c r="F93" s="374" t="s">
        <v>18</v>
      </c>
      <c r="G93" s="374">
        <v>1</v>
      </c>
      <c r="H93" s="452">
        <v>0.52</v>
      </c>
      <c r="I93" s="410"/>
      <c r="J93" s="413" t="str">
        <f t="shared" si="14"/>
        <v xml:space="preserve">— </v>
      </c>
      <c r="K93" s="413" t="str">
        <f t="shared" si="15"/>
        <v xml:space="preserve">— </v>
      </c>
      <c r="L93" s="413" t="str">
        <f t="shared" si="16"/>
        <v xml:space="preserve">— </v>
      </c>
      <c r="M93" s="413" t="str">
        <f t="shared" si="17"/>
        <v xml:space="preserve">— </v>
      </c>
      <c r="N93" s="413">
        <f t="shared" si="18"/>
        <v>2.08</v>
      </c>
      <c r="O93" s="413" t="str">
        <f t="shared" si="19"/>
        <v xml:space="preserve">— </v>
      </c>
      <c r="P93" s="413"/>
      <c r="Q93" s="413"/>
    </row>
    <row r="94" spans="1:17" ht="13.5">
      <c r="A94" s="411"/>
      <c r="B94" s="426"/>
      <c r="C94" s="2">
        <v>60</v>
      </c>
      <c r="D94" s="2" t="s">
        <v>17</v>
      </c>
      <c r="E94" s="487">
        <v>4</v>
      </c>
      <c r="F94" s="374" t="s">
        <v>18</v>
      </c>
      <c r="G94" s="374">
        <v>1</v>
      </c>
      <c r="H94" s="452">
        <v>0.55000000000000004</v>
      </c>
      <c r="I94" s="410"/>
      <c r="J94" s="413" t="str">
        <f t="shared" si="14"/>
        <v xml:space="preserve">— </v>
      </c>
      <c r="K94" s="413" t="str">
        <f t="shared" si="15"/>
        <v xml:space="preserve">— </v>
      </c>
      <c r="L94" s="413" t="str">
        <f t="shared" si="16"/>
        <v xml:space="preserve">— </v>
      </c>
      <c r="M94" s="413" t="str">
        <f t="shared" si="17"/>
        <v xml:space="preserve">— </v>
      </c>
      <c r="N94" s="413">
        <f t="shared" si="18"/>
        <v>2.2000000000000002</v>
      </c>
      <c r="O94" s="413" t="str">
        <f t="shared" si="19"/>
        <v xml:space="preserve">— </v>
      </c>
      <c r="P94" s="413"/>
      <c r="Q94" s="413"/>
    </row>
    <row r="95" spans="1:17" ht="13.5">
      <c r="A95" s="411"/>
      <c r="B95" s="426"/>
      <c r="C95" s="2">
        <v>60</v>
      </c>
      <c r="D95" s="2" t="s">
        <v>17</v>
      </c>
      <c r="E95" s="487">
        <v>4</v>
      </c>
      <c r="F95" s="374" t="s">
        <v>18</v>
      </c>
      <c r="G95" s="374">
        <v>1</v>
      </c>
      <c r="H95" s="452">
        <v>0.1</v>
      </c>
      <c r="I95" s="410"/>
      <c r="J95" s="413" t="str">
        <f t="shared" si="14"/>
        <v xml:space="preserve">— </v>
      </c>
      <c r="K95" s="413" t="str">
        <f t="shared" si="15"/>
        <v xml:space="preserve">— </v>
      </c>
      <c r="L95" s="413" t="str">
        <f t="shared" si="16"/>
        <v xml:space="preserve">— </v>
      </c>
      <c r="M95" s="413" t="str">
        <f t="shared" si="17"/>
        <v xml:space="preserve">— </v>
      </c>
      <c r="N95" s="413">
        <f t="shared" si="18"/>
        <v>0.4</v>
      </c>
      <c r="O95" s="413" t="str">
        <f t="shared" si="19"/>
        <v xml:space="preserve">— </v>
      </c>
      <c r="P95" s="413"/>
      <c r="Q95" s="413"/>
    </row>
    <row r="96" spans="1:17" ht="13.5">
      <c r="A96" s="411"/>
      <c r="B96" s="426" t="s">
        <v>650</v>
      </c>
      <c r="C96" s="2">
        <v>60</v>
      </c>
      <c r="D96" s="2" t="s">
        <v>17</v>
      </c>
      <c r="E96" s="487">
        <v>4</v>
      </c>
      <c r="F96" s="374" t="s">
        <v>18</v>
      </c>
      <c r="G96" s="374">
        <v>2</v>
      </c>
      <c r="H96" s="452">
        <v>2.1800000000000002</v>
      </c>
      <c r="I96" s="410"/>
      <c r="J96" s="413" t="str">
        <f t="shared" si="14"/>
        <v xml:space="preserve">— </v>
      </c>
      <c r="K96" s="413" t="str">
        <f t="shared" si="15"/>
        <v xml:space="preserve">— </v>
      </c>
      <c r="L96" s="413" t="str">
        <f t="shared" si="16"/>
        <v xml:space="preserve">— </v>
      </c>
      <c r="M96" s="413" t="str">
        <f t="shared" si="17"/>
        <v xml:space="preserve">— </v>
      </c>
      <c r="N96" s="413">
        <f t="shared" si="18"/>
        <v>17.440000000000001</v>
      </c>
      <c r="O96" s="413" t="str">
        <f t="shared" si="19"/>
        <v xml:space="preserve">— </v>
      </c>
      <c r="P96" s="413"/>
      <c r="Q96" s="413"/>
    </row>
    <row r="97" spans="1:17" ht="13.5">
      <c r="A97" s="411"/>
      <c r="B97" s="426"/>
      <c r="C97" s="2">
        <v>60</v>
      </c>
      <c r="D97" s="2" t="s">
        <v>17</v>
      </c>
      <c r="E97" s="487">
        <v>4</v>
      </c>
      <c r="F97" s="374" t="s">
        <v>18</v>
      </c>
      <c r="G97" s="374">
        <v>2</v>
      </c>
      <c r="H97" s="452">
        <v>1.53</v>
      </c>
      <c r="I97" s="410"/>
      <c r="J97" s="413" t="str">
        <f t="shared" si="14"/>
        <v xml:space="preserve">— </v>
      </c>
      <c r="K97" s="413" t="str">
        <f t="shared" si="15"/>
        <v xml:space="preserve">— </v>
      </c>
      <c r="L97" s="413" t="str">
        <f t="shared" si="16"/>
        <v xml:space="preserve">— </v>
      </c>
      <c r="M97" s="413" t="str">
        <f t="shared" si="17"/>
        <v xml:space="preserve">— </v>
      </c>
      <c r="N97" s="413">
        <f t="shared" si="18"/>
        <v>12.24</v>
      </c>
      <c r="O97" s="413" t="str">
        <f t="shared" si="19"/>
        <v xml:space="preserve">— </v>
      </c>
      <c r="P97" s="413"/>
      <c r="Q97" s="413"/>
    </row>
    <row r="98" spans="1:17" ht="13.5">
      <c r="A98" s="411"/>
      <c r="B98" s="426"/>
      <c r="C98" s="2">
        <v>60</v>
      </c>
      <c r="D98" s="2" t="s">
        <v>17</v>
      </c>
      <c r="E98" s="487">
        <v>4</v>
      </c>
      <c r="F98" s="374" t="s">
        <v>18</v>
      </c>
      <c r="G98" s="374">
        <v>2</v>
      </c>
      <c r="H98" s="452">
        <v>2.04</v>
      </c>
      <c r="I98" s="410"/>
      <c r="J98" s="413" t="str">
        <f t="shared" si="14"/>
        <v xml:space="preserve">— </v>
      </c>
      <c r="K98" s="413" t="str">
        <f t="shared" si="15"/>
        <v xml:space="preserve">— </v>
      </c>
      <c r="L98" s="413" t="str">
        <f t="shared" si="16"/>
        <v xml:space="preserve">— </v>
      </c>
      <c r="M98" s="413" t="str">
        <f t="shared" si="17"/>
        <v xml:space="preserve">— </v>
      </c>
      <c r="N98" s="413">
        <f t="shared" si="18"/>
        <v>16.32</v>
      </c>
      <c r="O98" s="413" t="str">
        <f t="shared" si="19"/>
        <v xml:space="preserve">— </v>
      </c>
      <c r="P98" s="413"/>
      <c r="Q98" s="413"/>
    </row>
    <row r="99" spans="1:17" ht="13.5">
      <c r="A99" s="411"/>
      <c r="B99" s="426"/>
      <c r="C99" s="2">
        <v>60</v>
      </c>
      <c r="D99" s="2" t="s">
        <v>17</v>
      </c>
      <c r="E99" s="487">
        <v>4</v>
      </c>
      <c r="F99" s="374" t="s">
        <v>18</v>
      </c>
      <c r="G99" s="374">
        <v>1</v>
      </c>
      <c r="H99" s="452">
        <v>0.52</v>
      </c>
      <c r="I99" s="410"/>
      <c r="J99" s="413" t="str">
        <f t="shared" si="14"/>
        <v xml:space="preserve">— </v>
      </c>
      <c r="K99" s="413" t="str">
        <f t="shared" si="15"/>
        <v xml:space="preserve">— </v>
      </c>
      <c r="L99" s="413" t="str">
        <f t="shared" si="16"/>
        <v xml:space="preserve">— </v>
      </c>
      <c r="M99" s="413" t="str">
        <f t="shared" si="17"/>
        <v xml:space="preserve">— </v>
      </c>
      <c r="N99" s="413">
        <f t="shared" si="18"/>
        <v>2.08</v>
      </c>
      <c r="O99" s="413" t="str">
        <f t="shared" si="19"/>
        <v xml:space="preserve">— </v>
      </c>
      <c r="P99" s="413"/>
      <c r="Q99" s="413"/>
    </row>
    <row r="100" spans="1:17" ht="13.5">
      <c r="A100" s="411"/>
      <c r="B100" s="426"/>
      <c r="C100" s="2">
        <v>60</v>
      </c>
      <c r="D100" s="2" t="s">
        <v>17</v>
      </c>
      <c r="E100" s="487">
        <v>4</v>
      </c>
      <c r="F100" s="374" t="s">
        <v>18</v>
      </c>
      <c r="G100" s="374">
        <v>1</v>
      </c>
      <c r="H100" s="452">
        <v>0.55000000000000004</v>
      </c>
      <c r="I100" s="410"/>
      <c r="J100" s="413" t="str">
        <f t="shared" si="14"/>
        <v xml:space="preserve">— </v>
      </c>
      <c r="K100" s="413" t="str">
        <f t="shared" si="15"/>
        <v xml:space="preserve">— </v>
      </c>
      <c r="L100" s="413" t="str">
        <f t="shared" si="16"/>
        <v xml:space="preserve">— </v>
      </c>
      <c r="M100" s="413" t="str">
        <f t="shared" si="17"/>
        <v xml:space="preserve">— </v>
      </c>
      <c r="N100" s="413">
        <f t="shared" si="18"/>
        <v>2.2000000000000002</v>
      </c>
      <c r="O100" s="413" t="str">
        <f t="shared" si="19"/>
        <v xml:space="preserve">— </v>
      </c>
      <c r="P100" s="413"/>
      <c r="Q100" s="413"/>
    </row>
    <row r="101" spans="1:17" ht="13.5">
      <c r="A101" s="411"/>
      <c r="B101" s="426"/>
      <c r="C101" s="2">
        <v>60</v>
      </c>
      <c r="D101" s="2" t="s">
        <v>17</v>
      </c>
      <c r="E101" s="487">
        <v>4</v>
      </c>
      <c r="F101" s="374" t="s">
        <v>18</v>
      </c>
      <c r="G101" s="374">
        <v>1</v>
      </c>
      <c r="H101" s="452">
        <v>0.33</v>
      </c>
      <c r="I101" s="410"/>
      <c r="J101" s="413" t="str">
        <f t="shared" si="14"/>
        <v xml:space="preserve">— </v>
      </c>
      <c r="K101" s="413" t="str">
        <f t="shared" si="15"/>
        <v xml:space="preserve">— </v>
      </c>
      <c r="L101" s="413" t="str">
        <f t="shared" si="16"/>
        <v xml:space="preserve">— </v>
      </c>
      <c r="M101" s="413" t="str">
        <f t="shared" si="17"/>
        <v xml:space="preserve">— </v>
      </c>
      <c r="N101" s="413">
        <f t="shared" si="18"/>
        <v>1.32</v>
      </c>
      <c r="O101" s="413" t="str">
        <f t="shared" si="19"/>
        <v xml:space="preserve">— </v>
      </c>
      <c r="P101" s="413"/>
      <c r="Q101" s="413"/>
    </row>
    <row r="102" spans="1:17" ht="13.5">
      <c r="A102" s="411"/>
      <c r="B102" s="426"/>
      <c r="C102" s="2">
        <v>60</v>
      </c>
      <c r="D102" s="2" t="s">
        <v>17</v>
      </c>
      <c r="E102" s="487">
        <v>4</v>
      </c>
      <c r="F102" s="374" t="s">
        <v>18</v>
      </c>
      <c r="G102" s="374">
        <v>2</v>
      </c>
      <c r="H102" s="452">
        <v>3.44</v>
      </c>
      <c r="I102" s="410"/>
      <c r="J102" s="413" t="str">
        <f t="shared" si="14"/>
        <v xml:space="preserve">— </v>
      </c>
      <c r="K102" s="413" t="str">
        <f t="shared" si="15"/>
        <v xml:space="preserve">— </v>
      </c>
      <c r="L102" s="413" t="str">
        <f t="shared" si="16"/>
        <v xml:space="preserve">— </v>
      </c>
      <c r="M102" s="413" t="str">
        <f t="shared" si="17"/>
        <v xml:space="preserve">— </v>
      </c>
      <c r="N102" s="413">
        <f t="shared" si="18"/>
        <v>27.52</v>
      </c>
      <c r="O102" s="413" t="str">
        <f t="shared" si="19"/>
        <v xml:space="preserve">— </v>
      </c>
      <c r="P102" s="413"/>
      <c r="Q102" s="413"/>
    </row>
    <row r="103" spans="1:17" ht="13.5">
      <c r="A103" s="411"/>
      <c r="B103" s="426"/>
      <c r="C103" s="2">
        <v>60</v>
      </c>
      <c r="D103" s="2" t="s">
        <v>17</v>
      </c>
      <c r="E103" s="487">
        <v>4</v>
      </c>
      <c r="F103" s="374" t="s">
        <v>18</v>
      </c>
      <c r="G103" s="374">
        <v>2</v>
      </c>
      <c r="H103" s="452">
        <v>2.75</v>
      </c>
      <c r="I103" s="410"/>
      <c r="J103" s="413" t="str">
        <f t="shared" si="14"/>
        <v xml:space="preserve">— </v>
      </c>
      <c r="K103" s="413" t="str">
        <f t="shared" si="15"/>
        <v xml:space="preserve">— </v>
      </c>
      <c r="L103" s="413" t="str">
        <f t="shared" si="16"/>
        <v xml:space="preserve">— </v>
      </c>
      <c r="M103" s="413" t="str">
        <f t="shared" si="17"/>
        <v xml:space="preserve">— </v>
      </c>
      <c r="N103" s="413">
        <f t="shared" si="18"/>
        <v>22</v>
      </c>
      <c r="O103" s="413" t="str">
        <f t="shared" si="19"/>
        <v xml:space="preserve">— </v>
      </c>
      <c r="P103" s="413"/>
      <c r="Q103" s="413"/>
    </row>
    <row r="104" spans="1:17" ht="13.5">
      <c r="A104" s="411"/>
      <c r="B104" s="426"/>
      <c r="C104" s="2">
        <v>60</v>
      </c>
      <c r="D104" s="2" t="s">
        <v>17</v>
      </c>
      <c r="E104" s="487">
        <v>4</v>
      </c>
      <c r="F104" s="374" t="s">
        <v>18</v>
      </c>
      <c r="G104" s="374">
        <v>4</v>
      </c>
      <c r="H104" s="452">
        <v>3.28</v>
      </c>
      <c r="I104" s="410"/>
      <c r="J104" s="413" t="str">
        <f t="shared" si="14"/>
        <v xml:space="preserve">— </v>
      </c>
      <c r="K104" s="413" t="str">
        <f t="shared" si="15"/>
        <v xml:space="preserve">— </v>
      </c>
      <c r="L104" s="413" t="str">
        <f t="shared" si="16"/>
        <v xml:space="preserve">— </v>
      </c>
      <c r="M104" s="413" t="str">
        <f t="shared" si="17"/>
        <v xml:space="preserve">— </v>
      </c>
      <c r="N104" s="413">
        <f t="shared" si="18"/>
        <v>52.48</v>
      </c>
      <c r="O104" s="413" t="str">
        <f t="shared" si="19"/>
        <v xml:space="preserve">— </v>
      </c>
      <c r="P104" s="413"/>
      <c r="Q104" s="413"/>
    </row>
    <row r="105" spans="1:17" ht="13.5">
      <c r="A105" s="411"/>
      <c r="B105" s="426"/>
      <c r="C105" s="2">
        <v>60</v>
      </c>
      <c r="D105" s="2" t="s">
        <v>17</v>
      </c>
      <c r="E105" s="487">
        <v>4</v>
      </c>
      <c r="F105" s="374" t="s">
        <v>18</v>
      </c>
      <c r="G105" s="374">
        <v>6</v>
      </c>
      <c r="H105" s="452">
        <v>0.55000000000000004</v>
      </c>
      <c r="I105" s="410"/>
      <c r="J105" s="413" t="str">
        <f t="shared" si="14"/>
        <v xml:space="preserve">— </v>
      </c>
      <c r="K105" s="413" t="str">
        <f t="shared" si="15"/>
        <v xml:space="preserve">— </v>
      </c>
      <c r="L105" s="413" t="str">
        <f t="shared" si="16"/>
        <v xml:space="preserve">— </v>
      </c>
      <c r="M105" s="413" t="str">
        <f t="shared" si="17"/>
        <v xml:space="preserve">— </v>
      </c>
      <c r="N105" s="413">
        <f t="shared" si="18"/>
        <v>13.2</v>
      </c>
      <c r="O105" s="413" t="str">
        <f t="shared" si="19"/>
        <v xml:space="preserve">— </v>
      </c>
      <c r="P105" s="413"/>
      <c r="Q105" s="413"/>
    </row>
    <row r="106" spans="1:17" ht="13.5">
      <c r="A106" s="411"/>
      <c r="B106" s="426"/>
      <c r="C106" s="2">
        <v>60</v>
      </c>
      <c r="D106" s="2" t="s">
        <v>17</v>
      </c>
      <c r="E106" s="487">
        <v>4</v>
      </c>
      <c r="F106" s="374" t="s">
        <v>18</v>
      </c>
      <c r="G106" s="374">
        <v>2</v>
      </c>
      <c r="H106" s="452">
        <v>0.52</v>
      </c>
      <c r="I106" s="410"/>
      <c r="J106" s="413" t="str">
        <f t="shared" si="14"/>
        <v xml:space="preserve">— </v>
      </c>
      <c r="K106" s="413" t="str">
        <f t="shared" si="15"/>
        <v xml:space="preserve">— </v>
      </c>
      <c r="L106" s="413" t="str">
        <f t="shared" si="16"/>
        <v xml:space="preserve">— </v>
      </c>
      <c r="M106" s="413" t="str">
        <f t="shared" si="17"/>
        <v xml:space="preserve">— </v>
      </c>
      <c r="N106" s="413">
        <f t="shared" si="18"/>
        <v>4.16</v>
      </c>
      <c r="O106" s="413" t="str">
        <f t="shared" si="19"/>
        <v xml:space="preserve">— </v>
      </c>
      <c r="P106" s="413"/>
      <c r="Q106" s="413"/>
    </row>
    <row r="107" spans="1:17" ht="13.5">
      <c r="A107" s="411"/>
      <c r="B107" s="426"/>
      <c r="C107" s="2">
        <v>60</v>
      </c>
      <c r="D107" s="2" t="s">
        <v>17</v>
      </c>
      <c r="E107" s="487">
        <v>4</v>
      </c>
      <c r="F107" s="374" t="s">
        <v>18</v>
      </c>
      <c r="G107" s="374">
        <v>2</v>
      </c>
      <c r="H107" s="452">
        <v>0.34</v>
      </c>
      <c r="I107" s="410"/>
      <c r="J107" s="413" t="str">
        <f t="shared" si="14"/>
        <v xml:space="preserve">— </v>
      </c>
      <c r="K107" s="413" t="str">
        <f t="shared" si="15"/>
        <v xml:space="preserve">— </v>
      </c>
      <c r="L107" s="413" t="str">
        <f t="shared" si="16"/>
        <v xml:space="preserve">— </v>
      </c>
      <c r="M107" s="413" t="str">
        <f t="shared" si="17"/>
        <v xml:space="preserve">— </v>
      </c>
      <c r="N107" s="413">
        <f t="shared" si="18"/>
        <v>2.72</v>
      </c>
      <c r="O107" s="413" t="str">
        <f t="shared" si="19"/>
        <v xml:space="preserve">— </v>
      </c>
      <c r="P107" s="413"/>
      <c r="Q107" s="413"/>
    </row>
    <row r="108" spans="1:17" ht="13.5">
      <c r="A108" s="411"/>
      <c r="B108" s="426" t="s">
        <v>651</v>
      </c>
      <c r="C108" s="2">
        <v>60</v>
      </c>
      <c r="D108" s="2" t="s">
        <v>17</v>
      </c>
      <c r="E108" s="487">
        <v>4</v>
      </c>
      <c r="F108" s="374" t="s">
        <v>18</v>
      </c>
      <c r="G108" s="374">
        <v>1</v>
      </c>
      <c r="H108" s="452">
        <v>3.46</v>
      </c>
      <c r="I108" s="410"/>
      <c r="J108" s="413" t="str">
        <f t="shared" si="14"/>
        <v xml:space="preserve">— </v>
      </c>
      <c r="K108" s="413" t="str">
        <f t="shared" si="15"/>
        <v xml:space="preserve">— </v>
      </c>
      <c r="L108" s="413" t="str">
        <f t="shared" si="16"/>
        <v xml:space="preserve">— </v>
      </c>
      <c r="M108" s="413" t="str">
        <f t="shared" si="17"/>
        <v xml:space="preserve">— </v>
      </c>
      <c r="N108" s="413">
        <f t="shared" si="18"/>
        <v>13.84</v>
      </c>
      <c r="O108" s="413" t="str">
        <f t="shared" si="19"/>
        <v xml:space="preserve">— </v>
      </c>
      <c r="P108" s="413"/>
      <c r="Q108" s="413"/>
    </row>
    <row r="109" spans="1:17" ht="13.5">
      <c r="A109" s="411"/>
      <c r="B109" s="426"/>
      <c r="C109" s="2">
        <v>60</v>
      </c>
      <c r="D109" s="2" t="s">
        <v>17</v>
      </c>
      <c r="E109" s="487">
        <v>4</v>
      </c>
      <c r="F109" s="374" t="s">
        <v>18</v>
      </c>
      <c r="G109" s="374">
        <v>1</v>
      </c>
      <c r="H109" s="452">
        <v>2.1800000000000002</v>
      </c>
      <c r="I109" s="410"/>
      <c r="J109" s="413" t="str">
        <f t="shared" ref="J109:J132" si="20">IF(C109=12,ROUND(PRODUCT(E109,F109,G109,H109,I109),2),"— ")</f>
        <v xml:space="preserve">— </v>
      </c>
      <c r="K109" s="413" t="str">
        <f t="shared" ref="K109:K132" si="21">IF(C109=10,ROUND(PRODUCT(E109,F109,G109,H109,I109),2),"— ")</f>
        <v xml:space="preserve">— </v>
      </c>
      <c r="L109" s="413" t="str">
        <f t="shared" ref="L109:L132" si="22">IF(C109=8,ROUND(PRODUCT(E109,F109,G109,H109,I109),2),"— ")</f>
        <v xml:space="preserve">— </v>
      </c>
      <c r="M109" s="413" t="str">
        <f t="shared" ref="M109:M132" si="23">IF(C109=40,ROUND(PRODUCT(E109,F109,G109,H109,I109),2),"— ")</f>
        <v xml:space="preserve">— </v>
      </c>
      <c r="N109" s="413">
        <f t="shared" ref="N109:N132" si="24">IF(C109=60,ROUND(PRODUCT(E109,F109,G109,H109),2),"— ")</f>
        <v>8.7200000000000006</v>
      </c>
      <c r="O109" s="413" t="str">
        <f t="shared" ref="O109:O132" si="25">IF(C109=25,ROUND(PRODUCT(E109,F109,G109,H109),2),"— ")</f>
        <v xml:space="preserve">— </v>
      </c>
      <c r="P109" s="413"/>
      <c r="Q109" s="413"/>
    </row>
    <row r="110" spans="1:17" ht="13.5">
      <c r="A110" s="411"/>
      <c r="B110" s="426"/>
      <c r="C110" s="2">
        <v>60</v>
      </c>
      <c r="D110" s="2" t="s">
        <v>17</v>
      </c>
      <c r="E110" s="487">
        <v>4</v>
      </c>
      <c r="F110" s="374" t="s">
        <v>18</v>
      </c>
      <c r="G110" s="374">
        <v>2</v>
      </c>
      <c r="H110" s="452">
        <v>0.27</v>
      </c>
      <c r="I110" s="410"/>
      <c r="J110" s="413" t="str">
        <f t="shared" si="20"/>
        <v xml:space="preserve">— </v>
      </c>
      <c r="K110" s="413" t="str">
        <f t="shared" si="21"/>
        <v xml:space="preserve">— </v>
      </c>
      <c r="L110" s="413" t="str">
        <f t="shared" si="22"/>
        <v xml:space="preserve">— </v>
      </c>
      <c r="M110" s="413" t="str">
        <f t="shared" si="23"/>
        <v xml:space="preserve">— </v>
      </c>
      <c r="N110" s="413">
        <f t="shared" si="24"/>
        <v>2.16</v>
      </c>
      <c r="O110" s="413" t="str">
        <f t="shared" si="25"/>
        <v xml:space="preserve">— </v>
      </c>
      <c r="P110" s="413"/>
      <c r="Q110" s="413"/>
    </row>
    <row r="111" spans="1:17" ht="13.5">
      <c r="A111" s="411"/>
      <c r="B111" s="426"/>
      <c r="C111" s="2">
        <v>60</v>
      </c>
      <c r="D111" s="2" t="s">
        <v>17</v>
      </c>
      <c r="E111" s="487">
        <v>4</v>
      </c>
      <c r="F111" s="374" t="s">
        <v>18</v>
      </c>
      <c r="G111" s="374">
        <v>1</v>
      </c>
      <c r="H111" s="452">
        <v>0.32</v>
      </c>
      <c r="I111" s="410"/>
      <c r="J111" s="413" t="str">
        <f t="shared" si="20"/>
        <v xml:space="preserve">— </v>
      </c>
      <c r="K111" s="413" t="str">
        <f t="shared" si="21"/>
        <v xml:space="preserve">— </v>
      </c>
      <c r="L111" s="413" t="str">
        <f t="shared" si="22"/>
        <v xml:space="preserve">— </v>
      </c>
      <c r="M111" s="413" t="str">
        <f t="shared" si="23"/>
        <v xml:space="preserve">— </v>
      </c>
      <c r="N111" s="413">
        <f t="shared" si="24"/>
        <v>1.28</v>
      </c>
      <c r="O111" s="413" t="str">
        <f t="shared" si="25"/>
        <v xml:space="preserve">— </v>
      </c>
      <c r="P111" s="413"/>
      <c r="Q111" s="413"/>
    </row>
    <row r="112" spans="1:17" ht="13.5">
      <c r="A112" s="411"/>
      <c r="B112" s="426"/>
      <c r="C112" s="2">
        <v>60</v>
      </c>
      <c r="D112" s="2" t="s">
        <v>17</v>
      </c>
      <c r="E112" s="487">
        <v>4</v>
      </c>
      <c r="F112" s="374" t="s">
        <v>18</v>
      </c>
      <c r="G112" s="374">
        <v>1</v>
      </c>
      <c r="H112" s="452">
        <v>0.96</v>
      </c>
      <c r="I112" s="410"/>
      <c r="J112" s="413" t="str">
        <f t="shared" si="20"/>
        <v xml:space="preserve">— </v>
      </c>
      <c r="K112" s="413" t="str">
        <f t="shared" si="21"/>
        <v xml:space="preserve">— </v>
      </c>
      <c r="L112" s="413" t="str">
        <f t="shared" si="22"/>
        <v xml:space="preserve">— </v>
      </c>
      <c r="M112" s="413" t="str">
        <f t="shared" si="23"/>
        <v xml:space="preserve">— </v>
      </c>
      <c r="N112" s="413">
        <f t="shared" si="24"/>
        <v>3.84</v>
      </c>
      <c r="O112" s="413" t="str">
        <f t="shared" si="25"/>
        <v xml:space="preserve">— </v>
      </c>
      <c r="P112" s="413"/>
      <c r="Q112" s="413"/>
    </row>
    <row r="113" spans="1:17" ht="13.5">
      <c r="A113" s="411"/>
      <c r="B113" s="426"/>
      <c r="C113" s="2">
        <v>60</v>
      </c>
      <c r="D113" s="2" t="s">
        <v>17</v>
      </c>
      <c r="E113" s="487">
        <v>4</v>
      </c>
      <c r="F113" s="374" t="s">
        <v>18</v>
      </c>
      <c r="G113" s="374">
        <v>6</v>
      </c>
      <c r="H113" s="452">
        <v>3.12</v>
      </c>
      <c r="I113" s="410"/>
      <c r="J113" s="413" t="str">
        <f t="shared" si="20"/>
        <v xml:space="preserve">— </v>
      </c>
      <c r="K113" s="413" t="str">
        <f t="shared" si="21"/>
        <v xml:space="preserve">— </v>
      </c>
      <c r="L113" s="413" t="str">
        <f t="shared" si="22"/>
        <v xml:space="preserve">— </v>
      </c>
      <c r="M113" s="413" t="str">
        <f t="shared" si="23"/>
        <v xml:space="preserve">— </v>
      </c>
      <c r="N113" s="413">
        <f t="shared" si="24"/>
        <v>74.88</v>
      </c>
      <c r="O113" s="413" t="str">
        <f t="shared" si="25"/>
        <v xml:space="preserve">— </v>
      </c>
      <c r="P113" s="413"/>
      <c r="Q113" s="413"/>
    </row>
    <row r="114" spans="1:17" ht="13.5">
      <c r="A114" s="411"/>
      <c r="B114" s="426"/>
      <c r="C114" s="2"/>
      <c r="D114" s="2"/>
      <c r="E114" s="487"/>
      <c r="F114" s="374"/>
      <c r="G114" s="374"/>
      <c r="H114" s="452"/>
      <c r="I114" s="417" t="s">
        <v>64</v>
      </c>
      <c r="J114" s="418">
        <f>SUM(J69:J113)</f>
        <v>0</v>
      </c>
      <c r="K114" s="418">
        <f t="shared" ref="K114:O114" si="26">SUM(K69:K113)</f>
        <v>0</v>
      </c>
      <c r="L114" s="418">
        <f t="shared" si="26"/>
        <v>0</v>
      </c>
      <c r="M114" s="418">
        <f t="shared" si="26"/>
        <v>0</v>
      </c>
      <c r="N114" s="418">
        <f t="shared" si="26"/>
        <v>581.63999999999987</v>
      </c>
      <c r="O114" s="418">
        <f t="shared" si="26"/>
        <v>0</v>
      </c>
      <c r="P114" s="413"/>
      <c r="Q114" s="413"/>
    </row>
    <row r="115" spans="1:17" ht="13.5" thickBot="1">
      <c r="O115" s="944" t="s">
        <v>704</v>
      </c>
      <c r="P115" s="944"/>
      <c r="Q115" s="944"/>
    </row>
    <row r="116" spans="1:17" ht="15">
      <c r="A116" s="945" t="s">
        <v>444</v>
      </c>
      <c r="B116" s="946"/>
      <c r="C116" s="946"/>
      <c r="D116" s="946"/>
      <c r="E116" s="946"/>
      <c r="F116" s="946"/>
      <c r="G116" s="946"/>
      <c r="H116" s="946"/>
      <c r="I116" s="946"/>
      <c r="J116" s="946"/>
      <c r="K116" s="946"/>
      <c r="L116" s="946"/>
      <c r="M116" s="946"/>
      <c r="N116" s="946"/>
      <c r="O116" s="946"/>
      <c r="P116" s="946"/>
      <c r="Q116" s="947"/>
    </row>
    <row r="117" spans="1:17" ht="24.75" customHeight="1">
      <c r="A117" s="948" t="str">
        <f>Measurment!A350</f>
        <v>Name of work: Construction of Studio Apartment at Cozy Cot at LBSNAA,Mussoorie. (EFC Scheme No.12 A of 12th Five Year Plan).</v>
      </c>
      <c r="B117" s="949"/>
      <c r="C117" s="949"/>
      <c r="D117" s="949"/>
      <c r="E117" s="949"/>
      <c r="F117" s="949"/>
      <c r="G117" s="949"/>
      <c r="H117" s="949"/>
      <c r="I117" s="949"/>
      <c r="J117" s="949"/>
      <c r="K117" s="949"/>
      <c r="L117" s="949"/>
      <c r="M117" s="949"/>
      <c r="N117" s="949"/>
      <c r="O117" s="949"/>
      <c r="P117" s="949"/>
      <c r="Q117" s="950"/>
    </row>
    <row r="118" spans="1:17">
      <c r="A118" s="391" t="str">
        <f>Measurment!A351</f>
        <v>Name of Contractor: Anil Dutt Sharma</v>
      </c>
      <c r="B118" s="392"/>
      <c r="C118" s="393"/>
      <c r="D118" s="393"/>
      <c r="E118" s="484"/>
      <c r="F118" s="394"/>
      <c r="G118" s="394"/>
      <c r="H118" s="394"/>
      <c r="I118" s="394"/>
      <c r="J118" s="394"/>
      <c r="K118" s="394"/>
      <c r="L118" s="393"/>
      <c r="M118" s="395"/>
      <c r="N118" s="395"/>
      <c r="O118" s="395"/>
      <c r="P118" s="395"/>
      <c r="Q118" s="448"/>
    </row>
    <row r="119" spans="1:17" ht="15">
      <c r="A119" s="391" t="str">
        <f>Measurment!A352</f>
        <v>Agmt. No. : 36/EE/MPD/2013-14</v>
      </c>
      <c r="B119" s="392"/>
      <c r="C119" s="393"/>
      <c r="D119" s="396"/>
      <c r="E119" s="485"/>
      <c r="F119" s="396"/>
      <c r="G119" s="396"/>
      <c r="H119" s="396"/>
      <c r="I119" s="396"/>
      <c r="J119" s="396"/>
      <c r="K119" s="396"/>
      <c r="L119" s="423" t="s">
        <v>787</v>
      </c>
      <c r="M119" s="423"/>
      <c r="N119" s="423"/>
      <c r="O119" s="423"/>
      <c r="P119" s="397"/>
      <c r="Q119" s="449"/>
    </row>
    <row r="120" spans="1:17" ht="14.25">
      <c r="A120" s="951" t="s">
        <v>701</v>
      </c>
      <c r="B120" s="952"/>
      <c r="C120" s="952"/>
      <c r="D120" s="952"/>
      <c r="E120" s="952"/>
      <c r="F120" s="952"/>
      <c r="G120" s="952"/>
      <c r="H120" s="952"/>
      <c r="I120" s="952"/>
      <c r="J120" s="952"/>
      <c r="K120" s="952"/>
      <c r="L120" s="952"/>
      <c r="M120" s="952"/>
      <c r="N120" s="398"/>
      <c r="O120" s="398"/>
      <c r="P120" s="398"/>
      <c r="Q120" s="450"/>
    </row>
    <row r="121" spans="1:17" ht="15.75" thickBot="1">
      <c r="A121" s="399"/>
      <c r="B121" s="400"/>
      <c r="C121" s="400"/>
      <c r="D121" s="400"/>
      <c r="E121" s="486"/>
      <c r="F121" s="400"/>
      <c r="G121" s="400"/>
      <c r="H121" s="400"/>
      <c r="I121" s="400"/>
      <c r="J121" s="400"/>
      <c r="K121" s="400"/>
      <c r="L121" s="400"/>
      <c r="M121" s="400"/>
      <c r="N121" s="401"/>
      <c r="O121" s="401"/>
      <c r="P121" s="401"/>
      <c r="Q121" s="451"/>
    </row>
    <row r="122" spans="1:17" ht="13.5" thickBot="1">
      <c r="A122" s="953" t="s">
        <v>4</v>
      </c>
      <c r="B122" s="955" t="s">
        <v>5</v>
      </c>
      <c r="C122" s="957" t="s">
        <v>6</v>
      </c>
      <c r="D122" s="958"/>
      <c r="E122" s="961" t="s">
        <v>7</v>
      </c>
      <c r="F122" s="962"/>
      <c r="G122" s="963"/>
      <c r="H122" s="967" t="s">
        <v>8</v>
      </c>
      <c r="I122" s="402"/>
      <c r="J122" s="402"/>
      <c r="K122" s="402"/>
      <c r="L122" s="969" t="s">
        <v>9</v>
      </c>
      <c r="M122" s="970"/>
      <c r="N122" s="970"/>
      <c r="O122" s="970"/>
      <c r="P122" s="971" t="s">
        <v>10</v>
      </c>
      <c r="Q122" s="971"/>
    </row>
    <row r="123" spans="1:17" ht="24.75" thickBot="1">
      <c r="A123" s="954"/>
      <c r="B123" s="956"/>
      <c r="C123" s="959"/>
      <c r="D123" s="960"/>
      <c r="E123" s="964"/>
      <c r="F123" s="965"/>
      <c r="G123" s="966"/>
      <c r="H123" s="968"/>
      <c r="I123" s="427"/>
      <c r="J123" s="428"/>
      <c r="K123" s="429"/>
      <c r="L123" s="510" t="s">
        <v>496</v>
      </c>
      <c r="M123" s="510" t="s">
        <v>497</v>
      </c>
      <c r="N123" s="429"/>
      <c r="O123" s="430"/>
      <c r="P123" s="972"/>
      <c r="Q123" s="972"/>
    </row>
    <row r="124" spans="1:17" ht="45" customHeight="1">
      <c r="A124" s="403">
        <v>26</v>
      </c>
      <c r="B124" s="973" t="s">
        <v>487</v>
      </c>
      <c r="C124" s="974"/>
      <c r="D124" s="974"/>
      <c r="E124" s="974"/>
      <c r="F124" s="974"/>
      <c r="G124" s="974"/>
      <c r="H124" s="974"/>
      <c r="I124" s="974"/>
      <c r="J124" s="974"/>
      <c r="K124" s="974"/>
      <c r="L124" s="974"/>
      <c r="M124" s="974"/>
      <c r="N124" s="974"/>
      <c r="O124" s="975"/>
      <c r="P124" s="404"/>
      <c r="Q124" s="404"/>
    </row>
    <row r="125" spans="1:17" ht="15" thickBot="1">
      <c r="A125" s="405">
        <v>26.1</v>
      </c>
      <c r="B125" s="976" t="s">
        <v>488</v>
      </c>
      <c r="C125" s="977"/>
      <c r="D125" s="977"/>
      <c r="E125" s="977"/>
      <c r="F125" s="977"/>
      <c r="G125" s="977"/>
      <c r="H125" s="977"/>
      <c r="I125" s="977"/>
      <c r="J125" s="977"/>
      <c r="K125" s="977"/>
      <c r="L125" s="977"/>
      <c r="M125" s="977"/>
      <c r="N125" s="977"/>
      <c r="O125" s="978"/>
      <c r="P125" s="406"/>
      <c r="Q125" s="406"/>
    </row>
    <row r="126" spans="1:17" ht="13.5" thickBot="1">
      <c r="A126" s="408"/>
      <c r="B126" s="979"/>
      <c r="C126" s="979"/>
      <c r="D126" s="979"/>
      <c r="E126" s="979"/>
      <c r="F126" s="979"/>
      <c r="G126" s="979"/>
      <c r="H126" s="979"/>
      <c r="I126" s="775"/>
      <c r="J126" s="428"/>
      <c r="K126" s="429"/>
      <c r="L126" s="510"/>
      <c r="M126" s="510" t="s">
        <v>643</v>
      </c>
      <c r="N126" s="510" t="s">
        <v>644</v>
      </c>
      <c r="O126" s="430"/>
      <c r="P126" s="409"/>
      <c r="Q126" s="409"/>
    </row>
    <row r="127" spans="1:17">
      <c r="A127" s="408"/>
      <c r="B127" s="775"/>
      <c r="C127" s="775"/>
      <c r="D127" s="775"/>
      <c r="E127" s="775"/>
      <c r="F127" s="775"/>
      <c r="G127" s="775"/>
      <c r="H127" s="775"/>
      <c r="I127" s="775" t="s">
        <v>65</v>
      </c>
      <c r="J127" s="785">
        <f>J114</f>
        <v>0</v>
      </c>
      <c r="K127" s="785">
        <f t="shared" ref="K127:O127" si="27">K114</f>
        <v>0</v>
      </c>
      <c r="L127" s="785">
        <f t="shared" si="27"/>
        <v>0</v>
      </c>
      <c r="M127" s="785">
        <f t="shared" si="27"/>
        <v>0</v>
      </c>
      <c r="N127" s="785">
        <f t="shared" si="27"/>
        <v>581.63999999999987</v>
      </c>
      <c r="O127" s="785">
        <f t="shared" si="27"/>
        <v>0</v>
      </c>
      <c r="P127" s="409"/>
      <c r="Q127" s="409"/>
    </row>
    <row r="128" spans="1:17" ht="13.5">
      <c r="A128" s="411"/>
      <c r="B128" s="426"/>
      <c r="C128" s="2">
        <v>60</v>
      </c>
      <c r="D128" s="2" t="s">
        <v>17</v>
      </c>
      <c r="E128" s="487">
        <v>4</v>
      </c>
      <c r="F128" s="374" t="s">
        <v>18</v>
      </c>
      <c r="G128" s="374">
        <v>1</v>
      </c>
      <c r="H128" s="452">
        <v>2.86</v>
      </c>
      <c r="I128" s="410"/>
      <c r="J128" s="413" t="str">
        <f t="shared" si="20"/>
        <v xml:space="preserve">— </v>
      </c>
      <c r="K128" s="413" t="str">
        <f t="shared" si="21"/>
        <v xml:space="preserve">— </v>
      </c>
      <c r="L128" s="413" t="str">
        <f t="shared" si="22"/>
        <v xml:space="preserve">— </v>
      </c>
      <c r="M128" s="413" t="str">
        <f t="shared" si="23"/>
        <v xml:space="preserve">— </v>
      </c>
      <c r="N128" s="413">
        <f t="shared" si="24"/>
        <v>11.44</v>
      </c>
      <c r="O128" s="413" t="str">
        <f t="shared" si="25"/>
        <v xml:space="preserve">— </v>
      </c>
      <c r="P128" s="413"/>
      <c r="Q128" s="413"/>
    </row>
    <row r="129" spans="1:17" ht="13.5">
      <c r="A129" s="411"/>
      <c r="B129" s="426"/>
      <c r="C129" s="2">
        <v>60</v>
      </c>
      <c r="D129" s="2" t="s">
        <v>17</v>
      </c>
      <c r="E129" s="487">
        <v>4</v>
      </c>
      <c r="F129" s="374" t="s">
        <v>18</v>
      </c>
      <c r="G129" s="374">
        <v>2</v>
      </c>
      <c r="H129" s="452">
        <v>0.3</v>
      </c>
      <c r="I129" s="410"/>
      <c r="J129" s="413" t="str">
        <f t="shared" si="20"/>
        <v xml:space="preserve">— </v>
      </c>
      <c r="K129" s="413" t="str">
        <f t="shared" si="21"/>
        <v xml:space="preserve">— </v>
      </c>
      <c r="L129" s="413" t="str">
        <f t="shared" si="22"/>
        <v xml:space="preserve">— </v>
      </c>
      <c r="M129" s="413" t="str">
        <f t="shared" si="23"/>
        <v xml:space="preserve">— </v>
      </c>
      <c r="N129" s="413">
        <f t="shared" si="24"/>
        <v>2.4</v>
      </c>
      <c r="O129" s="413" t="str">
        <f t="shared" si="25"/>
        <v xml:space="preserve">— </v>
      </c>
      <c r="P129" s="413"/>
      <c r="Q129" s="413"/>
    </row>
    <row r="130" spans="1:17" ht="13.5">
      <c r="A130" s="411"/>
      <c r="B130" s="426"/>
      <c r="C130" s="2">
        <v>60</v>
      </c>
      <c r="D130" s="2" t="s">
        <v>17</v>
      </c>
      <c r="E130" s="487">
        <v>4</v>
      </c>
      <c r="F130" s="374" t="s">
        <v>18</v>
      </c>
      <c r="G130" s="374">
        <v>8</v>
      </c>
      <c r="H130" s="452">
        <v>0.55000000000000004</v>
      </c>
      <c r="I130" s="410"/>
      <c r="J130" s="413" t="str">
        <f t="shared" si="20"/>
        <v xml:space="preserve">— </v>
      </c>
      <c r="K130" s="413" t="str">
        <f t="shared" si="21"/>
        <v xml:space="preserve">— </v>
      </c>
      <c r="L130" s="413" t="str">
        <f t="shared" si="22"/>
        <v xml:space="preserve">— </v>
      </c>
      <c r="M130" s="413" t="str">
        <f t="shared" si="23"/>
        <v xml:space="preserve">— </v>
      </c>
      <c r="N130" s="413">
        <f t="shared" si="24"/>
        <v>17.600000000000001</v>
      </c>
      <c r="O130" s="413" t="str">
        <f t="shared" si="25"/>
        <v xml:space="preserve">— </v>
      </c>
      <c r="P130" s="413"/>
      <c r="Q130" s="413"/>
    </row>
    <row r="131" spans="1:17" ht="13.5">
      <c r="A131" s="411"/>
      <c r="B131" s="426"/>
      <c r="C131" s="2">
        <v>60</v>
      </c>
      <c r="D131" s="2" t="s">
        <v>17</v>
      </c>
      <c r="E131" s="487">
        <v>4</v>
      </c>
      <c r="F131" s="374" t="s">
        <v>18</v>
      </c>
      <c r="G131" s="374">
        <v>2</v>
      </c>
      <c r="H131" s="452">
        <v>0.52</v>
      </c>
      <c r="I131" s="410"/>
      <c r="J131" s="413" t="str">
        <f t="shared" si="20"/>
        <v xml:space="preserve">— </v>
      </c>
      <c r="K131" s="413" t="str">
        <f t="shared" si="21"/>
        <v xml:space="preserve">— </v>
      </c>
      <c r="L131" s="413" t="str">
        <f t="shared" si="22"/>
        <v xml:space="preserve">— </v>
      </c>
      <c r="M131" s="413" t="str">
        <f t="shared" si="23"/>
        <v xml:space="preserve">— </v>
      </c>
      <c r="N131" s="413">
        <f t="shared" si="24"/>
        <v>4.16</v>
      </c>
      <c r="O131" s="413" t="str">
        <f t="shared" si="25"/>
        <v xml:space="preserve">— </v>
      </c>
      <c r="P131" s="413"/>
      <c r="Q131" s="413"/>
    </row>
    <row r="132" spans="1:17" ht="13.5">
      <c r="A132" s="411"/>
      <c r="B132" s="426" t="s">
        <v>652</v>
      </c>
      <c r="C132" s="2">
        <v>60</v>
      </c>
      <c r="D132" s="2" t="s">
        <v>17</v>
      </c>
      <c r="E132" s="487">
        <v>2</v>
      </c>
      <c r="F132" s="374" t="s">
        <v>18</v>
      </c>
      <c r="G132" s="374">
        <v>1</v>
      </c>
      <c r="H132" s="452">
        <v>2.2999999999999998</v>
      </c>
      <c r="I132" s="410"/>
      <c r="J132" s="413" t="str">
        <f t="shared" si="20"/>
        <v xml:space="preserve">— </v>
      </c>
      <c r="K132" s="413" t="str">
        <f t="shared" si="21"/>
        <v xml:space="preserve">— </v>
      </c>
      <c r="L132" s="413" t="str">
        <f t="shared" si="22"/>
        <v xml:space="preserve">— </v>
      </c>
      <c r="M132" s="413" t="str">
        <f t="shared" si="23"/>
        <v xml:space="preserve">— </v>
      </c>
      <c r="N132" s="413">
        <f t="shared" si="24"/>
        <v>4.5999999999999996</v>
      </c>
      <c r="O132" s="413" t="str">
        <f t="shared" si="25"/>
        <v xml:space="preserve">— </v>
      </c>
      <c r="P132" s="413"/>
      <c r="Q132" s="413"/>
    </row>
    <row r="133" spans="1:17" ht="13.5">
      <c r="A133" s="411"/>
      <c r="B133" s="426"/>
      <c r="C133" s="2">
        <v>60</v>
      </c>
      <c r="D133" s="2" t="s">
        <v>17</v>
      </c>
      <c r="E133" s="487">
        <v>2</v>
      </c>
      <c r="F133" s="374" t="s">
        <v>18</v>
      </c>
      <c r="G133" s="374">
        <v>1</v>
      </c>
      <c r="H133" s="452">
        <v>2.3199999999999998</v>
      </c>
      <c r="I133" s="410"/>
      <c r="J133" s="413" t="str">
        <f t="shared" ref="J133:J139" si="28">IF(C133=12,ROUND(PRODUCT(E133,F133,G133,H133,I133),2),"— ")</f>
        <v xml:space="preserve">— </v>
      </c>
      <c r="K133" s="413" t="str">
        <f t="shared" ref="K133:K139" si="29">IF(C133=10,ROUND(PRODUCT(E133,F133,G133,H133,I133),2),"— ")</f>
        <v xml:space="preserve">— </v>
      </c>
      <c r="L133" s="413" t="str">
        <f t="shared" ref="L133:L139" si="30">IF(C133=8,ROUND(PRODUCT(E133,F133,G133,H133,I133),2),"— ")</f>
        <v xml:space="preserve">— </v>
      </c>
      <c r="M133" s="413" t="str">
        <f t="shared" ref="M133:M139" si="31">IF(C133=40,ROUND(PRODUCT(E133,F133,G133,H133,I133),2),"— ")</f>
        <v xml:space="preserve">— </v>
      </c>
      <c r="N133" s="413">
        <f t="shared" ref="N133:N139" si="32">IF(C133=60,ROUND(PRODUCT(E133,F133,G133,H133),2),"— ")</f>
        <v>4.6399999999999997</v>
      </c>
      <c r="O133" s="413" t="str">
        <f t="shared" ref="O133:O139" si="33">IF(C133=25,ROUND(PRODUCT(E133,F133,G133,H133),2),"— ")</f>
        <v xml:space="preserve">— </v>
      </c>
      <c r="P133" s="413"/>
      <c r="Q133" s="413"/>
    </row>
    <row r="134" spans="1:17" ht="13.5">
      <c r="A134" s="411"/>
      <c r="B134" s="426" t="s">
        <v>653</v>
      </c>
      <c r="C134" s="2">
        <v>60</v>
      </c>
      <c r="D134" s="2" t="s">
        <v>17</v>
      </c>
      <c r="E134" s="487">
        <v>2</v>
      </c>
      <c r="F134" s="374" t="s">
        <v>18</v>
      </c>
      <c r="G134" s="374">
        <v>1</v>
      </c>
      <c r="H134" s="452">
        <v>0.25</v>
      </c>
      <c r="I134" s="410"/>
      <c r="J134" s="413" t="str">
        <f t="shared" si="28"/>
        <v xml:space="preserve">— </v>
      </c>
      <c r="K134" s="413" t="str">
        <f t="shared" si="29"/>
        <v xml:space="preserve">— </v>
      </c>
      <c r="L134" s="413" t="str">
        <f t="shared" si="30"/>
        <v xml:space="preserve">— </v>
      </c>
      <c r="M134" s="413" t="str">
        <f t="shared" si="31"/>
        <v xml:space="preserve">— </v>
      </c>
      <c r="N134" s="413">
        <f t="shared" si="32"/>
        <v>0.5</v>
      </c>
      <c r="O134" s="413" t="str">
        <f t="shared" si="33"/>
        <v xml:space="preserve">— </v>
      </c>
      <c r="P134" s="413"/>
      <c r="Q134" s="413"/>
    </row>
    <row r="135" spans="1:17" ht="13.5">
      <c r="A135" s="411"/>
      <c r="B135" s="426"/>
      <c r="C135" s="2">
        <v>60</v>
      </c>
      <c r="D135" s="2" t="s">
        <v>17</v>
      </c>
      <c r="E135" s="487">
        <v>2</v>
      </c>
      <c r="F135" s="374" t="s">
        <v>18</v>
      </c>
      <c r="G135" s="374">
        <v>1</v>
      </c>
      <c r="H135" s="452">
        <v>0.23</v>
      </c>
      <c r="I135" s="410"/>
      <c r="J135" s="413" t="str">
        <f t="shared" si="28"/>
        <v xml:space="preserve">— </v>
      </c>
      <c r="K135" s="413" t="str">
        <f t="shared" si="29"/>
        <v xml:space="preserve">— </v>
      </c>
      <c r="L135" s="413" t="str">
        <f t="shared" si="30"/>
        <v xml:space="preserve">— </v>
      </c>
      <c r="M135" s="413" t="str">
        <f t="shared" si="31"/>
        <v xml:space="preserve">— </v>
      </c>
      <c r="N135" s="413">
        <f t="shared" si="32"/>
        <v>0.46</v>
      </c>
      <c r="O135" s="413" t="str">
        <f t="shared" si="33"/>
        <v xml:space="preserve">— </v>
      </c>
      <c r="P135" s="413"/>
      <c r="Q135" s="413"/>
    </row>
    <row r="136" spans="1:17" ht="13.5">
      <c r="A136" s="411"/>
      <c r="B136" s="426"/>
      <c r="C136" s="2">
        <v>60</v>
      </c>
      <c r="D136" s="2" t="s">
        <v>17</v>
      </c>
      <c r="E136" s="487">
        <v>2</v>
      </c>
      <c r="F136" s="374" t="s">
        <v>18</v>
      </c>
      <c r="G136" s="374">
        <v>1</v>
      </c>
      <c r="H136" s="452">
        <v>0.3</v>
      </c>
      <c r="I136" s="410"/>
      <c r="J136" s="413" t="str">
        <f t="shared" si="28"/>
        <v xml:space="preserve">— </v>
      </c>
      <c r="K136" s="413" t="str">
        <f t="shared" si="29"/>
        <v xml:space="preserve">— </v>
      </c>
      <c r="L136" s="413" t="str">
        <f t="shared" si="30"/>
        <v xml:space="preserve">— </v>
      </c>
      <c r="M136" s="413" t="str">
        <f t="shared" si="31"/>
        <v xml:space="preserve">— </v>
      </c>
      <c r="N136" s="413">
        <f t="shared" si="32"/>
        <v>0.6</v>
      </c>
      <c r="O136" s="413" t="str">
        <f t="shared" si="33"/>
        <v xml:space="preserve">— </v>
      </c>
      <c r="P136" s="413"/>
      <c r="Q136" s="413"/>
    </row>
    <row r="137" spans="1:17" ht="13.5">
      <c r="A137" s="411"/>
      <c r="B137" s="426"/>
      <c r="C137" s="2">
        <v>60</v>
      </c>
      <c r="D137" s="2" t="s">
        <v>17</v>
      </c>
      <c r="E137" s="487">
        <v>2</v>
      </c>
      <c r="F137" s="374" t="s">
        <v>18</v>
      </c>
      <c r="G137" s="374">
        <v>1</v>
      </c>
      <c r="H137" s="452">
        <v>0.36</v>
      </c>
      <c r="I137" s="410"/>
      <c r="J137" s="413" t="str">
        <f t="shared" si="28"/>
        <v xml:space="preserve">— </v>
      </c>
      <c r="K137" s="413" t="str">
        <f t="shared" si="29"/>
        <v xml:space="preserve">— </v>
      </c>
      <c r="L137" s="413" t="str">
        <f t="shared" si="30"/>
        <v xml:space="preserve">— </v>
      </c>
      <c r="M137" s="413" t="str">
        <f t="shared" si="31"/>
        <v xml:space="preserve">— </v>
      </c>
      <c r="N137" s="413">
        <f t="shared" si="32"/>
        <v>0.72</v>
      </c>
      <c r="O137" s="413" t="str">
        <f t="shared" si="33"/>
        <v xml:space="preserve">— </v>
      </c>
      <c r="P137" s="413"/>
      <c r="Q137" s="413"/>
    </row>
    <row r="138" spans="1:17" ht="13.5">
      <c r="A138" s="411"/>
      <c r="B138" s="426"/>
      <c r="C138" s="2">
        <v>60</v>
      </c>
      <c r="D138" s="2" t="s">
        <v>17</v>
      </c>
      <c r="E138" s="487">
        <v>2</v>
      </c>
      <c r="F138" s="374" t="s">
        <v>18</v>
      </c>
      <c r="G138" s="374">
        <v>1</v>
      </c>
      <c r="H138" s="452">
        <v>0.38</v>
      </c>
      <c r="I138" s="410"/>
      <c r="J138" s="413" t="str">
        <f t="shared" si="28"/>
        <v xml:space="preserve">— </v>
      </c>
      <c r="K138" s="413" t="str">
        <f t="shared" si="29"/>
        <v xml:space="preserve">— </v>
      </c>
      <c r="L138" s="413" t="str">
        <f t="shared" si="30"/>
        <v xml:space="preserve">— </v>
      </c>
      <c r="M138" s="413" t="str">
        <f t="shared" si="31"/>
        <v xml:space="preserve">— </v>
      </c>
      <c r="N138" s="413">
        <f t="shared" si="32"/>
        <v>0.76</v>
      </c>
      <c r="O138" s="413" t="str">
        <f t="shared" si="33"/>
        <v xml:space="preserve">— </v>
      </c>
      <c r="P138" s="413"/>
      <c r="Q138" s="413"/>
    </row>
    <row r="139" spans="1:17" ht="13.5">
      <c r="A139" s="411"/>
      <c r="B139" s="426" t="s">
        <v>654</v>
      </c>
      <c r="C139" s="2">
        <v>60</v>
      </c>
      <c r="D139" s="2" t="s">
        <v>17</v>
      </c>
      <c r="E139" s="487">
        <v>2</v>
      </c>
      <c r="F139" s="374" t="s">
        <v>18</v>
      </c>
      <c r="G139" s="374">
        <v>2</v>
      </c>
      <c r="H139" s="452">
        <v>1.89</v>
      </c>
      <c r="I139" s="410"/>
      <c r="J139" s="413" t="str">
        <f t="shared" si="28"/>
        <v xml:space="preserve">— </v>
      </c>
      <c r="K139" s="413" t="str">
        <f t="shared" si="29"/>
        <v xml:space="preserve">— </v>
      </c>
      <c r="L139" s="413" t="str">
        <f t="shared" si="30"/>
        <v xml:space="preserve">— </v>
      </c>
      <c r="M139" s="413" t="str">
        <f t="shared" si="31"/>
        <v xml:space="preserve">— </v>
      </c>
      <c r="N139" s="413">
        <f t="shared" si="32"/>
        <v>7.56</v>
      </c>
      <c r="O139" s="413" t="str">
        <f t="shared" si="33"/>
        <v xml:space="preserve">— </v>
      </c>
      <c r="P139" s="413"/>
      <c r="Q139" s="413"/>
    </row>
    <row r="140" spans="1:17" ht="13.5">
      <c r="A140" s="411"/>
      <c r="B140" s="426"/>
      <c r="C140" s="2">
        <v>60</v>
      </c>
      <c r="D140" s="2" t="s">
        <v>17</v>
      </c>
      <c r="E140" s="487">
        <v>2</v>
      </c>
      <c r="F140" s="374" t="s">
        <v>18</v>
      </c>
      <c r="G140" s="374">
        <v>2</v>
      </c>
      <c r="H140" s="452">
        <v>1.38</v>
      </c>
      <c r="I140" s="410"/>
      <c r="J140" s="413" t="str">
        <f t="shared" ref="J140:J143" si="34">IF(C140=12,ROUND(PRODUCT(E140,F140,G140,H140,I140),2),"— ")</f>
        <v xml:space="preserve">— </v>
      </c>
      <c r="K140" s="413" t="str">
        <f t="shared" ref="K140:K143" si="35">IF(C140=10,ROUND(PRODUCT(E140,F140,G140,H140,I140),2),"— ")</f>
        <v xml:space="preserve">— </v>
      </c>
      <c r="L140" s="413" t="str">
        <f t="shared" ref="L140:L143" si="36">IF(C140=8,ROUND(PRODUCT(E140,F140,G140,H140,I140),2),"— ")</f>
        <v xml:space="preserve">— </v>
      </c>
      <c r="M140" s="413" t="str">
        <f t="shared" ref="M140:M143" si="37">IF(C140=40,ROUND(PRODUCT(E140,F140,G140,H140,I140),2),"— ")</f>
        <v xml:space="preserve">— </v>
      </c>
      <c r="N140" s="413">
        <f t="shared" ref="N140:N143" si="38">IF(C140=60,ROUND(PRODUCT(E140,F140,G140,H140),2),"— ")</f>
        <v>5.52</v>
      </c>
      <c r="O140" s="413" t="str">
        <f t="shared" ref="O140:O143" si="39">IF(C140=25,ROUND(PRODUCT(E140,F140,G140,H140),2),"— ")</f>
        <v xml:space="preserve">— </v>
      </c>
      <c r="P140" s="413"/>
      <c r="Q140" s="413"/>
    </row>
    <row r="141" spans="1:17" ht="13.5">
      <c r="A141" s="411"/>
      <c r="B141" s="426"/>
      <c r="C141" s="2">
        <v>60</v>
      </c>
      <c r="D141" s="2" t="s">
        <v>17</v>
      </c>
      <c r="E141" s="487">
        <v>2</v>
      </c>
      <c r="F141" s="374" t="s">
        <v>18</v>
      </c>
      <c r="G141" s="374">
        <v>2</v>
      </c>
      <c r="H141" s="452">
        <v>0.3</v>
      </c>
      <c r="I141" s="410"/>
      <c r="J141" s="413" t="str">
        <f t="shared" si="34"/>
        <v xml:space="preserve">— </v>
      </c>
      <c r="K141" s="413" t="str">
        <f t="shared" si="35"/>
        <v xml:space="preserve">— </v>
      </c>
      <c r="L141" s="413" t="str">
        <f t="shared" si="36"/>
        <v xml:space="preserve">— </v>
      </c>
      <c r="M141" s="413" t="str">
        <f t="shared" si="37"/>
        <v xml:space="preserve">— </v>
      </c>
      <c r="N141" s="413">
        <f t="shared" si="38"/>
        <v>1.2</v>
      </c>
      <c r="O141" s="413" t="str">
        <f t="shared" si="39"/>
        <v xml:space="preserve">— </v>
      </c>
      <c r="P141" s="413"/>
      <c r="Q141" s="413"/>
    </row>
    <row r="142" spans="1:17" ht="13.5">
      <c r="A142" s="411"/>
      <c r="B142" s="426"/>
      <c r="C142" s="2">
        <v>60</v>
      </c>
      <c r="D142" s="2" t="s">
        <v>17</v>
      </c>
      <c r="E142" s="487">
        <v>2</v>
      </c>
      <c r="F142" s="374" t="s">
        <v>18</v>
      </c>
      <c r="G142" s="374">
        <v>4</v>
      </c>
      <c r="H142" s="452">
        <v>0.24</v>
      </c>
      <c r="I142" s="410"/>
      <c r="J142" s="413" t="str">
        <f t="shared" si="34"/>
        <v xml:space="preserve">— </v>
      </c>
      <c r="K142" s="413" t="str">
        <f t="shared" si="35"/>
        <v xml:space="preserve">— </v>
      </c>
      <c r="L142" s="413" t="str">
        <f t="shared" si="36"/>
        <v xml:space="preserve">— </v>
      </c>
      <c r="M142" s="413" t="str">
        <f t="shared" si="37"/>
        <v xml:space="preserve">— </v>
      </c>
      <c r="N142" s="413">
        <f t="shared" si="38"/>
        <v>1.92</v>
      </c>
      <c r="O142" s="413" t="str">
        <f t="shared" si="39"/>
        <v xml:space="preserve">— </v>
      </c>
      <c r="P142" s="413"/>
      <c r="Q142" s="413"/>
    </row>
    <row r="143" spans="1:17" ht="13.5">
      <c r="A143" s="411"/>
      <c r="B143" s="426"/>
      <c r="C143" s="2">
        <v>60</v>
      </c>
      <c r="D143" s="2" t="s">
        <v>17</v>
      </c>
      <c r="E143" s="487">
        <v>2</v>
      </c>
      <c r="F143" s="374" t="s">
        <v>18</v>
      </c>
      <c r="G143" s="374">
        <v>1</v>
      </c>
      <c r="H143" s="452">
        <v>0.25</v>
      </c>
      <c r="I143" s="410"/>
      <c r="J143" s="413" t="str">
        <f t="shared" si="34"/>
        <v xml:space="preserve">— </v>
      </c>
      <c r="K143" s="413" t="str">
        <f t="shared" si="35"/>
        <v xml:space="preserve">— </v>
      </c>
      <c r="L143" s="413" t="str">
        <f t="shared" si="36"/>
        <v xml:space="preserve">— </v>
      </c>
      <c r="M143" s="413" t="str">
        <f t="shared" si="37"/>
        <v xml:space="preserve">— </v>
      </c>
      <c r="N143" s="413">
        <f t="shared" si="38"/>
        <v>0.5</v>
      </c>
      <c r="O143" s="413" t="str">
        <f t="shared" si="39"/>
        <v xml:space="preserve">— </v>
      </c>
      <c r="P143" s="413"/>
      <c r="Q143" s="413"/>
    </row>
    <row r="144" spans="1:17" ht="13.5">
      <c r="A144" s="411"/>
      <c r="B144" s="426" t="s">
        <v>658</v>
      </c>
      <c r="C144" s="2">
        <v>60</v>
      </c>
      <c r="D144" s="2" t="s">
        <v>17</v>
      </c>
      <c r="E144" s="487">
        <v>1</v>
      </c>
      <c r="F144" s="374" t="s">
        <v>18</v>
      </c>
      <c r="G144" s="374">
        <v>6</v>
      </c>
      <c r="H144" s="452">
        <v>2.52</v>
      </c>
      <c r="I144" s="410"/>
      <c r="J144" s="413" t="str">
        <f t="shared" ref="J144" si="40">IF(C144=12,ROUND(PRODUCT(E144,F144,G144,H144,I144),2),"— ")</f>
        <v xml:space="preserve">— </v>
      </c>
      <c r="K144" s="413" t="str">
        <f t="shared" ref="K144" si="41">IF(C144=10,ROUND(PRODUCT(E144,F144,G144,H144,I144),2),"— ")</f>
        <v xml:space="preserve">— </v>
      </c>
      <c r="L144" s="413" t="str">
        <f t="shared" ref="L144" si="42">IF(C144=8,ROUND(PRODUCT(E144,F144,G144,H144,I144),2),"— ")</f>
        <v xml:space="preserve">— </v>
      </c>
      <c r="M144" s="413" t="str">
        <f t="shared" ref="M144" si="43">IF(C144=40,ROUND(PRODUCT(E144,F144,G144,H144,I144),2),"— ")</f>
        <v xml:space="preserve">— </v>
      </c>
      <c r="N144" s="413">
        <f t="shared" ref="N144" si="44">IF(C144=60,ROUND(PRODUCT(E144,F144,G144,H144),2),"— ")</f>
        <v>15.12</v>
      </c>
      <c r="O144" s="413" t="str">
        <f t="shared" ref="O144" si="45">IF(C144=25,ROUND(PRODUCT(E144,F144,G144,H144),2),"— ")</f>
        <v xml:space="preserve">— </v>
      </c>
      <c r="P144" s="413"/>
      <c r="Q144" s="413"/>
    </row>
    <row r="145" spans="1:17" ht="13.5">
      <c r="A145" s="411"/>
      <c r="B145" s="426" t="s">
        <v>655</v>
      </c>
      <c r="C145" s="2">
        <v>40</v>
      </c>
      <c r="D145" s="2" t="s">
        <v>17</v>
      </c>
      <c r="E145" s="487">
        <v>1</v>
      </c>
      <c r="F145" s="374" t="s">
        <v>18</v>
      </c>
      <c r="G145" s="374">
        <v>1</v>
      </c>
      <c r="H145" s="452">
        <v>3.1</v>
      </c>
      <c r="I145" s="410"/>
      <c r="J145" s="413" t="str">
        <f t="shared" ref="J145:J155" si="46">IF(C145=12,ROUND(PRODUCT(E145,F145,G145,H145,I145),2),"— ")</f>
        <v xml:space="preserve">— </v>
      </c>
      <c r="K145" s="413" t="str">
        <f t="shared" ref="K145:K155" si="47">IF(C145=10,ROUND(PRODUCT(E145,F145,G145,H145,I145),2),"— ")</f>
        <v xml:space="preserve">— </v>
      </c>
      <c r="L145" s="413" t="str">
        <f t="shared" ref="L145:L155" si="48">IF(C145=8,ROUND(PRODUCT(E145,F145,G145,H145,I145),2),"— ")</f>
        <v xml:space="preserve">— </v>
      </c>
      <c r="M145" s="413">
        <f t="shared" ref="M145:M155" si="49">IF(C145=40,ROUND(PRODUCT(E145,F145,G145,H145,I145),2),"— ")</f>
        <v>3.1</v>
      </c>
      <c r="N145" s="413" t="str">
        <f t="shared" ref="N145:N155" si="50">IF(C145=60,ROUND(PRODUCT(E145,F145,G145,H145),2),"— ")</f>
        <v xml:space="preserve">— </v>
      </c>
      <c r="O145" s="413" t="str">
        <f t="shared" ref="O145:O155" si="51">IF(C145=25,ROUND(PRODUCT(E145,F145,G145,H145),2),"— ")</f>
        <v xml:space="preserve">— </v>
      </c>
      <c r="P145" s="413"/>
      <c r="Q145" s="413"/>
    </row>
    <row r="146" spans="1:17" ht="13.5">
      <c r="A146" s="411"/>
      <c r="B146" s="426"/>
      <c r="C146" s="2">
        <v>40</v>
      </c>
      <c r="D146" s="2" t="s">
        <v>17</v>
      </c>
      <c r="E146" s="487">
        <v>1</v>
      </c>
      <c r="F146" s="374" t="s">
        <v>18</v>
      </c>
      <c r="G146" s="374">
        <v>1</v>
      </c>
      <c r="H146" s="452">
        <v>3.05</v>
      </c>
      <c r="I146" s="410"/>
      <c r="J146" s="413" t="str">
        <f t="shared" si="46"/>
        <v xml:space="preserve">— </v>
      </c>
      <c r="K146" s="413" t="str">
        <f t="shared" si="47"/>
        <v xml:space="preserve">— </v>
      </c>
      <c r="L146" s="413" t="str">
        <f t="shared" si="48"/>
        <v xml:space="preserve">— </v>
      </c>
      <c r="M146" s="413">
        <f t="shared" si="49"/>
        <v>3.05</v>
      </c>
      <c r="N146" s="413" t="str">
        <f t="shared" si="50"/>
        <v xml:space="preserve">— </v>
      </c>
      <c r="O146" s="413" t="str">
        <f t="shared" si="51"/>
        <v xml:space="preserve">— </v>
      </c>
      <c r="P146" s="413"/>
      <c r="Q146" s="413"/>
    </row>
    <row r="147" spans="1:17" ht="13.5">
      <c r="A147" s="411"/>
      <c r="B147" s="426"/>
      <c r="C147" s="2">
        <v>40</v>
      </c>
      <c r="D147" s="2" t="s">
        <v>17</v>
      </c>
      <c r="E147" s="487">
        <v>1</v>
      </c>
      <c r="F147" s="374" t="s">
        <v>18</v>
      </c>
      <c r="G147" s="374">
        <v>1</v>
      </c>
      <c r="H147" s="452">
        <v>2.87</v>
      </c>
      <c r="I147" s="410"/>
      <c r="J147" s="413" t="str">
        <f t="shared" si="46"/>
        <v xml:space="preserve">— </v>
      </c>
      <c r="K147" s="413" t="str">
        <f t="shared" si="47"/>
        <v xml:space="preserve">— </v>
      </c>
      <c r="L147" s="413" t="str">
        <f t="shared" si="48"/>
        <v xml:space="preserve">— </v>
      </c>
      <c r="M147" s="413">
        <f t="shared" si="49"/>
        <v>2.87</v>
      </c>
      <c r="N147" s="413" t="str">
        <f t="shared" si="50"/>
        <v xml:space="preserve">— </v>
      </c>
      <c r="O147" s="413" t="str">
        <f t="shared" si="51"/>
        <v xml:space="preserve">— </v>
      </c>
      <c r="P147" s="413"/>
      <c r="Q147" s="413"/>
    </row>
    <row r="148" spans="1:17" ht="13.5">
      <c r="A148" s="411"/>
      <c r="B148" s="426"/>
      <c r="C148" s="2">
        <v>40</v>
      </c>
      <c r="D148" s="2" t="s">
        <v>17</v>
      </c>
      <c r="E148" s="487">
        <v>1</v>
      </c>
      <c r="F148" s="374" t="s">
        <v>18</v>
      </c>
      <c r="G148" s="374">
        <v>1</v>
      </c>
      <c r="H148" s="452">
        <v>2.75</v>
      </c>
      <c r="I148" s="410"/>
      <c r="J148" s="413" t="str">
        <f t="shared" si="46"/>
        <v xml:space="preserve">— </v>
      </c>
      <c r="K148" s="413" t="str">
        <f t="shared" si="47"/>
        <v xml:space="preserve">— </v>
      </c>
      <c r="L148" s="413" t="str">
        <f t="shared" si="48"/>
        <v xml:space="preserve">— </v>
      </c>
      <c r="M148" s="413">
        <f t="shared" si="49"/>
        <v>2.75</v>
      </c>
      <c r="N148" s="413" t="str">
        <f t="shared" si="50"/>
        <v xml:space="preserve">— </v>
      </c>
      <c r="O148" s="413" t="str">
        <f t="shared" si="51"/>
        <v xml:space="preserve">— </v>
      </c>
      <c r="P148" s="413"/>
      <c r="Q148" s="413"/>
    </row>
    <row r="149" spans="1:17" ht="13.5">
      <c r="A149" s="411"/>
      <c r="B149" s="426"/>
      <c r="C149" s="2">
        <v>40</v>
      </c>
      <c r="D149" s="2" t="s">
        <v>17</v>
      </c>
      <c r="E149" s="487">
        <v>1</v>
      </c>
      <c r="F149" s="374" t="s">
        <v>18</v>
      </c>
      <c r="G149" s="374">
        <v>1</v>
      </c>
      <c r="H149" s="452">
        <v>2.59</v>
      </c>
      <c r="I149" s="410"/>
      <c r="J149" s="413" t="str">
        <f t="shared" si="46"/>
        <v xml:space="preserve">— </v>
      </c>
      <c r="K149" s="413" t="str">
        <f t="shared" si="47"/>
        <v xml:space="preserve">— </v>
      </c>
      <c r="L149" s="413" t="str">
        <f t="shared" si="48"/>
        <v xml:space="preserve">— </v>
      </c>
      <c r="M149" s="413">
        <f t="shared" si="49"/>
        <v>2.59</v>
      </c>
      <c r="N149" s="413" t="str">
        <f t="shared" si="50"/>
        <v xml:space="preserve">— </v>
      </c>
      <c r="O149" s="413" t="str">
        <f t="shared" si="51"/>
        <v xml:space="preserve">— </v>
      </c>
      <c r="P149" s="413"/>
      <c r="Q149" s="413"/>
    </row>
    <row r="150" spans="1:17" ht="13.5">
      <c r="A150" s="411"/>
      <c r="B150" s="426"/>
      <c r="C150" s="2">
        <v>40</v>
      </c>
      <c r="D150" s="2" t="s">
        <v>17</v>
      </c>
      <c r="E150" s="487">
        <v>1</v>
      </c>
      <c r="F150" s="374" t="s">
        <v>18</v>
      </c>
      <c r="G150" s="374">
        <v>1</v>
      </c>
      <c r="H150" s="452">
        <v>2.44</v>
      </c>
      <c r="I150" s="410"/>
      <c r="J150" s="413" t="str">
        <f t="shared" si="46"/>
        <v xml:space="preserve">— </v>
      </c>
      <c r="K150" s="413" t="str">
        <f t="shared" si="47"/>
        <v xml:space="preserve">— </v>
      </c>
      <c r="L150" s="413" t="str">
        <f t="shared" si="48"/>
        <v xml:space="preserve">— </v>
      </c>
      <c r="M150" s="413">
        <f t="shared" si="49"/>
        <v>2.44</v>
      </c>
      <c r="N150" s="413" t="str">
        <f t="shared" si="50"/>
        <v xml:space="preserve">— </v>
      </c>
      <c r="O150" s="413" t="str">
        <f t="shared" si="51"/>
        <v xml:space="preserve">— </v>
      </c>
      <c r="P150" s="413"/>
      <c r="Q150" s="413"/>
    </row>
    <row r="151" spans="1:17" ht="13.5">
      <c r="A151" s="411"/>
      <c r="B151" s="426"/>
      <c r="C151" s="2">
        <v>40</v>
      </c>
      <c r="D151" s="2" t="s">
        <v>17</v>
      </c>
      <c r="E151" s="487">
        <v>1</v>
      </c>
      <c r="F151" s="374" t="s">
        <v>18</v>
      </c>
      <c r="G151" s="374">
        <v>1</v>
      </c>
      <c r="H151" s="452">
        <v>2.2400000000000002</v>
      </c>
      <c r="I151" s="410"/>
      <c r="J151" s="413" t="str">
        <f t="shared" si="46"/>
        <v xml:space="preserve">— </v>
      </c>
      <c r="K151" s="413" t="str">
        <f t="shared" si="47"/>
        <v xml:space="preserve">— </v>
      </c>
      <c r="L151" s="413" t="str">
        <f t="shared" si="48"/>
        <v xml:space="preserve">— </v>
      </c>
      <c r="M151" s="413">
        <f t="shared" si="49"/>
        <v>2.2400000000000002</v>
      </c>
      <c r="N151" s="413" t="str">
        <f t="shared" si="50"/>
        <v xml:space="preserve">— </v>
      </c>
      <c r="O151" s="413" t="str">
        <f t="shared" si="51"/>
        <v xml:space="preserve">— </v>
      </c>
      <c r="P151" s="413"/>
      <c r="Q151" s="413"/>
    </row>
    <row r="152" spans="1:17" ht="13.5">
      <c r="A152" s="411"/>
      <c r="B152" s="426"/>
      <c r="C152" s="2">
        <v>40</v>
      </c>
      <c r="D152" s="2" t="s">
        <v>17</v>
      </c>
      <c r="E152" s="487">
        <v>1</v>
      </c>
      <c r="F152" s="374" t="s">
        <v>18</v>
      </c>
      <c r="G152" s="374">
        <v>1</v>
      </c>
      <c r="H152" s="452">
        <v>2.08</v>
      </c>
      <c r="I152" s="410"/>
      <c r="J152" s="413" t="str">
        <f t="shared" si="46"/>
        <v xml:space="preserve">— </v>
      </c>
      <c r="K152" s="413" t="str">
        <f t="shared" si="47"/>
        <v xml:space="preserve">— </v>
      </c>
      <c r="L152" s="413" t="str">
        <f t="shared" si="48"/>
        <v xml:space="preserve">— </v>
      </c>
      <c r="M152" s="413">
        <f t="shared" si="49"/>
        <v>2.08</v>
      </c>
      <c r="N152" s="413" t="str">
        <f t="shared" si="50"/>
        <v xml:space="preserve">— </v>
      </c>
      <c r="O152" s="413" t="str">
        <f t="shared" si="51"/>
        <v xml:space="preserve">— </v>
      </c>
      <c r="P152" s="413"/>
      <c r="Q152" s="413"/>
    </row>
    <row r="153" spans="1:17" ht="13.5">
      <c r="A153" s="411"/>
      <c r="B153" s="426" t="s">
        <v>656</v>
      </c>
      <c r="C153" s="2">
        <v>40</v>
      </c>
      <c r="D153" s="2" t="s">
        <v>17</v>
      </c>
      <c r="E153" s="487">
        <v>1</v>
      </c>
      <c r="F153" s="374" t="s">
        <v>18</v>
      </c>
      <c r="G153" s="374">
        <v>1</v>
      </c>
      <c r="H153" s="452">
        <v>4.03</v>
      </c>
      <c r="I153" s="410"/>
      <c r="J153" s="413" t="str">
        <f t="shared" si="46"/>
        <v xml:space="preserve">— </v>
      </c>
      <c r="K153" s="413" t="str">
        <f t="shared" si="47"/>
        <v xml:space="preserve">— </v>
      </c>
      <c r="L153" s="413" t="str">
        <f t="shared" si="48"/>
        <v xml:space="preserve">— </v>
      </c>
      <c r="M153" s="413">
        <f t="shared" si="49"/>
        <v>4.03</v>
      </c>
      <c r="N153" s="413" t="str">
        <f t="shared" si="50"/>
        <v xml:space="preserve">— </v>
      </c>
      <c r="O153" s="413" t="str">
        <f t="shared" si="51"/>
        <v xml:space="preserve">— </v>
      </c>
      <c r="P153" s="413"/>
      <c r="Q153" s="413"/>
    </row>
    <row r="154" spans="1:17" ht="13.5">
      <c r="A154" s="411"/>
      <c r="B154" s="426"/>
      <c r="C154" s="2">
        <v>40</v>
      </c>
      <c r="D154" s="2" t="s">
        <v>17</v>
      </c>
      <c r="E154" s="487">
        <v>1</v>
      </c>
      <c r="F154" s="374" t="s">
        <v>18</v>
      </c>
      <c r="G154" s="374">
        <v>1</v>
      </c>
      <c r="H154" s="452">
        <v>0.54</v>
      </c>
      <c r="I154" s="410"/>
      <c r="J154" s="413" t="str">
        <f t="shared" si="46"/>
        <v xml:space="preserve">— </v>
      </c>
      <c r="K154" s="413" t="str">
        <f t="shared" si="47"/>
        <v xml:space="preserve">— </v>
      </c>
      <c r="L154" s="413" t="str">
        <f t="shared" si="48"/>
        <v xml:space="preserve">— </v>
      </c>
      <c r="M154" s="413">
        <f t="shared" si="49"/>
        <v>0.54</v>
      </c>
      <c r="N154" s="413" t="str">
        <f t="shared" si="50"/>
        <v xml:space="preserve">— </v>
      </c>
      <c r="O154" s="413" t="str">
        <f t="shared" si="51"/>
        <v xml:space="preserve">— </v>
      </c>
      <c r="P154" s="413"/>
      <c r="Q154" s="413"/>
    </row>
    <row r="155" spans="1:17" ht="13.5">
      <c r="A155" s="411"/>
      <c r="B155" s="426"/>
      <c r="C155" s="2">
        <v>40</v>
      </c>
      <c r="D155" s="2" t="s">
        <v>17</v>
      </c>
      <c r="E155" s="487">
        <v>1</v>
      </c>
      <c r="F155" s="374" t="s">
        <v>18</v>
      </c>
      <c r="G155" s="374">
        <v>1</v>
      </c>
      <c r="H155" s="452">
        <v>0.56000000000000005</v>
      </c>
      <c r="I155" s="410"/>
      <c r="J155" s="413" t="str">
        <f t="shared" si="46"/>
        <v xml:space="preserve">— </v>
      </c>
      <c r="K155" s="413" t="str">
        <f t="shared" si="47"/>
        <v xml:space="preserve">— </v>
      </c>
      <c r="L155" s="413" t="str">
        <f t="shared" si="48"/>
        <v xml:space="preserve">— </v>
      </c>
      <c r="M155" s="413">
        <f t="shared" si="49"/>
        <v>0.56000000000000005</v>
      </c>
      <c r="N155" s="413" t="str">
        <f t="shared" si="50"/>
        <v xml:space="preserve">— </v>
      </c>
      <c r="O155" s="413" t="str">
        <f t="shared" si="51"/>
        <v xml:space="preserve">— </v>
      </c>
      <c r="P155" s="413"/>
      <c r="Q155" s="413"/>
    </row>
    <row r="156" spans="1:17" ht="13.5">
      <c r="A156" s="411"/>
      <c r="B156" s="426"/>
      <c r="C156" s="2">
        <v>40</v>
      </c>
      <c r="D156" s="2" t="s">
        <v>17</v>
      </c>
      <c r="E156" s="487">
        <v>1</v>
      </c>
      <c r="F156" s="374" t="s">
        <v>18</v>
      </c>
      <c r="G156" s="374">
        <v>5</v>
      </c>
      <c r="H156" s="452">
        <v>0.56999999999999995</v>
      </c>
      <c r="I156" s="410"/>
      <c r="J156" s="413" t="str">
        <f t="shared" ref="J156:J161" si="52">IF(C156=12,ROUND(PRODUCT(E156,F156,G156,H156,I156),2),"— ")</f>
        <v xml:space="preserve">— </v>
      </c>
      <c r="K156" s="413" t="str">
        <f t="shared" ref="K156:K161" si="53">IF(C156=10,ROUND(PRODUCT(E156,F156,G156,H156,I156),2),"— ")</f>
        <v xml:space="preserve">— </v>
      </c>
      <c r="L156" s="413" t="str">
        <f t="shared" ref="L156:L161" si="54">IF(C156=8,ROUND(PRODUCT(E156,F156,G156,H156,I156),2),"— ")</f>
        <v xml:space="preserve">— </v>
      </c>
      <c r="M156" s="413">
        <f t="shared" ref="M156:M161" si="55">IF(C156=40,ROUND(PRODUCT(E156,F156,G156,H156,I156),2),"— ")</f>
        <v>2.85</v>
      </c>
      <c r="N156" s="413" t="str">
        <f t="shared" ref="N156:N161" si="56">IF(C156=60,ROUND(PRODUCT(E156,F156,G156,H156),2),"— ")</f>
        <v xml:space="preserve">— </v>
      </c>
      <c r="O156" s="413" t="str">
        <f t="shared" ref="O156:O161" si="57">IF(C156=25,ROUND(PRODUCT(E156,F156,G156,H156),2),"— ")</f>
        <v xml:space="preserve">— </v>
      </c>
      <c r="P156" s="413"/>
      <c r="Q156" s="413"/>
    </row>
    <row r="157" spans="1:17" ht="13.5">
      <c r="A157" s="411"/>
      <c r="B157" s="426"/>
      <c r="C157" s="2">
        <v>40</v>
      </c>
      <c r="D157" s="2" t="s">
        <v>17</v>
      </c>
      <c r="E157" s="487">
        <v>1</v>
      </c>
      <c r="F157" s="374" t="s">
        <v>18</v>
      </c>
      <c r="G157" s="374">
        <v>3</v>
      </c>
      <c r="H157" s="452">
        <v>0.34</v>
      </c>
      <c r="I157" s="410"/>
      <c r="J157" s="413" t="str">
        <f t="shared" si="52"/>
        <v xml:space="preserve">— </v>
      </c>
      <c r="K157" s="413" t="str">
        <f t="shared" si="53"/>
        <v xml:space="preserve">— </v>
      </c>
      <c r="L157" s="413" t="str">
        <f t="shared" si="54"/>
        <v xml:space="preserve">— </v>
      </c>
      <c r="M157" s="413">
        <f t="shared" si="55"/>
        <v>1.02</v>
      </c>
      <c r="N157" s="413" t="str">
        <f t="shared" si="56"/>
        <v xml:space="preserve">— </v>
      </c>
      <c r="O157" s="413" t="str">
        <f t="shared" si="57"/>
        <v xml:space="preserve">— </v>
      </c>
      <c r="P157" s="413"/>
      <c r="Q157" s="413"/>
    </row>
    <row r="158" spans="1:17" ht="13.5">
      <c r="A158" s="411"/>
      <c r="B158" s="426"/>
      <c r="C158" s="2">
        <v>40</v>
      </c>
      <c r="D158" s="2" t="s">
        <v>17</v>
      </c>
      <c r="E158" s="487">
        <v>1</v>
      </c>
      <c r="F158" s="374" t="s">
        <v>18</v>
      </c>
      <c r="G158" s="374">
        <v>4</v>
      </c>
      <c r="H158" s="452">
        <v>0.56999999999999995</v>
      </c>
      <c r="I158" s="410"/>
      <c r="J158" s="413" t="str">
        <f t="shared" si="52"/>
        <v xml:space="preserve">— </v>
      </c>
      <c r="K158" s="413" t="str">
        <f t="shared" si="53"/>
        <v xml:space="preserve">— </v>
      </c>
      <c r="L158" s="413" t="str">
        <f t="shared" si="54"/>
        <v xml:space="preserve">— </v>
      </c>
      <c r="M158" s="413">
        <f t="shared" si="55"/>
        <v>2.2799999999999998</v>
      </c>
      <c r="N158" s="413" t="str">
        <f t="shared" si="56"/>
        <v xml:space="preserve">— </v>
      </c>
      <c r="O158" s="413" t="str">
        <f t="shared" si="57"/>
        <v xml:space="preserve">— </v>
      </c>
      <c r="P158" s="413"/>
      <c r="Q158" s="413"/>
    </row>
    <row r="159" spans="1:17" ht="13.5">
      <c r="A159" s="411"/>
      <c r="B159" s="426"/>
      <c r="C159" s="2">
        <v>40</v>
      </c>
      <c r="D159" s="2" t="s">
        <v>17</v>
      </c>
      <c r="E159" s="487">
        <v>1</v>
      </c>
      <c r="F159" s="374" t="s">
        <v>18</v>
      </c>
      <c r="G159" s="374">
        <v>3</v>
      </c>
      <c r="H159" s="452">
        <v>0.59</v>
      </c>
      <c r="I159" s="410"/>
      <c r="J159" s="413" t="str">
        <f t="shared" si="52"/>
        <v xml:space="preserve">— </v>
      </c>
      <c r="K159" s="413" t="str">
        <f t="shared" si="53"/>
        <v xml:space="preserve">— </v>
      </c>
      <c r="L159" s="413" t="str">
        <f t="shared" si="54"/>
        <v xml:space="preserve">— </v>
      </c>
      <c r="M159" s="413">
        <f t="shared" si="55"/>
        <v>1.77</v>
      </c>
      <c r="N159" s="413" t="str">
        <f t="shared" si="56"/>
        <v xml:space="preserve">— </v>
      </c>
      <c r="O159" s="413" t="str">
        <f t="shared" si="57"/>
        <v xml:space="preserve">— </v>
      </c>
      <c r="P159" s="413"/>
      <c r="Q159" s="413"/>
    </row>
    <row r="160" spans="1:17" ht="13.5">
      <c r="A160" s="411"/>
      <c r="B160" s="426"/>
      <c r="C160" s="2">
        <v>40</v>
      </c>
      <c r="D160" s="2" t="s">
        <v>17</v>
      </c>
      <c r="E160" s="487">
        <v>1</v>
      </c>
      <c r="F160" s="374" t="s">
        <v>18</v>
      </c>
      <c r="G160" s="374">
        <v>1</v>
      </c>
      <c r="H160" s="452">
        <v>0.57999999999999996</v>
      </c>
      <c r="I160" s="410"/>
      <c r="J160" s="413" t="str">
        <f t="shared" si="52"/>
        <v xml:space="preserve">— </v>
      </c>
      <c r="K160" s="413" t="str">
        <f t="shared" si="53"/>
        <v xml:space="preserve">— </v>
      </c>
      <c r="L160" s="413" t="str">
        <f t="shared" si="54"/>
        <v xml:space="preserve">— </v>
      </c>
      <c r="M160" s="413">
        <f t="shared" si="55"/>
        <v>0.57999999999999996</v>
      </c>
      <c r="N160" s="413" t="str">
        <f t="shared" si="56"/>
        <v xml:space="preserve">— </v>
      </c>
      <c r="O160" s="413" t="str">
        <f t="shared" si="57"/>
        <v xml:space="preserve">— </v>
      </c>
      <c r="P160" s="413"/>
      <c r="Q160" s="413"/>
    </row>
    <row r="161" spans="1:17" ht="13.5">
      <c r="A161" s="411"/>
      <c r="B161" s="426"/>
      <c r="C161" s="2">
        <v>40</v>
      </c>
      <c r="D161" s="2" t="s">
        <v>17</v>
      </c>
      <c r="E161" s="487">
        <v>1</v>
      </c>
      <c r="F161" s="374" t="s">
        <v>18</v>
      </c>
      <c r="G161" s="374">
        <v>1</v>
      </c>
      <c r="H161" s="452">
        <v>0.38</v>
      </c>
      <c r="I161" s="410"/>
      <c r="J161" s="413" t="str">
        <f t="shared" si="52"/>
        <v xml:space="preserve">— </v>
      </c>
      <c r="K161" s="413" t="str">
        <f t="shared" si="53"/>
        <v xml:space="preserve">— </v>
      </c>
      <c r="L161" s="413" t="str">
        <f t="shared" si="54"/>
        <v xml:space="preserve">— </v>
      </c>
      <c r="M161" s="413">
        <f t="shared" si="55"/>
        <v>0.38</v>
      </c>
      <c r="N161" s="413" t="str">
        <f t="shared" si="56"/>
        <v xml:space="preserve">— </v>
      </c>
      <c r="O161" s="413" t="str">
        <f t="shared" si="57"/>
        <v xml:space="preserve">— </v>
      </c>
      <c r="P161" s="413"/>
      <c r="Q161" s="413"/>
    </row>
    <row r="162" spans="1:17" ht="13.5">
      <c r="A162" s="411"/>
      <c r="B162" s="426"/>
      <c r="C162" s="2"/>
      <c r="D162" s="2"/>
      <c r="E162" s="487"/>
      <c r="F162" s="374"/>
      <c r="G162" s="374"/>
      <c r="H162" s="452"/>
      <c r="I162" s="410"/>
      <c r="J162" s="413"/>
      <c r="K162" s="413"/>
      <c r="L162" s="413"/>
      <c r="M162" s="413"/>
      <c r="N162" s="413"/>
      <c r="O162" s="413"/>
      <c r="P162" s="413"/>
      <c r="Q162" s="413"/>
    </row>
    <row r="163" spans="1:17" ht="14.25">
      <c r="A163" s="411"/>
      <c r="B163" s="412"/>
      <c r="C163" s="414"/>
      <c r="D163" s="414"/>
      <c r="E163" s="488"/>
      <c r="F163" s="415"/>
      <c r="G163" s="416"/>
      <c r="H163" s="417" t="s">
        <v>20</v>
      </c>
      <c r="I163" s="417"/>
      <c r="J163" s="418">
        <f>SUM(J127:J162)</f>
        <v>0</v>
      </c>
      <c r="K163" s="418">
        <f t="shared" ref="K163:O163" si="58">SUM(K127:K162)</f>
        <v>0</v>
      </c>
      <c r="L163" s="418">
        <f t="shared" si="58"/>
        <v>0</v>
      </c>
      <c r="M163" s="418">
        <f t="shared" si="58"/>
        <v>35.130000000000003</v>
      </c>
      <c r="N163" s="418">
        <f t="shared" si="58"/>
        <v>661.33999999999992</v>
      </c>
      <c r="O163" s="418">
        <f t="shared" si="58"/>
        <v>0</v>
      </c>
      <c r="P163" s="418"/>
      <c r="Q163" s="418"/>
    </row>
    <row r="164" spans="1:17" ht="22.5" customHeight="1">
      <c r="A164" s="408"/>
      <c r="B164" s="980" t="s">
        <v>744</v>
      </c>
      <c r="C164" s="981"/>
      <c r="D164" s="981"/>
      <c r="E164" s="981"/>
      <c r="F164" s="981"/>
      <c r="G164" s="981"/>
      <c r="H164" s="982"/>
      <c r="I164" s="419"/>
      <c r="J164" s="511"/>
      <c r="K164" s="6"/>
      <c r="L164" s="6"/>
      <c r="M164" s="6">
        <f>N12</f>
        <v>4.3120000000000003</v>
      </c>
      <c r="N164" s="6">
        <f>N14</f>
        <v>5.28</v>
      </c>
      <c r="O164" s="7"/>
      <c r="P164" s="7"/>
      <c r="Q164" s="420"/>
    </row>
    <row r="165" spans="1:17">
      <c r="A165" s="408"/>
      <c r="B165" s="983" t="s">
        <v>19</v>
      </c>
      <c r="C165" s="983"/>
      <c r="D165" s="983"/>
      <c r="E165" s="983"/>
      <c r="F165" s="983"/>
      <c r="G165" s="983"/>
      <c r="H165" s="983"/>
      <c r="I165" s="773"/>
      <c r="J165" s="413">
        <f>ROUND(J163*J164,2)</f>
        <v>0</v>
      </c>
      <c r="K165" s="413">
        <f t="shared" ref="K165:O165" si="59">ROUND(K163*K164,2)</f>
        <v>0</v>
      </c>
      <c r="L165" s="413">
        <f t="shared" si="59"/>
        <v>0</v>
      </c>
      <c r="M165" s="413">
        <f t="shared" si="59"/>
        <v>151.47999999999999</v>
      </c>
      <c r="N165" s="784">
        <f>ROUND(N163*N164,2)</f>
        <v>3491.88</v>
      </c>
      <c r="O165" s="413">
        <f t="shared" si="59"/>
        <v>0</v>
      </c>
      <c r="P165" s="413">
        <f>SUM(J165:O165)</f>
        <v>3643.36</v>
      </c>
      <c r="Q165" s="407"/>
    </row>
    <row r="166" spans="1:17" ht="15">
      <c r="A166" s="408"/>
      <c r="B166" s="941"/>
      <c r="C166" s="941"/>
      <c r="D166" s="941"/>
      <c r="E166" s="941"/>
      <c r="F166" s="941"/>
      <c r="G166" s="941"/>
      <c r="H166" s="941"/>
      <c r="I166" s="774"/>
      <c r="J166" s="774"/>
      <c r="K166" s="774"/>
      <c r="L166" s="415"/>
      <c r="M166" s="417"/>
      <c r="N166" s="942" t="s">
        <v>20</v>
      </c>
      <c r="O166" s="942"/>
      <c r="P166" s="418">
        <f>SUM(P165)</f>
        <v>3643.36</v>
      </c>
      <c r="Q166" s="407" t="s">
        <v>40</v>
      </c>
    </row>
    <row r="167" spans="1:17" ht="15">
      <c r="A167" s="408"/>
      <c r="B167" s="943" t="s">
        <v>739</v>
      </c>
      <c r="C167" s="943"/>
      <c r="D167" s="943"/>
      <c r="E167" s="943"/>
      <c r="F167" s="943"/>
      <c r="G167" s="943"/>
      <c r="H167" s="943"/>
      <c r="I167" s="943"/>
      <c r="J167" s="943"/>
      <c r="K167" s="943"/>
      <c r="L167" s="943"/>
      <c r="M167" s="421"/>
      <c r="N167" s="410"/>
      <c r="O167" s="410"/>
      <c r="P167" s="410"/>
      <c r="Q167" s="410"/>
    </row>
    <row r="169" spans="1:17" ht="13.5" thickBot="1">
      <c r="O169" s="944" t="s">
        <v>705</v>
      </c>
      <c r="P169" s="944"/>
      <c r="Q169" s="944"/>
    </row>
    <row r="170" spans="1:17" ht="15">
      <c r="A170" s="945" t="s">
        <v>444</v>
      </c>
      <c r="B170" s="946"/>
      <c r="C170" s="946"/>
      <c r="D170" s="946"/>
      <c r="E170" s="946"/>
      <c r="F170" s="946"/>
      <c r="G170" s="946"/>
      <c r="H170" s="946"/>
      <c r="I170" s="946"/>
      <c r="J170" s="946"/>
      <c r="K170" s="946"/>
      <c r="L170" s="946"/>
      <c r="M170" s="946"/>
      <c r="N170" s="946"/>
      <c r="O170" s="946"/>
      <c r="P170" s="946"/>
      <c r="Q170" s="947"/>
    </row>
    <row r="171" spans="1:17" ht="28.5" customHeight="1">
      <c r="A171" s="948" t="str">
        <f>Measurment!A50</f>
        <v>Name of work: Construction of Studio Apartment at Cozy Cot at LBSNAA,Mussoorie. (EFC Scheme No.12 A of 12th Five Year Plan).</v>
      </c>
      <c r="B171" s="949"/>
      <c r="C171" s="949"/>
      <c r="D171" s="949"/>
      <c r="E171" s="949"/>
      <c r="F171" s="949"/>
      <c r="G171" s="949"/>
      <c r="H171" s="949"/>
      <c r="I171" s="949"/>
      <c r="J171" s="949"/>
      <c r="K171" s="949"/>
      <c r="L171" s="949"/>
      <c r="M171" s="949"/>
      <c r="N171" s="949"/>
      <c r="O171" s="949"/>
      <c r="P171" s="949"/>
      <c r="Q171" s="950"/>
    </row>
    <row r="172" spans="1:17">
      <c r="A172" s="391" t="str">
        <f>Measurment!A51</f>
        <v>Name of Contractor: Anil Dutt Sharma</v>
      </c>
      <c r="B172" s="392"/>
      <c r="C172" s="393"/>
      <c r="D172" s="393"/>
      <c r="E172" s="484"/>
      <c r="F172" s="394"/>
      <c r="G172" s="394"/>
      <c r="H172" s="394"/>
      <c r="I172" s="394"/>
      <c r="J172" s="394"/>
      <c r="K172" s="394"/>
      <c r="L172" s="393"/>
      <c r="M172" s="395"/>
      <c r="N172" s="395"/>
      <c r="O172" s="395"/>
      <c r="P172" s="395"/>
      <c r="Q172" s="448"/>
    </row>
    <row r="173" spans="1:17" ht="15">
      <c r="A173" s="391" t="str">
        <f>Measurment!A52</f>
        <v>Agmt. No. : 36/EE/MPD/2013-14</v>
      </c>
      <c r="B173" s="392"/>
      <c r="C173" s="393"/>
      <c r="D173" s="396"/>
      <c r="E173" s="485"/>
      <c r="F173" s="396"/>
      <c r="G173" s="396"/>
      <c r="H173" s="396"/>
      <c r="I173" s="396"/>
      <c r="J173" s="396"/>
      <c r="K173" s="396"/>
      <c r="L173" s="423" t="s">
        <v>787</v>
      </c>
      <c r="M173" s="423"/>
      <c r="N173" s="423"/>
      <c r="O173" s="423"/>
      <c r="P173" s="397"/>
      <c r="Q173" s="449"/>
    </row>
    <row r="174" spans="1:17" ht="14.25">
      <c r="A174" s="951" t="s">
        <v>701</v>
      </c>
      <c r="B174" s="952"/>
      <c r="C174" s="952"/>
      <c r="D174" s="952"/>
      <c r="E174" s="952"/>
      <c r="F174" s="952"/>
      <c r="G174" s="952"/>
      <c r="H174" s="952"/>
      <c r="I174" s="952"/>
      <c r="J174" s="952"/>
      <c r="K174" s="952"/>
      <c r="L174" s="952"/>
      <c r="M174" s="952"/>
      <c r="N174" s="398"/>
      <c r="O174" s="398"/>
      <c r="P174" s="398"/>
      <c r="Q174" s="450"/>
    </row>
    <row r="175" spans="1:17" ht="15.75" thickBot="1">
      <c r="A175" s="399"/>
      <c r="B175" s="400"/>
      <c r="C175" s="400"/>
      <c r="D175" s="400"/>
      <c r="E175" s="486"/>
      <c r="F175" s="400"/>
      <c r="G175" s="400"/>
      <c r="H175" s="400"/>
      <c r="I175" s="400"/>
      <c r="J175" s="400"/>
      <c r="K175" s="400"/>
      <c r="L175" s="400"/>
      <c r="M175" s="400"/>
      <c r="N175" s="401"/>
      <c r="O175" s="401"/>
      <c r="P175" s="401"/>
      <c r="Q175" s="451"/>
    </row>
    <row r="176" spans="1:17" ht="13.5" thickBot="1">
      <c r="A176" s="953" t="s">
        <v>4</v>
      </c>
      <c r="B176" s="955" t="s">
        <v>5</v>
      </c>
      <c r="C176" s="957" t="s">
        <v>6</v>
      </c>
      <c r="D176" s="958"/>
      <c r="E176" s="961" t="s">
        <v>7</v>
      </c>
      <c r="F176" s="962"/>
      <c r="G176" s="963"/>
      <c r="H176" s="967" t="s">
        <v>8</v>
      </c>
      <c r="I176" s="402"/>
      <c r="J176" s="402"/>
      <c r="K176" s="402"/>
      <c r="L176" s="969" t="s">
        <v>9</v>
      </c>
      <c r="M176" s="970"/>
      <c r="N176" s="970"/>
      <c r="O176" s="970"/>
      <c r="P176" s="971" t="s">
        <v>10</v>
      </c>
      <c r="Q176" s="971"/>
    </row>
    <row r="177" spans="1:17" ht="24.75" thickBot="1">
      <c r="A177" s="954"/>
      <c r="B177" s="956"/>
      <c r="C177" s="959"/>
      <c r="D177" s="960"/>
      <c r="E177" s="964"/>
      <c r="F177" s="965"/>
      <c r="G177" s="966"/>
      <c r="H177" s="968"/>
      <c r="I177" s="427"/>
      <c r="J177" s="428" t="s">
        <v>494</v>
      </c>
      <c r="K177" s="429" t="s">
        <v>495</v>
      </c>
      <c r="L177" s="510" t="s">
        <v>496</v>
      </c>
      <c r="M177" s="510" t="s">
        <v>497</v>
      </c>
      <c r="N177" s="429"/>
      <c r="O177" s="430"/>
      <c r="P177" s="972"/>
      <c r="Q177" s="972"/>
    </row>
    <row r="178" spans="1:17" ht="33.75" customHeight="1">
      <c r="A178" s="403">
        <v>29</v>
      </c>
      <c r="B178" s="973" t="s">
        <v>489</v>
      </c>
      <c r="C178" s="974"/>
      <c r="D178" s="974"/>
      <c r="E178" s="974"/>
      <c r="F178" s="974"/>
      <c r="G178" s="974"/>
      <c r="H178" s="974"/>
      <c r="I178" s="974"/>
      <c r="J178" s="974"/>
      <c r="K178" s="974"/>
      <c r="L178" s="974"/>
      <c r="M178" s="974"/>
      <c r="N178" s="974"/>
      <c r="O178" s="975"/>
      <c r="P178" s="404"/>
      <c r="Q178" s="404"/>
    </row>
    <row r="179" spans="1:17" ht="15" thickBot="1">
      <c r="A179" s="405">
        <v>29.1</v>
      </c>
      <c r="B179" s="976" t="s">
        <v>490</v>
      </c>
      <c r="C179" s="977"/>
      <c r="D179" s="977"/>
      <c r="E179" s="977"/>
      <c r="F179" s="977"/>
      <c r="G179" s="977"/>
      <c r="H179" s="977"/>
      <c r="I179" s="977"/>
      <c r="J179" s="977"/>
      <c r="K179" s="977"/>
      <c r="L179" s="977"/>
      <c r="M179" s="977"/>
      <c r="N179" s="977"/>
      <c r="O179" s="978"/>
      <c r="P179" s="406"/>
      <c r="Q179" s="406"/>
    </row>
    <row r="180" spans="1:17" ht="24.75" thickBot="1">
      <c r="A180" s="408"/>
      <c r="B180" s="979"/>
      <c r="C180" s="979"/>
      <c r="D180" s="979"/>
      <c r="E180" s="979"/>
      <c r="F180" s="979"/>
      <c r="G180" s="979"/>
      <c r="H180" s="979"/>
      <c r="I180" s="775"/>
      <c r="J180" s="428" t="s">
        <v>494</v>
      </c>
      <c r="K180" s="429" t="s">
        <v>495</v>
      </c>
      <c r="L180" s="510" t="s">
        <v>498</v>
      </c>
      <c r="M180" s="510" t="s">
        <v>496</v>
      </c>
      <c r="N180" s="510" t="s">
        <v>506</v>
      </c>
      <c r="O180" s="430"/>
      <c r="P180" s="409"/>
      <c r="Q180" s="409"/>
    </row>
    <row r="181" spans="1:17" ht="13.5">
      <c r="A181" s="411"/>
      <c r="B181" s="426" t="s">
        <v>505</v>
      </c>
      <c r="C181" s="2">
        <v>50</v>
      </c>
      <c r="D181" s="2" t="s">
        <v>17</v>
      </c>
      <c r="E181" s="487">
        <v>1</v>
      </c>
      <c r="F181" s="374" t="s">
        <v>18</v>
      </c>
      <c r="G181" s="374">
        <v>8</v>
      </c>
      <c r="H181" s="452">
        <v>0.13</v>
      </c>
      <c r="I181" s="410"/>
      <c r="J181" s="413" t="str">
        <f>IF(C181=12,ROUND(PRODUCT(E181,F181,G181,H181,I181),2),"— ")</f>
        <v xml:space="preserve">— </v>
      </c>
      <c r="K181" s="413" t="str">
        <f>IF(C181=10,ROUND(PRODUCT(E181,F181,G181,H181,I181),2),"— ")</f>
        <v xml:space="preserve">— </v>
      </c>
      <c r="L181" s="413" t="str">
        <f>IF(C181=8,ROUND(PRODUCT(E181,F181,G181,H181,I181),2),"— ")</f>
        <v xml:space="preserve">— </v>
      </c>
      <c r="M181" s="413">
        <f>IF(C181=50,ROUND(PRODUCT(E181,F181,G181,H181,I181),2),"— ")</f>
        <v>1.04</v>
      </c>
      <c r="N181" s="413" t="str">
        <f>IF(C181=40,ROUND(PRODUCT(E181,F181,G181,H181),2),"— ")</f>
        <v xml:space="preserve">— </v>
      </c>
      <c r="O181" s="413" t="str">
        <f>IF(C181=25,ROUND(PRODUCT(E181,F181,G181,H181),2),"— ")</f>
        <v xml:space="preserve">— </v>
      </c>
      <c r="P181" s="413"/>
      <c r="Q181" s="413"/>
    </row>
    <row r="182" spans="1:17" ht="13.5">
      <c r="A182" s="411"/>
      <c r="B182" s="426"/>
      <c r="C182" s="2">
        <v>50</v>
      </c>
      <c r="D182" s="2" t="s">
        <v>17</v>
      </c>
      <c r="E182" s="487">
        <v>1</v>
      </c>
      <c r="F182" s="376" t="s">
        <v>18</v>
      </c>
      <c r="G182" s="374">
        <v>4</v>
      </c>
      <c r="H182" s="452">
        <v>0.5</v>
      </c>
      <c r="I182" s="410"/>
      <c r="J182" s="413" t="str">
        <f t="shared" ref="J182:J184" si="60">IF(C182=12,ROUND(PRODUCT(E182,F182,G182,H182,I182),2),"— ")</f>
        <v xml:space="preserve">— </v>
      </c>
      <c r="K182" s="413" t="str">
        <f t="shared" ref="K182:K184" si="61">IF(C182=10,ROUND(PRODUCT(E182,F182,G182,H182,I182),2),"— ")</f>
        <v xml:space="preserve">— </v>
      </c>
      <c r="L182" s="413" t="str">
        <f t="shared" ref="L182:L184" si="62">IF(C182=8,ROUND(PRODUCT(E182,F182,G182,H182,I182),2),"— ")</f>
        <v xml:space="preserve">— </v>
      </c>
      <c r="M182" s="413">
        <f t="shared" ref="M182:M184" si="63">IF(C182=50,ROUND(PRODUCT(E182,F182,G182,H182,I182),2),"— ")</f>
        <v>2</v>
      </c>
      <c r="N182" s="413" t="str">
        <f t="shared" ref="N182:N184" si="64">IF(C182=40,ROUND(PRODUCT(E182,F182,G182,H182),2),"— ")</f>
        <v xml:space="preserve">— </v>
      </c>
      <c r="O182" s="413" t="str">
        <f t="shared" ref="O182:O184" si="65">IF(C182=25,ROUND(PRODUCT(E182,F182,G182,H182),2),"— ")</f>
        <v xml:space="preserve">— </v>
      </c>
      <c r="P182" s="413"/>
      <c r="Q182" s="413"/>
    </row>
    <row r="183" spans="1:17" ht="13.5">
      <c r="A183" s="411"/>
      <c r="B183" s="426"/>
      <c r="C183" s="2">
        <v>50</v>
      </c>
      <c r="D183" s="2" t="s">
        <v>17</v>
      </c>
      <c r="E183" s="487">
        <v>1</v>
      </c>
      <c r="F183" s="374" t="s">
        <v>18</v>
      </c>
      <c r="G183" s="374">
        <v>8</v>
      </c>
      <c r="H183" s="452">
        <v>0.05</v>
      </c>
      <c r="I183" s="410"/>
      <c r="J183" s="413" t="str">
        <f t="shared" si="60"/>
        <v xml:space="preserve">— </v>
      </c>
      <c r="K183" s="413" t="str">
        <f t="shared" si="61"/>
        <v xml:space="preserve">— </v>
      </c>
      <c r="L183" s="413" t="str">
        <f t="shared" si="62"/>
        <v xml:space="preserve">— </v>
      </c>
      <c r="M183" s="413">
        <f t="shared" si="63"/>
        <v>0.4</v>
      </c>
      <c r="N183" s="413" t="str">
        <f t="shared" si="64"/>
        <v xml:space="preserve">— </v>
      </c>
      <c r="O183" s="413" t="str">
        <f t="shared" si="65"/>
        <v xml:space="preserve">— </v>
      </c>
      <c r="P183" s="413"/>
      <c r="Q183" s="413"/>
    </row>
    <row r="184" spans="1:17" ht="13.5">
      <c r="A184" s="411"/>
      <c r="B184" s="426" t="s">
        <v>659</v>
      </c>
      <c r="C184" s="2">
        <v>8</v>
      </c>
      <c r="D184" s="2" t="s">
        <v>17</v>
      </c>
      <c r="E184" s="487">
        <v>1</v>
      </c>
      <c r="F184" s="374" t="s">
        <v>18</v>
      </c>
      <c r="G184" s="374">
        <v>0.5</v>
      </c>
      <c r="H184" s="452">
        <v>0.15</v>
      </c>
      <c r="I184" s="410">
        <v>0.15</v>
      </c>
      <c r="J184" s="413" t="str">
        <f t="shared" si="60"/>
        <v xml:space="preserve">— </v>
      </c>
      <c r="K184" s="413" t="str">
        <f t="shared" si="61"/>
        <v xml:space="preserve">— </v>
      </c>
      <c r="L184" s="413">
        <f t="shared" si="62"/>
        <v>0.01</v>
      </c>
      <c r="M184" s="413" t="str">
        <f t="shared" si="63"/>
        <v xml:space="preserve">— </v>
      </c>
      <c r="N184" s="413" t="str">
        <f t="shared" si="64"/>
        <v xml:space="preserve">— </v>
      </c>
      <c r="O184" s="413" t="str">
        <f t="shared" si="65"/>
        <v xml:space="preserve">— </v>
      </c>
      <c r="P184" s="413"/>
      <c r="Q184" s="413"/>
    </row>
    <row r="185" spans="1:17" ht="14.25">
      <c r="A185" s="411"/>
      <c r="B185" s="412"/>
      <c r="C185" s="414"/>
      <c r="D185" s="414"/>
      <c r="E185" s="488"/>
      <c r="F185" s="415"/>
      <c r="G185" s="416"/>
      <c r="H185" s="417" t="s">
        <v>20</v>
      </c>
      <c r="I185" s="417"/>
      <c r="J185" s="418">
        <f>SUM(J181:J184)</f>
        <v>0</v>
      </c>
      <c r="K185" s="418">
        <f t="shared" ref="K185:O185" si="66">SUM(K181:K184)</f>
        <v>0</v>
      </c>
      <c r="L185" s="418">
        <f t="shared" si="66"/>
        <v>0.01</v>
      </c>
      <c r="M185" s="418">
        <f t="shared" si="66"/>
        <v>3.44</v>
      </c>
      <c r="N185" s="418">
        <f t="shared" si="66"/>
        <v>0</v>
      </c>
      <c r="O185" s="418">
        <f t="shared" si="66"/>
        <v>0</v>
      </c>
      <c r="P185" s="418"/>
      <c r="Q185" s="418"/>
    </row>
    <row r="186" spans="1:17" ht="22.5" customHeight="1">
      <c r="A186" s="408"/>
      <c r="B186" s="980" t="s">
        <v>745</v>
      </c>
      <c r="C186" s="981"/>
      <c r="D186" s="981"/>
      <c r="E186" s="981"/>
      <c r="F186" s="981"/>
      <c r="G186" s="981"/>
      <c r="H186" s="982"/>
      <c r="I186" s="419"/>
      <c r="J186" s="511">
        <v>94</v>
      </c>
      <c r="K186" s="6">
        <v>78.430000000000007</v>
      </c>
      <c r="L186" s="6">
        <v>62.74</v>
      </c>
      <c r="M186" s="6">
        <v>4.42</v>
      </c>
      <c r="N186" s="6">
        <v>3.41</v>
      </c>
      <c r="O186" s="7"/>
      <c r="P186" s="7"/>
      <c r="Q186" s="420"/>
    </row>
    <row r="187" spans="1:17">
      <c r="A187" s="408"/>
      <c r="B187" s="983" t="s">
        <v>19</v>
      </c>
      <c r="C187" s="983"/>
      <c r="D187" s="983"/>
      <c r="E187" s="983"/>
      <c r="F187" s="983"/>
      <c r="G187" s="983"/>
      <c r="H187" s="983"/>
      <c r="I187" s="773"/>
      <c r="J187" s="413">
        <f>ROUND(J185*J186,2)</f>
        <v>0</v>
      </c>
      <c r="K187" s="413">
        <f t="shared" ref="K187:O187" si="67">ROUND(K185*K186,2)</f>
        <v>0</v>
      </c>
      <c r="L187" s="413">
        <f t="shared" si="67"/>
        <v>0.63</v>
      </c>
      <c r="M187" s="413">
        <f t="shared" si="67"/>
        <v>15.2</v>
      </c>
      <c r="N187" s="413">
        <f t="shared" si="67"/>
        <v>0</v>
      </c>
      <c r="O187" s="413">
        <f t="shared" si="67"/>
        <v>0</v>
      </c>
      <c r="P187" s="413">
        <f>SUM(J187:O187)</f>
        <v>15.83</v>
      </c>
      <c r="Q187" s="407"/>
    </row>
    <row r="188" spans="1:17" ht="15">
      <c r="A188" s="408"/>
      <c r="B188" s="941"/>
      <c r="C188" s="941"/>
      <c r="D188" s="941"/>
      <c r="E188" s="941"/>
      <c r="F188" s="941"/>
      <c r="G188" s="941"/>
      <c r="H188" s="941"/>
      <c r="I188" s="774"/>
      <c r="J188" s="774"/>
      <c r="K188" s="774"/>
      <c r="L188" s="415"/>
      <c r="M188" s="417"/>
      <c r="N188" s="942" t="s">
        <v>20</v>
      </c>
      <c r="O188" s="942"/>
      <c r="P188" s="418">
        <f>SUM(P187)</f>
        <v>15.83</v>
      </c>
      <c r="Q188" s="407" t="s">
        <v>40</v>
      </c>
    </row>
    <row r="189" spans="1:17" ht="15">
      <c r="A189" s="408"/>
      <c r="B189" s="943" t="s">
        <v>739</v>
      </c>
      <c r="C189" s="943"/>
      <c r="D189" s="943"/>
      <c r="E189" s="943"/>
      <c r="F189" s="943"/>
      <c r="G189" s="943"/>
      <c r="H189" s="943"/>
      <c r="I189" s="943"/>
      <c r="J189" s="943"/>
      <c r="K189" s="943"/>
      <c r="L189" s="943"/>
      <c r="M189" s="421"/>
      <c r="N189" s="410"/>
      <c r="O189" s="410"/>
      <c r="P189" s="410"/>
      <c r="Q189" s="410"/>
    </row>
  </sheetData>
  <mergeCells count="84">
    <mergeCell ref="B55:L55"/>
    <mergeCell ref="A2:Q2"/>
    <mergeCell ref="A3:Q3"/>
    <mergeCell ref="B53:H53"/>
    <mergeCell ref="O17:Q17"/>
    <mergeCell ref="A19:Q19"/>
    <mergeCell ref="A22:M22"/>
    <mergeCell ref="A24:A25"/>
    <mergeCell ref="B24:B25"/>
    <mergeCell ref="C24:D25"/>
    <mergeCell ref="E24:G25"/>
    <mergeCell ref="H24:H25"/>
    <mergeCell ref="L24:O24"/>
    <mergeCell ref="P24:Q25"/>
    <mergeCell ref="B27:O27"/>
    <mergeCell ref="B28:H28"/>
    <mergeCell ref="B54:H54"/>
    <mergeCell ref="B26:O26"/>
    <mergeCell ref="B52:H52"/>
    <mergeCell ref="A18:Q18"/>
    <mergeCell ref="N54:O54"/>
    <mergeCell ref="B12:H12"/>
    <mergeCell ref="A15:Q15"/>
    <mergeCell ref="A6:J6"/>
    <mergeCell ref="O1:Q1"/>
    <mergeCell ref="A7:Q7"/>
    <mergeCell ref="B10:H10"/>
    <mergeCell ref="B8:H8"/>
    <mergeCell ref="B9:H9"/>
    <mergeCell ref="B11:H11"/>
    <mergeCell ref="B13:H13"/>
    <mergeCell ref="B14:H14"/>
    <mergeCell ref="O57:Q57"/>
    <mergeCell ref="A58:Q58"/>
    <mergeCell ref="A59:Q59"/>
    <mergeCell ref="A62:M62"/>
    <mergeCell ref="A64:A65"/>
    <mergeCell ref="B64:B65"/>
    <mergeCell ref="C64:D65"/>
    <mergeCell ref="E64:G65"/>
    <mergeCell ref="H64:H65"/>
    <mergeCell ref="L64:O64"/>
    <mergeCell ref="P64:Q65"/>
    <mergeCell ref="B66:O66"/>
    <mergeCell ref="B67:O67"/>
    <mergeCell ref="B68:H68"/>
    <mergeCell ref="B164:H164"/>
    <mergeCell ref="B165:H165"/>
    <mergeCell ref="B126:H126"/>
    <mergeCell ref="B166:H166"/>
    <mergeCell ref="N166:O166"/>
    <mergeCell ref="B167:L167"/>
    <mergeCell ref="O169:Q169"/>
    <mergeCell ref="A170:Q170"/>
    <mergeCell ref="A171:Q171"/>
    <mergeCell ref="A174:M174"/>
    <mergeCell ref="A176:A177"/>
    <mergeCell ref="B176:B177"/>
    <mergeCell ref="C176:D177"/>
    <mergeCell ref="E176:G177"/>
    <mergeCell ref="H176:H177"/>
    <mergeCell ref="L176:O176"/>
    <mergeCell ref="P176:Q177"/>
    <mergeCell ref="B178:O178"/>
    <mergeCell ref="B179:O179"/>
    <mergeCell ref="B180:H180"/>
    <mergeCell ref="B186:H186"/>
    <mergeCell ref="B187:H187"/>
    <mergeCell ref="B188:H188"/>
    <mergeCell ref="N188:O188"/>
    <mergeCell ref="B189:L189"/>
    <mergeCell ref="O115:Q115"/>
    <mergeCell ref="A116:Q116"/>
    <mergeCell ref="A117:Q117"/>
    <mergeCell ref="A120:M120"/>
    <mergeCell ref="A122:A123"/>
    <mergeCell ref="B122:B123"/>
    <mergeCell ref="C122:D123"/>
    <mergeCell ref="E122:G123"/>
    <mergeCell ref="H122:H123"/>
    <mergeCell ref="L122:O122"/>
    <mergeCell ref="P122:Q123"/>
    <mergeCell ref="B124:O124"/>
    <mergeCell ref="B125:O125"/>
  </mergeCells>
  <pageMargins left="0.19685039370078741" right="0.19685039370078741" top="0.39370078740157483" bottom="0.39370078740157483" header="0.31496062992125984" footer="0.11811023622047245"/>
  <pageSetup paperSize="9" scale="95" orientation="portrait" r:id="rId1"/>
  <headerFooter>
    <oddFooter>&amp;LSignature of Contractor&amp;CSignature of JE&amp;RSignature of AE</oddFooter>
  </headerFooter>
  <rowBreaks count="4" manualBreakCount="4">
    <brk id="15" max="16383" man="1"/>
    <brk id="56" max="16383" man="1"/>
    <brk id="114" max="16383" man="1"/>
    <brk id="168"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0"/>
  <sheetViews>
    <sheetView view="pageBreakPreview" topLeftCell="A89" zoomScale="110" zoomScaleSheetLayoutView="110" workbookViewId="0">
      <selection activeCell="B96" sqref="B96"/>
    </sheetView>
  </sheetViews>
  <sheetFormatPr defaultRowHeight="12.75"/>
  <cols>
    <col min="1" max="1" width="9.28515625" style="33" customWidth="1"/>
    <col min="2" max="2" width="57.140625" style="105" customWidth="1"/>
    <col min="3" max="3" width="8.140625" style="33" customWidth="1"/>
    <col min="4" max="4" width="13" style="33" customWidth="1"/>
    <col min="5" max="5" width="3.7109375" style="33" customWidth="1"/>
    <col min="6" max="9" width="9.140625" style="33"/>
    <col min="10" max="10" width="19.42578125" style="33" customWidth="1"/>
    <col min="11" max="16384" width="9.140625" style="33"/>
  </cols>
  <sheetData>
    <row r="1" spans="1:7" ht="26.25" customHeight="1">
      <c r="A1" s="1010" t="s">
        <v>622</v>
      </c>
      <c r="B1" s="1011"/>
      <c r="C1" s="1011"/>
      <c r="D1" s="1012"/>
      <c r="E1" s="465"/>
      <c r="F1" s="465"/>
      <c r="G1" s="465"/>
    </row>
    <row r="2" spans="1:7">
      <c r="A2" s="283"/>
      <c r="B2" s="466"/>
      <c r="C2" s="34"/>
      <c r="D2" s="35"/>
    </row>
    <row r="3" spans="1:7" ht="25.5" customHeight="1">
      <c r="A3" s="948" t="str">
        <f>Measurment!A118</f>
        <v>Name of work: Construction of Studio Apartment at Cozy Cot at LBSNAA,Mussoorie. (EFC Scheme No.12 A of 12th Five Year Plan).</v>
      </c>
      <c r="B3" s="949"/>
      <c r="C3" s="949"/>
      <c r="D3" s="950"/>
    </row>
    <row r="4" spans="1:7">
      <c r="A4" s="1013" t="str">
        <f>Measurment!A119</f>
        <v>Name of Contractor: Anil Dutt Sharma</v>
      </c>
      <c r="B4" s="1014"/>
      <c r="C4" s="34"/>
      <c r="D4" s="35"/>
    </row>
    <row r="5" spans="1:7">
      <c r="A5" s="1013" t="str">
        <f>Measurment!A120</f>
        <v>Agmt. No. : 36/EE/MPD/2013-14</v>
      </c>
      <c r="B5" s="1014"/>
      <c r="C5" s="34"/>
      <c r="D5" s="35"/>
    </row>
    <row r="6" spans="1:7">
      <c r="A6" s="1008" t="s">
        <v>492</v>
      </c>
      <c r="B6" s="1009"/>
      <c r="C6" s="34"/>
      <c r="D6" s="35"/>
    </row>
    <row r="7" spans="1:7">
      <c r="A7" s="1008" t="s">
        <v>493</v>
      </c>
      <c r="B7" s="1009"/>
      <c r="C7" s="34"/>
      <c r="D7" s="35"/>
    </row>
    <row r="8" spans="1:7" ht="13.5" thickBot="1">
      <c r="A8" s="996" t="s">
        <v>508</v>
      </c>
      <c r="B8" s="997"/>
      <c r="C8" s="998" t="s">
        <v>482</v>
      </c>
      <c r="D8" s="999"/>
    </row>
    <row r="9" spans="1:7" ht="13.5" thickBot="1">
      <c r="A9" s="286"/>
      <c r="B9" s="467"/>
      <c r="C9" s="287"/>
      <c r="D9" s="288"/>
    </row>
    <row r="10" spans="1:7">
      <c r="A10" s="1000" t="s">
        <v>121</v>
      </c>
      <c r="B10" s="1002" t="s">
        <v>52</v>
      </c>
      <c r="C10" s="1004" t="s">
        <v>54</v>
      </c>
      <c r="D10" s="1006" t="s">
        <v>376</v>
      </c>
    </row>
    <row r="11" spans="1:7">
      <c r="A11" s="1001"/>
      <c r="B11" s="1003"/>
      <c r="C11" s="1005"/>
      <c r="D11" s="1007"/>
    </row>
    <row r="12" spans="1:7" ht="13.5" thickBot="1">
      <c r="A12" s="40" t="s">
        <v>126</v>
      </c>
      <c r="B12" s="41" t="s">
        <v>25</v>
      </c>
      <c r="C12" s="468" t="s">
        <v>483</v>
      </c>
      <c r="D12" s="469" t="s">
        <v>24</v>
      </c>
    </row>
    <row r="13" spans="1:7">
      <c r="A13" s="470"/>
      <c r="B13" s="471"/>
      <c r="C13" s="472"/>
      <c r="D13" s="473"/>
    </row>
    <row r="14" spans="1:7" ht="72" customHeight="1">
      <c r="A14" s="470">
        <f>Measurment!A9</f>
        <v>1</v>
      </c>
      <c r="B14" s="479" t="str">
        <f>Measurment!B9</f>
        <v>Earth work in excavation by mechanical means (Hydraulic excavator )/ manual means over areas (exceeding 30cm in depth. 1.5m in width as well as 10 sqm on plan) including disposal of  excavated earth, lead upto 50m and lift upto 1.5m, disposed earth to be levelled and neatly dressed.</v>
      </c>
      <c r="C14" s="472"/>
      <c r="D14" s="473"/>
    </row>
    <row r="15" spans="1:7">
      <c r="A15" s="470">
        <f>Measurment!A10</f>
        <v>1.1000000000000001</v>
      </c>
      <c r="B15" s="479" t="str">
        <f>Measurment!B10</f>
        <v>All kinds of soil</v>
      </c>
      <c r="C15" s="472"/>
      <c r="D15" s="473"/>
    </row>
    <row r="16" spans="1:7">
      <c r="A16" s="470"/>
      <c r="B16" s="474" t="s">
        <v>746</v>
      </c>
      <c r="C16" s="475" t="str">
        <f>Measurment!I20</f>
        <v>cum</v>
      </c>
      <c r="D16" s="476">
        <f>Measurment!H20</f>
        <v>5.1299999999999955</v>
      </c>
    </row>
    <row r="17" spans="1:4">
      <c r="A17" s="470"/>
      <c r="B17" s="477" t="s">
        <v>763</v>
      </c>
      <c r="C17" s="472" t="str">
        <f>C16</f>
        <v>cum</v>
      </c>
      <c r="D17" s="478">
        <f>SUM(D15:D16)</f>
        <v>5.1299999999999955</v>
      </c>
    </row>
    <row r="18" spans="1:4">
      <c r="A18" s="470"/>
      <c r="B18" s="477"/>
      <c r="C18" s="472"/>
      <c r="D18" s="473"/>
    </row>
    <row r="19" spans="1:4" ht="38.25">
      <c r="A19" s="470">
        <f>Measurment!A33</f>
        <v>8</v>
      </c>
      <c r="B19" s="479" t="str">
        <f>Measurment!B33</f>
        <v>Providing and laying in position cement concrete of specified grade excluding the cost of centring and shuttering - All work upto plinth level :</v>
      </c>
      <c r="C19" s="472"/>
      <c r="D19" s="473"/>
    </row>
    <row r="20" spans="1:4" ht="25.5">
      <c r="A20" s="470">
        <f>Measurment!A34</f>
        <v>8.1999999999999993</v>
      </c>
      <c r="B20" s="479" t="str">
        <f>Measurment!B34</f>
        <v xml:space="preserve">1:5:10 (1 cement : 5 coarse sand : 10 graded stone aggregate 40 mm nominal size)      </v>
      </c>
      <c r="C20" s="472"/>
      <c r="D20" s="473"/>
    </row>
    <row r="21" spans="1:4">
      <c r="A21" s="470"/>
      <c r="B21" s="474" t="s">
        <v>747</v>
      </c>
      <c r="C21" s="475" t="str">
        <f>Measurment!I43</f>
        <v>cum</v>
      </c>
      <c r="D21" s="476">
        <f>Measurment!H43</f>
        <v>0.32000000000000028</v>
      </c>
    </row>
    <row r="22" spans="1:4">
      <c r="A22" s="470"/>
      <c r="B22" s="477" t="s">
        <v>764</v>
      </c>
      <c r="C22" s="472" t="str">
        <f>C21</f>
        <v>cum</v>
      </c>
      <c r="D22" s="478">
        <f>SUM(D20:D21)</f>
        <v>0.32000000000000028</v>
      </c>
    </row>
    <row r="23" spans="1:4">
      <c r="A23" s="470"/>
      <c r="B23" s="477"/>
      <c r="C23" s="472"/>
      <c r="D23" s="473"/>
    </row>
    <row r="24" spans="1:4">
      <c r="A24" s="470"/>
      <c r="B24" s="477"/>
      <c r="C24" s="472"/>
      <c r="D24" s="473"/>
    </row>
    <row r="25" spans="1:4" ht="153">
      <c r="A25" s="470">
        <f>Measurment!A104</f>
        <v>10</v>
      </c>
      <c r="B25" s="479" t="str">
        <f>Measurment!B104</f>
        <v>Providing and laying in position machine batched and machine mixed design mix M-25 grade cement concrete for reinforced cement concrete work, using cement content as per approved design mix, including pumping of concrete to site of laying but excluding the cost of centering, shuttering, finishing and reinforcement, including admixtures in recommended proportions as per IS: 9103 to accelerate, retard setting of concrete, improve workability without impairing strength and durability as per direction of Engineer-in-charge
(Note :- Cement content considered in this item is @ 330 kg/cum. Excess/less cement used as per design mix is payable/recoverable separately).</v>
      </c>
      <c r="C25" s="472"/>
      <c r="D25" s="473"/>
    </row>
    <row r="26" spans="1:4">
      <c r="A26" s="470">
        <f>Measurment!A105</f>
        <v>10.1</v>
      </c>
      <c r="B26" s="479" t="str">
        <f>Measurment!B105</f>
        <v>All works upto plinth level.</v>
      </c>
      <c r="C26" s="472"/>
      <c r="D26" s="473"/>
    </row>
    <row r="27" spans="1:4">
      <c r="A27" s="470"/>
      <c r="B27" s="474" t="s">
        <v>748</v>
      </c>
      <c r="C27" s="475" t="str">
        <f>Measurment!I111</f>
        <v>sqm</v>
      </c>
      <c r="D27" s="476">
        <f>Measurment!H111</f>
        <v>33.270000000000003</v>
      </c>
    </row>
    <row r="28" spans="1:4">
      <c r="A28" s="470"/>
      <c r="B28" s="477" t="s">
        <v>765</v>
      </c>
      <c r="C28" s="472" t="str">
        <f>C27</f>
        <v>sqm</v>
      </c>
      <c r="D28" s="478">
        <f>SUM(D26:D27)</f>
        <v>33.270000000000003</v>
      </c>
    </row>
    <row r="29" spans="1:4">
      <c r="A29" s="470"/>
      <c r="B29" s="477"/>
      <c r="C29" s="472"/>
      <c r="D29" s="473"/>
    </row>
    <row r="30" spans="1:4" ht="25.5">
      <c r="A30" s="470">
        <f>Measurment!A124</f>
        <v>11</v>
      </c>
      <c r="B30" s="479" t="str">
        <f>Measurment!B124</f>
        <v>Centring and shuttering including strutting, propping etc. and removal of form for :</v>
      </c>
      <c r="C30" s="472"/>
      <c r="D30" s="473"/>
    </row>
    <row r="31" spans="1:4">
      <c r="A31" s="470">
        <f>Measurment!A125</f>
        <v>11.1</v>
      </c>
      <c r="B31" s="479" t="str">
        <f>Measurment!B125</f>
        <v>Foundations, footings, bases of columns, etc. for mass concrete.</v>
      </c>
      <c r="C31" s="472"/>
      <c r="D31" s="473"/>
    </row>
    <row r="32" spans="1:4">
      <c r="A32" s="470"/>
      <c r="B32" s="474" t="s">
        <v>749</v>
      </c>
      <c r="C32" s="475" t="str">
        <f>Measurment!I132</f>
        <v>sqm</v>
      </c>
      <c r="D32" s="476">
        <f>Measurment!H132</f>
        <v>22.8</v>
      </c>
    </row>
    <row r="33" spans="1:4">
      <c r="A33" s="470"/>
      <c r="B33" s="477" t="s">
        <v>766</v>
      </c>
      <c r="C33" s="472" t="str">
        <f>C32</f>
        <v>sqm</v>
      </c>
      <c r="D33" s="478">
        <f>SUM(D31:D32)</f>
        <v>22.8</v>
      </c>
    </row>
    <row r="34" spans="1:4">
      <c r="A34" s="470"/>
      <c r="B34" s="477"/>
      <c r="C34" s="472"/>
      <c r="D34" s="473"/>
    </row>
    <row r="35" spans="1:4" ht="25.5">
      <c r="A35" s="470">
        <f>Cozymeasurement!A26</f>
        <v>12</v>
      </c>
      <c r="B35" s="479" t="str">
        <f>Cozymeasurement!B26</f>
        <v xml:space="preserve">Steel reinforcement for R.C.C. work including straightening, cutting, bending, placing in position and binding all complete. </v>
      </c>
      <c r="C35" s="472"/>
      <c r="D35" s="473"/>
    </row>
    <row r="36" spans="1:4">
      <c r="A36" s="470">
        <f>Cozymeasurement!A27</f>
        <v>12.1</v>
      </c>
      <c r="B36" s="479" t="str">
        <f>Cozymeasurement!B27</f>
        <v>Thermo-Mechanically Treated bars.in foundation upto plinth level.</v>
      </c>
      <c r="C36" s="472"/>
      <c r="D36" s="473"/>
    </row>
    <row r="37" spans="1:4">
      <c r="A37" s="470"/>
      <c r="B37" s="474" t="s">
        <v>750</v>
      </c>
      <c r="C37" s="475" t="str">
        <f>Cozymeasurement!Q54</f>
        <v>Kg</v>
      </c>
      <c r="D37" s="476">
        <f>Cozymeasurement!P54</f>
        <v>4787.45</v>
      </c>
    </row>
    <row r="38" spans="1:4">
      <c r="A38" s="470"/>
      <c r="B38" s="477" t="s">
        <v>767</v>
      </c>
      <c r="C38" s="472" t="str">
        <f>C37</f>
        <v>Kg</v>
      </c>
      <c r="D38" s="478">
        <f>SUM(D36:D37)</f>
        <v>4787.45</v>
      </c>
    </row>
    <row r="39" spans="1:4">
      <c r="A39" s="470"/>
      <c r="B39" s="477"/>
      <c r="C39" s="472"/>
      <c r="D39" s="473"/>
    </row>
    <row r="40" spans="1:4" ht="38.25">
      <c r="A40" s="470">
        <f>Measurment!A146</f>
        <v>14</v>
      </c>
      <c r="B40" s="479" t="str">
        <f>Measurment!B146</f>
        <v>Brick work with common burnt clay F.P.S. (non modular) bricks of class designation 7.5 in superstructure above plinth level up to floor V level in all shapes and sizes in :</v>
      </c>
      <c r="C40" s="472"/>
      <c r="D40" s="473"/>
    </row>
    <row r="41" spans="1:4">
      <c r="A41" s="470">
        <f>Measurment!A147</f>
        <v>14.1</v>
      </c>
      <c r="B41" s="479" t="str">
        <f>Measurment!B147</f>
        <v>Cement mortar 1:6 (1 cement : 6 coarse sand)</v>
      </c>
      <c r="C41" s="472"/>
      <c r="D41" s="473"/>
    </row>
    <row r="42" spans="1:4">
      <c r="A42" s="470"/>
      <c r="B42" s="474" t="s">
        <v>751</v>
      </c>
      <c r="C42" s="475" t="str">
        <f>Measurment!I154</f>
        <v>cum</v>
      </c>
      <c r="D42" s="476">
        <f>Measurment!H154</f>
        <v>19.970000000000002</v>
      </c>
    </row>
    <row r="43" spans="1:4">
      <c r="A43" s="470"/>
      <c r="B43" s="477" t="s">
        <v>768</v>
      </c>
      <c r="C43" s="472" t="str">
        <f>C42</f>
        <v>cum</v>
      </c>
      <c r="D43" s="478">
        <f>SUM(D41:D42)</f>
        <v>19.970000000000002</v>
      </c>
    </row>
    <row r="44" spans="1:4">
      <c r="A44" s="470"/>
      <c r="B44" s="477"/>
      <c r="C44" s="472"/>
      <c r="D44" s="473"/>
    </row>
    <row r="45" spans="1:4" ht="63.75">
      <c r="A45" s="470">
        <f>Cozymeasurement!A66</f>
        <v>26</v>
      </c>
      <c r="B45" s="479" t="str">
        <f>Cozymeasurement!B66</f>
        <v>Steel work in built up tubular ( round, square or rectangular hollow tubes etc.) trusses etc. including cutting, hoisting, fixing in position and applying a priming coat of approved steel primer, including welding and bolted with special shaped washers etc. complete.</v>
      </c>
      <c r="C45" s="472"/>
      <c r="D45" s="473"/>
    </row>
    <row r="46" spans="1:4">
      <c r="A46" s="470">
        <f>Cozymeasurement!A67</f>
        <v>26.1</v>
      </c>
      <c r="B46" s="479" t="str">
        <f>Cozymeasurement!B67</f>
        <v>Hot finished welded type tubes</v>
      </c>
      <c r="C46" s="472"/>
      <c r="D46" s="473"/>
    </row>
    <row r="47" spans="1:4">
      <c r="A47" s="470"/>
      <c r="B47" s="474" t="s">
        <v>752</v>
      </c>
      <c r="C47" s="475" t="str">
        <f>Cozymeasurement!Q166</f>
        <v>Kg</v>
      </c>
      <c r="D47" s="476">
        <f>Cozymeasurement!P166</f>
        <v>3643.36</v>
      </c>
    </row>
    <row r="48" spans="1:4">
      <c r="A48" s="470"/>
      <c r="B48" s="477" t="s">
        <v>769</v>
      </c>
      <c r="C48" s="472" t="str">
        <f>C47</f>
        <v>Kg</v>
      </c>
      <c r="D48" s="478">
        <f>SUM(D46:D47)</f>
        <v>3643.36</v>
      </c>
    </row>
    <row r="49" spans="1:4">
      <c r="A49" s="470"/>
      <c r="B49" s="477"/>
      <c r="C49" s="472"/>
      <c r="D49" s="473"/>
    </row>
    <row r="50" spans="1:4" ht="38.25">
      <c r="A50" s="470">
        <f>Cozymeasurement!A178</f>
        <v>29</v>
      </c>
      <c r="B50" s="479" t="str">
        <f>Cozymeasurement!B178</f>
        <v>Steel work welded in built up sections/ framed work including cutting, hoisting, fixing in position and applying a priming coat of approved steel primer using structural steel etc. as required.</v>
      </c>
      <c r="C50" s="472"/>
      <c r="D50" s="473"/>
    </row>
    <row r="51" spans="1:4" ht="25.5">
      <c r="A51" s="470">
        <f>Cozymeasurement!A179</f>
        <v>29.1</v>
      </c>
      <c r="B51" s="479" t="str">
        <f>Cozymeasurement!B179</f>
        <v>In gratings, frames, guard bar, ladder, railings, brackets, gates and similar works.</v>
      </c>
      <c r="C51" s="472"/>
      <c r="D51" s="473"/>
    </row>
    <row r="52" spans="1:4">
      <c r="A52" s="470"/>
      <c r="B52" s="474" t="s">
        <v>753</v>
      </c>
      <c r="C52" s="475" t="str">
        <f>Cozymeasurement!Q188</f>
        <v>Kg</v>
      </c>
      <c r="D52" s="476">
        <f>Cozymeasurement!P188</f>
        <v>15.83</v>
      </c>
    </row>
    <row r="53" spans="1:4">
      <c r="A53" s="470"/>
      <c r="B53" s="477" t="s">
        <v>770</v>
      </c>
      <c r="C53" s="472" t="str">
        <f>C52</f>
        <v>Kg</v>
      </c>
      <c r="D53" s="478">
        <f>SUM(D51:D52)</f>
        <v>15.83</v>
      </c>
    </row>
    <row r="54" spans="1:4">
      <c r="A54" s="470"/>
      <c r="B54" s="477"/>
      <c r="C54" s="472"/>
      <c r="D54" s="473"/>
    </row>
    <row r="55" spans="1:4">
      <c r="A55" s="470">
        <f>Measurment!A168</f>
        <v>47</v>
      </c>
      <c r="B55" s="479" t="str">
        <f>Measurment!B168</f>
        <v xml:space="preserve">Providing and fixing soil, waste and vent pipes : </v>
      </c>
      <c r="C55" s="472"/>
      <c r="D55" s="473"/>
    </row>
    <row r="56" spans="1:4">
      <c r="A56" s="470">
        <f>Measurment!A169</f>
        <v>47.1</v>
      </c>
      <c r="B56" s="479" t="str">
        <f>Measurment!B169</f>
        <v>100 mm dia.</v>
      </c>
      <c r="C56" s="472"/>
      <c r="D56" s="473"/>
    </row>
    <row r="57" spans="1:4" ht="25.5">
      <c r="A57" s="470" t="str">
        <f>Measurment!A170</f>
        <v>47.1.1</v>
      </c>
      <c r="B57" s="479" t="str">
        <f>Measurment!B170</f>
        <v>Centrifugally cast (spun) iron socket &amp; spigot (S&amp;S) pipe as per IS: 3989.</v>
      </c>
      <c r="C57" s="472"/>
      <c r="D57" s="473"/>
    </row>
    <row r="58" spans="1:4">
      <c r="A58" s="470"/>
      <c r="B58" s="474" t="s">
        <v>754</v>
      </c>
      <c r="C58" s="475" t="str">
        <f>Measurment!I179</f>
        <v>mtr</v>
      </c>
      <c r="D58" s="476">
        <f>Measurment!H179</f>
        <v>129.41999999999999</v>
      </c>
    </row>
    <row r="59" spans="1:4">
      <c r="A59" s="470"/>
      <c r="B59" s="477" t="s">
        <v>771</v>
      </c>
      <c r="C59" s="472" t="str">
        <f>C58</f>
        <v>mtr</v>
      </c>
      <c r="D59" s="478">
        <f>SUM(D57:D58)</f>
        <v>129.41999999999999</v>
      </c>
    </row>
    <row r="60" spans="1:4">
      <c r="A60" s="470"/>
      <c r="B60" s="477"/>
      <c r="C60" s="472"/>
      <c r="D60" s="473"/>
    </row>
    <row r="61" spans="1:4" ht="25.5">
      <c r="A61" s="470">
        <f>Measurment!A188</f>
        <v>56</v>
      </c>
      <c r="B61" s="479" t="str">
        <f>Measurment!B188</f>
        <v>Providing lead caulked joints to sand cast iron/ centrifugally cast (spun) iron pipes and fittings of diameter:</v>
      </c>
      <c r="C61" s="472"/>
      <c r="D61" s="473"/>
    </row>
    <row r="62" spans="1:4">
      <c r="A62" s="470">
        <f>Measurment!A189</f>
        <v>56.1</v>
      </c>
      <c r="B62" s="479" t="str">
        <f>Measurment!B189</f>
        <v>100 mm</v>
      </c>
      <c r="C62" s="472"/>
      <c r="D62" s="473"/>
    </row>
    <row r="63" spans="1:4">
      <c r="A63" s="470"/>
      <c r="B63" s="474" t="s">
        <v>755</v>
      </c>
      <c r="C63" s="475" t="str">
        <f>Measurment!I194</f>
        <v>each</v>
      </c>
      <c r="D63" s="476">
        <f>Measurment!H194</f>
        <v>72</v>
      </c>
    </row>
    <row r="64" spans="1:4">
      <c r="A64" s="470"/>
      <c r="B64" s="477" t="s">
        <v>772</v>
      </c>
      <c r="C64" s="472" t="str">
        <f>C63</f>
        <v>each</v>
      </c>
      <c r="D64" s="478">
        <f>SUM(D62:D63)</f>
        <v>72</v>
      </c>
    </row>
    <row r="65" spans="1:4">
      <c r="A65" s="470"/>
      <c r="B65" s="477"/>
      <c r="C65" s="472"/>
      <c r="D65" s="473"/>
    </row>
    <row r="66" spans="1:4" ht="38.25">
      <c r="A66" s="470">
        <f>Measurment!A228</f>
        <v>58</v>
      </c>
      <c r="B66" s="479" t="str">
        <f>Measurment!B228</f>
        <v>Providing and fixing G.I. pipes complete with G.I. fittings and clamps, including cutting and making good the walls etc.
Internal work - Exposed on wall</v>
      </c>
      <c r="C66" s="472"/>
      <c r="D66" s="473"/>
    </row>
    <row r="67" spans="1:4">
      <c r="A67" s="470">
        <f>Measurment!A229</f>
        <v>58.1</v>
      </c>
      <c r="B67" s="479" t="str">
        <f>Measurment!B229</f>
        <v>20 mm dia. nominal bore</v>
      </c>
      <c r="C67" s="472"/>
      <c r="D67" s="473"/>
    </row>
    <row r="68" spans="1:4">
      <c r="A68" s="470"/>
      <c r="B68" s="474" t="s">
        <v>756</v>
      </c>
      <c r="C68" s="475" t="str">
        <f>Measurment!I253</f>
        <v>mtr</v>
      </c>
      <c r="D68" s="476">
        <f>Measurment!H253</f>
        <v>160.71999999999997</v>
      </c>
    </row>
    <row r="69" spans="1:4">
      <c r="A69" s="470"/>
      <c r="B69" s="477" t="s">
        <v>773</v>
      </c>
      <c r="C69" s="472" t="str">
        <f>C68</f>
        <v>mtr</v>
      </c>
      <c r="D69" s="478">
        <f>SUM(D67:D68)</f>
        <v>160.71999999999997</v>
      </c>
    </row>
    <row r="70" spans="1:4">
      <c r="A70" s="470"/>
      <c r="B70" s="477"/>
      <c r="C70" s="472"/>
      <c r="D70" s="473"/>
    </row>
    <row r="71" spans="1:4" ht="51">
      <c r="A71" s="470">
        <f>Measurment!A207</f>
        <v>59</v>
      </c>
      <c r="B71" s="479" t="str">
        <f>Measurment!B207</f>
        <v>Providing and fixing G.I. pipes complete with G.I. fittings and clamps including making good the walls etc. concealed pipe including painting with anti corrosive bitumastic paint, cutting chases and making good the wall.</v>
      </c>
      <c r="C71" s="472"/>
      <c r="D71" s="473"/>
    </row>
    <row r="72" spans="1:4">
      <c r="A72" s="470">
        <f>Measurment!A208</f>
        <v>59.1</v>
      </c>
      <c r="B72" s="479" t="str">
        <f>Measurment!B208</f>
        <v>15 mm dia nominal bore</v>
      </c>
      <c r="C72" s="472"/>
      <c r="D72" s="473"/>
    </row>
    <row r="73" spans="1:4">
      <c r="A73" s="470"/>
      <c r="B73" s="474" t="s">
        <v>757</v>
      </c>
      <c r="C73" s="475" t="str">
        <f>Measurment!I215</f>
        <v>mtr</v>
      </c>
      <c r="D73" s="476">
        <f>Measurment!H215</f>
        <v>7.4799999999999995</v>
      </c>
    </row>
    <row r="74" spans="1:4">
      <c r="A74" s="470"/>
      <c r="B74" s="477" t="s">
        <v>773</v>
      </c>
      <c r="C74" s="472" t="str">
        <f>C73</f>
        <v>mtr</v>
      </c>
      <c r="D74" s="478">
        <f>SUM(D72:D73)</f>
        <v>7.4799999999999995</v>
      </c>
    </row>
    <row r="75" spans="1:4">
      <c r="A75" s="470"/>
      <c r="B75" s="477"/>
      <c r="C75" s="472"/>
      <c r="D75" s="473"/>
    </row>
    <row r="76" spans="1:4">
      <c r="A76" s="470"/>
      <c r="B76" s="477"/>
      <c r="C76" s="472"/>
      <c r="D76" s="473"/>
    </row>
    <row r="77" spans="1:4" ht="51">
      <c r="A77" s="470">
        <f>Measurment!A267</f>
        <v>65</v>
      </c>
      <c r="B77" s="479" t="str">
        <f>Measurment!B267</f>
        <v>Providing and fixing G.I. Union in existing G.I. pipe line, cutting and threading the pipe and making long screws including excavation, refilling the earth or cutting of wall and making good the same complete wherever required :</v>
      </c>
      <c r="C77" s="472"/>
      <c r="D77" s="473"/>
    </row>
    <row r="78" spans="1:4">
      <c r="A78" s="470">
        <f>Measurment!A268</f>
        <v>65.099999999999994</v>
      </c>
      <c r="B78" s="479" t="str">
        <f>Measurment!B268</f>
        <v>15 mm nominal bore.</v>
      </c>
      <c r="C78" s="472"/>
      <c r="D78" s="473"/>
    </row>
    <row r="79" spans="1:4">
      <c r="A79" s="470"/>
      <c r="B79" s="474" t="s">
        <v>758</v>
      </c>
      <c r="C79" s="475" t="str">
        <f>Measurment!I273</f>
        <v>each</v>
      </c>
      <c r="D79" s="476">
        <f>Measurment!H273</f>
        <v>16</v>
      </c>
    </row>
    <row r="80" spans="1:4">
      <c r="A80" s="470"/>
      <c r="B80" s="477" t="s">
        <v>774</v>
      </c>
      <c r="C80" s="472" t="str">
        <f>C79</f>
        <v>each</v>
      </c>
      <c r="D80" s="478">
        <f>SUM(D78:D79)</f>
        <v>16</v>
      </c>
    </row>
    <row r="81" spans="1:4">
      <c r="A81" s="470"/>
      <c r="B81" s="477"/>
      <c r="C81" s="472"/>
      <c r="D81" s="473"/>
    </row>
    <row r="82" spans="1:4">
      <c r="A82" s="470"/>
      <c r="B82" s="477"/>
      <c r="C82" s="472"/>
      <c r="D82" s="473"/>
    </row>
    <row r="83" spans="1:4" ht="114.75">
      <c r="A83" s="470">
        <f>Measurment!A56</f>
        <v>125</v>
      </c>
      <c r="B83" s="479" t="str">
        <f>Measurment!B56</f>
        <v>Providing and applying two component cementitious acrylic flexible water proofing coating with Brush bond RFX of FOSROC / PIDIFIN 2K of pidilite / Master seal 550EL of BASF includingembeding polypropylene fibre matt having weight 50gms per sqm in between first and second coating of treatment including cleaning the surface all lifts and lead etc complete. Application of two component system shall be done as per manufacture's specification, recommendation and as per direction of Engineer-In-Charge.</v>
      </c>
      <c r="C83" s="472"/>
      <c r="D83" s="473"/>
    </row>
    <row r="84" spans="1:4">
      <c r="A84" s="470"/>
      <c r="B84" s="474" t="s">
        <v>759</v>
      </c>
      <c r="C84" s="475" t="str">
        <f>Measurment!I67</f>
        <v>sqm</v>
      </c>
      <c r="D84" s="476">
        <f>Measurment!H67</f>
        <v>48.739999999999995</v>
      </c>
    </row>
    <row r="85" spans="1:4">
      <c r="A85" s="470"/>
      <c r="B85" s="477" t="s">
        <v>775</v>
      </c>
      <c r="C85" s="472" t="str">
        <f>C84</f>
        <v>sqm</v>
      </c>
      <c r="D85" s="478">
        <f>SUM(D83:D84)</f>
        <v>48.739999999999995</v>
      </c>
    </row>
    <row r="86" spans="1:4">
      <c r="A86" s="470"/>
      <c r="B86" s="477"/>
      <c r="C86" s="472"/>
      <c r="D86" s="473"/>
    </row>
    <row r="87" spans="1:4" ht="25.5">
      <c r="A87" s="470" t="str">
        <f>Measurment!A332</f>
        <v>EIS-1/1</v>
      </c>
      <c r="B87" s="479" t="str">
        <f>Measurment!B332</f>
        <v>Add for using extra cement in the items of design mix over and above the specified cement content therein.</v>
      </c>
      <c r="C87" s="472"/>
      <c r="D87" s="473"/>
    </row>
    <row r="88" spans="1:4">
      <c r="A88" s="470"/>
      <c r="B88" s="474" t="s">
        <v>760</v>
      </c>
      <c r="C88" s="475" t="str">
        <f>Measurment!I343</f>
        <v>Qtl</v>
      </c>
      <c r="D88" s="476">
        <f>Measurment!H343</f>
        <v>21.44</v>
      </c>
    </row>
    <row r="89" spans="1:4">
      <c r="A89" s="470"/>
      <c r="B89" s="477" t="s">
        <v>776</v>
      </c>
      <c r="C89" s="472" t="str">
        <f>C88</f>
        <v>Qtl</v>
      </c>
      <c r="D89" s="478">
        <f>SUM(D87:D88)</f>
        <v>21.44</v>
      </c>
    </row>
    <row r="90" spans="1:4">
      <c r="A90" s="470"/>
      <c r="B90" s="477"/>
      <c r="C90" s="472"/>
      <c r="D90" s="473"/>
    </row>
    <row r="91" spans="1:4" ht="25.5">
      <c r="A91" s="470" t="str">
        <f>Measurment!A80</f>
        <v>EIS-1/5</v>
      </c>
      <c r="B91" s="479" t="str">
        <f>Measurment!B80</f>
        <v>12 mm cement plaster finished with a floating coat of neat cement of mix :</v>
      </c>
      <c r="C91" s="472"/>
      <c r="D91" s="473"/>
    </row>
    <row r="92" spans="1:4">
      <c r="A92" s="470"/>
      <c r="B92" s="479" t="str">
        <f>Measurment!B81</f>
        <v>1:4 (1 cement: 4 Coarse sand)</v>
      </c>
      <c r="C92" s="472"/>
      <c r="D92" s="473"/>
    </row>
    <row r="93" spans="1:4">
      <c r="A93" s="470"/>
      <c r="B93" s="474" t="s">
        <v>761</v>
      </c>
      <c r="C93" s="475" t="str">
        <f>Measurment!I91</f>
        <v>sqm</v>
      </c>
      <c r="D93" s="476">
        <f>Measurment!H91</f>
        <v>48.739999999999995</v>
      </c>
    </row>
    <row r="94" spans="1:4">
      <c r="A94" s="470"/>
      <c r="B94" s="477" t="s">
        <v>777</v>
      </c>
      <c r="C94" s="472" t="str">
        <f>C93</f>
        <v>sqm</v>
      </c>
      <c r="D94" s="478">
        <f>SUM(D92:D93)</f>
        <v>48.739999999999995</v>
      </c>
    </row>
    <row r="95" spans="1:4">
      <c r="A95" s="470"/>
      <c r="B95" s="477"/>
      <c r="C95" s="472"/>
      <c r="D95" s="473"/>
    </row>
    <row r="96" spans="1:4" ht="63.75">
      <c r="A96" s="470" t="str">
        <f>Measurment!A286</f>
        <v>EIS-1/7</v>
      </c>
      <c r="B96" s="479" t="str">
        <f>Measurment!B286</f>
        <v>Providing and fixing aluminium sub frame work for windows and ventilators with extruded built up standard tubular sections of approved make conforming to IS: 733 and IS: 1285, fixed with dash fastener of required dia and size (Dash fastener to be paid for separately).</v>
      </c>
      <c r="C96" s="472"/>
      <c r="D96" s="473"/>
    </row>
    <row r="97" spans="1:4">
      <c r="A97" s="470"/>
      <c r="B97" s="474" t="s">
        <v>762</v>
      </c>
      <c r="C97" s="475" t="str">
        <f>Measurment!I318</f>
        <v>kg</v>
      </c>
      <c r="D97" s="476">
        <f>Measurment!H318</f>
        <v>747.65</v>
      </c>
    </row>
    <row r="98" spans="1:4">
      <c r="A98" s="470"/>
      <c r="B98" s="477" t="s">
        <v>777</v>
      </c>
      <c r="C98" s="472" t="str">
        <f>C97</f>
        <v>kg</v>
      </c>
      <c r="D98" s="478">
        <f>SUM(D96:D97)</f>
        <v>747.65</v>
      </c>
    </row>
    <row r="99" spans="1:4">
      <c r="A99" s="470"/>
      <c r="B99" s="477"/>
      <c r="C99" s="472"/>
      <c r="D99" s="473"/>
    </row>
    <row r="100" spans="1:4">
      <c r="A100" s="470"/>
      <c r="B100" s="477"/>
      <c r="C100" s="472"/>
      <c r="D100" s="473"/>
    </row>
  </sheetData>
  <mergeCells count="12">
    <mergeCell ref="A7:B7"/>
    <mergeCell ref="A1:D1"/>
    <mergeCell ref="A3:D3"/>
    <mergeCell ref="A4:B4"/>
    <mergeCell ref="A5:B5"/>
    <mergeCell ref="A6:B6"/>
    <mergeCell ref="A8:B8"/>
    <mergeCell ref="C8:D8"/>
    <mergeCell ref="A10:A11"/>
    <mergeCell ref="B10:B11"/>
    <mergeCell ref="C10:C11"/>
    <mergeCell ref="D10:D11"/>
  </mergeCells>
  <printOptions horizontalCentered="1"/>
  <pageMargins left="0.19685039370078741" right="0.23622047244094491" top="0.47244094488188981" bottom="0.43307086614173229" header="0.19685039370078741" footer="0.15748031496062992"/>
  <pageSetup paperSize="9" firstPageNumber="20" orientation="portrait" useFirstPageNumber="1" horizontalDpi="300" verticalDpi="300" r:id="rId1"/>
  <headerFooter alignWithMargins="0">
    <oddHeader>&amp;CPage- &amp;P</oddHeader>
    <oddFooter>&amp;LSignature of Contractor&amp;CSignature of JE&amp;RSignature of AE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M382"/>
  <sheetViews>
    <sheetView view="pageBreakPreview" topLeftCell="A334" zoomScale="110" zoomScaleSheetLayoutView="110" workbookViewId="0">
      <selection activeCell="G341" sqref="G341"/>
    </sheetView>
  </sheetViews>
  <sheetFormatPr defaultColWidth="9.140625" defaultRowHeight="12.75"/>
  <cols>
    <col min="1" max="1" width="4.85546875" style="33" customWidth="1"/>
    <col min="2" max="2" width="26.28515625" style="105" customWidth="1"/>
    <col min="3" max="3" width="8.42578125" style="33" customWidth="1"/>
    <col min="4" max="4" width="8.85546875" style="33" customWidth="1"/>
    <col min="5" max="5" width="5.42578125" style="33" customWidth="1"/>
    <col min="6" max="6" width="9.7109375" style="33" customWidth="1"/>
    <col min="7" max="7" width="13.28515625" style="33" customWidth="1"/>
    <col min="8" max="8" width="12.140625" style="33" customWidth="1"/>
    <col min="9" max="9" width="10.7109375" style="33" customWidth="1"/>
    <col min="10" max="10" width="11.5703125" style="33" customWidth="1"/>
    <col min="11" max="11" width="10.5703125" style="33" bestFit="1" customWidth="1"/>
    <col min="12" max="12" width="19.42578125" style="33" customWidth="1"/>
    <col min="13" max="16384" width="9.140625" style="33"/>
  </cols>
  <sheetData>
    <row r="1" spans="1:9" s="32" customFormat="1" ht="25.5">
      <c r="A1" s="1035" t="s">
        <v>50</v>
      </c>
      <c r="B1" s="1036"/>
      <c r="C1" s="1036"/>
      <c r="D1" s="1036"/>
      <c r="E1" s="1036"/>
      <c r="F1" s="1036"/>
      <c r="G1" s="1036"/>
      <c r="H1" s="1036"/>
      <c r="I1" s="1037"/>
    </row>
    <row r="2" spans="1:9" s="32" customFormat="1" ht="20.25">
      <c r="A2" s="1038" t="s">
        <v>621</v>
      </c>
      <c r="B2" s="1039"/>
      <c r="C2" s="1039"/>
      <c r="D2" s="1039"/>
      <c r="E2" s="1039"/>
      <c r="F2" s="1039"/>
      <c r="G2" s="1039"/>
      <c r="H2" s="1039"/>
      <c r="I2" s="1040"/>
    </row>
    <row r="3" spans="1:9" ht="30.75" customHeight="1">
      <c r="A3" s="1041" t="str">
        <f>'Abstract of Qty '!A3:D3</f>
        <v>Name of work: Construction of Studio Apartment at Cozy Cot at LBSNAA,Mussoorie. (EFC Scheme No.12 A of 12th Five Year Plan).</v>
      </c>
      <c r="B3" s="1042"/>
      <c r="C3" s="1042"/>
      <c r="D3" s="1042"/>
      <c r="E3" s="1042"/>
      <c r="F3" s="1042"/>
      <c r="G3" s="1042"/>
      <c r="H3" s="1042"/>
      <c r="I3" s="1043"/>
    </row>
    <row r="4" spans="1:9">
      <c r="A4" s="1013" t="str">
        <f>'Abstract of Qty '!A4:B4</f>
        <v>Name of Contractor: Anil Dutt Sharma</v>
      </c>
      <c r="B4" s="1014"/>
      <c r="C4" s="1014"/>
      <c r="D4" s="1014"/>
      <c r="E4" s="1014"/>
      <c r="F4" s="34"/>
      <c r="G4" s="34"/>
      <c r="H4" s="34"/>
      <c r="I4" s="35"/>
    </row>
    <row r="5" spans="1:9">
      <c r="A5" s="1013" t="str">
        <f>'Abstract of Qty '!A5:B5</f>
        <v>Agmt. No. : 36/EE/MPD/2013-14</v>
      </c>
      <c r="B5" s="1014"/>
      <c r="C5" s="34"/>
      <c r="D5" s="34"/>
      <c r="E5" s="34"/>
      <c r="F5" s="34"/>
      <c r="G5" s="1020" t="s">
        <v>51</v>
      </c>
      <c r="H5" s="1020"/>
      <c r="I5" s="1021"/>
    </row>
    <row r="6" spans="1:9">
      <c r="A6" s="1008" t="str">
        <f>'Abstract of Qty '!A6:B6</f>
        <v>Date of start            :  03-10-2013</v>
      </c>
      <c r="B6" s="1009"/>
      <c r="C6" s="34"/>
      <c r="D6" s="34"/>
      <c r="E6" s="34"/>
      <c r="F6" s="34"/>
      <c r="G6" s="1020" t="s">
        <v>119</v>
      </c>
      <c r="H6" s="1020"/>
      <c r="I6" s="1021"/>
    </row>
    <row r="7" spans="1:9">
      <c r="A7" s="1008" t="str">
        <f>'Abstract of Qty '!A7:B7</f>
        <v>Date of Completion  : Work is in Progress</v>
      </c>
      <c r="B7" s="1009"/>
      <c r="C7" s="1009"/>
      <c r="D7" s="34"/>
      <c r="E7" s="34"/>
      <c r="F7" s="1023" t="s">
        <v>120</v>
      </c>
      <c r="G7" s="1023"/>
      <c r="H7" s="1023"/>
      <c r="I7" s="1024"/>
    </row>
    <row r="8" spans="1:9" ht="13.5" thickBot="1">
      <c r="A8" s="996" t="str">
        <f>'Abstract of Qty '!A8:B8</f>
        <v>Date of Abstract      : 11-03-2015</v>
      </c>
      <c r="B8" s="997"/>
      <c r="C8" s="287"/>
      <c r="D8" s="287"/>
      <c r="E8" s="287"/>
      <c r="F8" s="287"/>
      <c r="G8" s="287"/>
      <c r="H8" s="287"/>
      <c r="I8" s="288"/>
    </row>
    <row r="9" spans="1:9">
      <c r="A9" s="1031" t="s">
        <v>121</v>
      </c>
      <c r="B9" s="1033" t="s">
        <v>52</v>
      </c>
      <c r="C9" s="1004" t="s">
        <v>53</v>
      </c>
      <c r="D9" s="1004"/>
      <c r="E9" s="36"/>
      <c r="F9" s="1026" t="s">
        <v>55</v>
      </c>
      <c r="G9" s="1026"/>
      <c r="H9" s="1026"/>
      <c r="I9" s="1026"/>
    </row>
    <row r="10" spans="1:9" ht="38.25">
      <c r="A10" s="1032"/>
      <c r="B10" s="1034"/>
      <c r="C10" s="37" t="s">
        <v>122</v>
      </c>
      <c r="D10" s="38" t="s">
        <v>56</v>
      </c>
      <c r="E10" s="38" t="s">
        <v>54</v>
      </c>
      <c r="F10" s="37" t="s">
        <v>123</v>
      </c>
      <c r="G10" s="39" t="s">
        <v>55</v>
      </c>
      <c r="H10" s="37" t="s">
        <v>124</v>
      </c>
      <c r="I10" s="37" t="s">
        <v>125</v>
      </c>
    </row>
    <row r="11" spans="1:9" ht="13.5" thickBot="1">
      <c r="A11" s="40" t="s">
        <v>126</v>
      </c>
      <c r="B11" s="41" t="s">
        <v>25</v>
      </c>
      <c r="C11" s="42" t="s">
        <v>127</v>
      </c>
      <c r="D11" s="42" t="s">
        <v>24</v>
      </c>
      <c r="E11" s="42" t="s">
        <v>128</v>
      </c>
      <c r="F11" s="42" t="s">
        <v>129</v>
      </c>
      <c r="G11" s="43" t="s">
        <v>130</v>
      </c>
      <c r="H11" s="42" t="s">
        <v>131</v>
      </c>
      <c r="I11" s="42" t="s">
        <v>132</v>
      </c>
    </row>
    <row r="12" spans="1:9">
      <c r="A12" s="44"/>
      <c r="B12" s="45"/>
      <c r="C12" s="46"/>
      <c r="D12" s="46"/>
      <c r="E12" s="46"/>
      <c r="F12" s="46"/>
      <c r="G12" s="47"/>
      <c r="H12" s="46"/>
      <c r="I12" s="46"/>
    </row>
    <row r="13" spans="1:9" ht="134.25" customHeight="1">
      <c r="A13" s="48">
        <v>1</v>
      </c>
      <c r="B13" s="84" t="s">
        <v>57</v>
      </c>
      <c r="C13" s="50"/>
      <c r="D13" s="453"/>
      <c r="E13" s="51"/>
      <c r="F13" s="453"/>
      <c r="G13" s="39"/>
      <c r="H13" s="453"/>
      <c r="I13" s="453"/>
    </row>
    <row r="14" spans="1:9">
      <c r="A14" s="48">
        <v>1.1000000000000001</v>
      </c>
      <c r="B14" s="49" t="s">
        <v>58</v>
      </c>
      <c r="C14" s="456"/>
      <c r="D14" s="456"/>
      <c r="E14" s="456"/>
      <c r="F14" s="456"/>
      <c r="G14" s="456"/>
      <c r="H14" s="456"/>
      <c r="I14" s="456"/>
    </row>
    <row r="15" spans="1:9" ht="12" customHeight="1">
      <c r="A15" s="48"/>
      <c r="B15" s="54" t="s">
        <v>714</v>
      </c>
      <c r="C15" s="13">
        <v>879</v>
      </c>
      <c r="D15" s="13">
        <v>1306.95</v>
      </c>
      <c r="E15" s="456"/>
      <c r="F15" s="456"/>
      <c r="G15" s="456"/>
      <c r="H15" s="456"/>
      <c r="I15" s="456"/>
    </row>
    <row r="16" spans="1:9">
      <c r="A16" s="48"/>
      <c r="B16" s="54" t="s">
        <v>740</v>
      </c>
      <c r="C16" s="55"/>
      <c r="D16" s="13">
        <f>'Abstract of Qty '!D17</f>
        <v>5.1299999999999955</v>
      </c>
      <c r="E16" s="456"/>
      <c r="F16" s="456"/>
      <c r="G16" s="456"/>
      <c r="H16" s="456"/>
      <c r="I16" s="456"/>
    </row>
    <row r="17" spans="1:9">
      <c r="A17" s="48"/>
      <c r="B17" s="54"/>
      <c r="C17" s="59" t="s">
        <v>20</v>
      </c>
      <c r="D17" s="489">
        <f>SUM(D15:D16)</f>
        <v>1312.08</v>
      </c>
      <c r="E17" s="14" t="s">
        <v>47</v>
      </c>
      <c r="F17" s="15">
        <v>140</v>
      </c>
      <c r="G17" s="13">
        <f>ROUND(D17*F17,2)</f>
        <v>183691.2</v>
      </c>
      <c r="H17" s="73">
        <v>182973</v>
      </c>
      <c r="I17" s="56">
        <f>G17-H17</f>
        <v>718.20000000001164</v>
      </c>
    </row>
    <row r="18" spans="1:9">
      <c r="A18" s="48"/>
      <c r="B18" s="54"/>
      <c r="C18" s="55"/>
      <c r="D18" s="13"/>
      <c r="E18" s="14"/>
      <c r="F18" s="14">
        <v>153.65</v>
      </c>
      <c r="G18" s="13"/>
      <c r="H18" s="53"/>
      <c r="I18" s="58"/>
    </row>
    <row r="19" spans="1:9">
      <c r="A19" s="48"/>
      <c r="B19" s="49"/>
      <c r="C19" s="55"/>
      <c r="D19" s="58"/>
      <c r="E19" s="51"/>
      <c r="F19" s="57"/>
      <c r="G19" s="57"/>
      <c r="H19" s="53"/>
      <c r="I19" s="58"/>
    </row>
    <row r="20" spans="1:9" ht="140.25">
      <c r="A20" s="48">
        <v>2</v>
      </c>
      <c r="B20" s="49" t="s">
        <v>59</v>
      </c>
      <c r="C20" s="55"/>
      <c r="D20" s="58"/>
      <c r="E20" s="51"/>
      <c r="F20" s="57"/>
      <c r="G20" s="57"/>
      <c r="H20" s="53"/>
      <c r="I20" s="58"/>
    </row>
    <row r="21" spans="1:9">
      <c r="A21" s="48">
        <v>2.1</v>
      </c>
      <c r="B21" s="49" t="s">
        <v>60</v>
      </c>
      <c r="C21" s="456"/>
      <c r="D21" s="456"/>
      <c r="E21" s="456"/>
      <c r="F21" s="57"/>
      <c r="G21" s="57"/>
      <c r="H21" s="53"/>
      <c r="I21" s="58"/>
    </row>
    <row r="22" spans="1:9">
      <c r="A22" s="48"/>
      <c r="B22" s="54" t="s">
        <v>715</v>
      </c>
      <c r="C22" s="16">
        <v>293</v>
      </c>
      <c r="D22" s="56">
        <v>194.03</v>
      </c>
      <c r="E22" s="456" t="s">
        <v>22</v>
      </c>
      <c r="F22" s="456">
        <v>234.91</v>
      </c>
      <c r="G22" s="456">
        <v>45579.59</v>
      </c>
      <c r="H22" s="456">
        <v>45579.59</v>
      </c>
      <c r="I22" s="56">
        <f>G22-H22</f>
        <v>0</v>
      </c>
    </row>
    <row r="23" spans="1:9">
      <c r="A23" s="48"/>
      <c r="B23" s="49"/>
      <c r="C23" s="55"/>
      <c r="D23" s="58"/>
      <c r="E23" s="51"/>
      <c r="F23" s="61"/>
      <c r="G23" s="62"/>
      <c r="H23" s="64"/>
      <c r="I23" s="60"/>
    </row>
    <row r="24" spans="1:9" ht="63.75">
      <c r="A24" s="48">
        <v>6</v>
      </c>
      <c r="B24" s="49" t="s">
        <v>61</v>
      </c>
      <c r="C24" s="55"/>
      <c r="D24" s="58"/>
      <c r="E24" s="51"/>
      <c r="F24" s="57"/>
      <c r="G24" s="57"/>
      <c r="H24" s="53"/>
      <c r="I24" s="58"/>
    </row>
    <row r="25" spans="1:9">
      <c r="A25" s="48">
        <v>6.1</v>
      </c>
      <c r="B25" s="49" t="s">
        <v>62</v>
      </c>
      <c r="C25" s="456"/>
      <c r="D25" s="456"/>
      <c r="E25" s="456"/>
      <c r="F25" s="57"/>
      <c r="G25" s="57"/>
      <c r="H25" s="53"/>
      <c r="I25" s="58"/>
    </row>
    <row r="26" spans="1:9">
      <c r="A26" s="48"/>
      <c r="B26" s="54" t="s">
        <v>715</v>
      </c>
      <c r="C26" s="55">
        <v>225</v>
      </c>
      <c r="D26" s="480">
        <v>528.14</v>
      </c>
      <c r="E26" s="51"/>
      <c r="F26" s="69"/>
      <c r="G26" s="69"/>
      <c r="H26" s="69"/>
      <c r="I26" s="65"/>
    </row>
    <row r="27" spans="1:9" ht="14.25" customHeight="1">
      <c r="A27" s="48"/>
      <c r="B27" s="54"/>
      <c r="C27" s="55"/>
      <c r="D27" s="480">
        <v>225</v>
      </c>
      <c r="E27" s="51" t="s">
        <v>22</v>
      </c>
      <c r="F27" s="482">
        <v>41.1</v>
      </c>
      <c r="G27" s="69">
        <v>9247.5</v>
      </c>
      <c r="H27" s="482">
        <v>9247.5</v>
      </c>
      <c r="I27" s="56">
        <f>G27-H27</f>
        <v>0</v>
      </c>
    </row>
    <row r="28" spans="1:9" ht="15" customHeight="1">
      <c r="A28" s="48"/>
      <c r="B28" s="54"/>
      <c r="C28" s="55"/>
      <c r="D28" s="481">
        <v>303.14</v>
      </c>
      <c r="E28" s="51" t="s">
        <v>22</v>
      </c>
      <c r="F28" s="482">
        <v>41.1</v>
      </c>
      <c r="G28" s="69">
        <v>12459.05</v>
      </c>
      <c r="H28" s="482">
        <v>12459.05</v>
      </c>
      <c r="I28" s="56">
        <f>G28-H28</f>
        <v>0</v>
      </c>
    </row>
    <row r="29" spans="1:9">
      <c r="A29" s="48"/>
      <c r="B29" s="49"/>
      <c r="C29" s="55"/>
      <c r="D29" s="58"/>
      <c r="E29" s="51"/>
      <c r="F29" s="57"/>
      <c r="G29" s="57"/>
      <c r="H29" s="53"/>
      <c r="I29" s="58"/>
    </row>
    <row r="30" spans="1:9">
      <c r="A30" s="48"/>
      <c r="B30" s="49"/>
      <c r="C30" s="55"/>
      <c r="D30" s="58"/>
      <c r="E30" s="51"/>
      <c r="F30" s="61" t="s">
        <v>64</v>
      </c>
      <c r="G30" s="62">
        <f>SUM(G12:G29)</f>
        <v>250977.34</v>
      </c>
      <c r="H30" s="62">
        <v>250259.13999999998</v>
      </c>
      <c r="I30" s="62">
        <f t="shared" ref="I30" si="0">SUM(I12:I29)</f>
        <v>718.20000000001164</v>
      </c>
    </row>
    <row r="31" spans="1:9">
      <c r="A31" s="48"/>
      <c r="B31" s="49"/>
      <c r="C31" s="55"/>
      <c r="D31" s="58"/>
      <c r="E31" s="51"/>
      <c r="F31" s="61" t="s">
        <v>65</v>
      </c>
      <c r="G31" s="62">
        <f>G30</f>
        <v>250977.34</v>
      </c>
      <c r="H31" s="62">
        <v>250259.13999999998</v>
      </c>
      <c r="I31" s="62">
        <f t="shared" ref="I31" si="1">I30</f>
        <v>718.20000000001164</v>
      </c>
    </row>
    <row r="32" spans="1:9" ht="63.75">
      <c r="A32" s="48">
        <v>7</v>
      </c>
      <c r="B32" s="49" t="s">
        <v>63</v>
      </c>
      <c r="C32" s="55"/>
      <c r="D32" s="58"/>
      <c r="E32" s="51"/>
      <c r="F32" s="57"/>
      <c r="G32" s="57"/>
      <c r="H32" s="53"/>
      <c r="I32" s="58"/>
    </row>
    <row r="33" spans="1:9" ht="13.5" customHeight="1">
      <c r="A33" s="48"/>
      <c r="B33" s="54" t="s">
        <v>716</v>
      </c>
      <c r="C33" s="67">
        <v>30</v>
      </c>
      <c r="D33" s="67">
        <v>28.810000000000002</v>
      </c>
      <c r="E33" s="68" t="s">
        <v>47</v>
      </c>
      <c r="F33" s="69">
        <v>890.09</v>
      </c>
      <c r="G33" s="65">
        <v>25643.49</v>
      </c>
      <c r="H33" s="65">
        <v>25643.49</v>
      </c>
      <c r="I33" s="56">
        <f>G33-H33</f>
        <v>0</v>
      </c>
    </row>
    <row r="34" spans="1:9" ht="13.5" customHeight="1">
      <c r="A34" s="48"/>
      <c r="B34" s="54"/>
      <c r="C34" s="67"/>
      <c r="D34" s="67"/>
      <c r="E34" s="68"/>
      <c r="F34" s="69"/>
      <c r="G34" s="65"/>
      <c r="H34" s="65"/>
      <c r="I34" s="56"/>
    </row>
    <row r="35" spans="1:9" ht="13.5" customHeight="1">
      <c r="A35" s="48"/>
      <c r="B35" s="54"/>
      <c r="C35" s="67"/>
      <c r="D35" s="67"/>
      <c r="E35" s="68"/>
      <c r="F35" s="69"/>
      <c r="G35" s="65"/>
      <c r="H35" s="65"/>
      <c r="I35" s="56"/>
    </row>
    <row r="36" spans="1:9" ht="68.25" customHeight="1">
      <c r="A36" s="48">
        <v>8</v>
      </c>
      <c r="B36" s="49" t="s">
        <v>66</v>
      </c>
      <c r="C36" s="55"/>
      <c r="D36" s="67"/>
      <c r="E36" s="67"/>
      <c r="F36" s="72"/>
      <c r="G36" s="69"/>
      <c r="H36" s="65"/>
      <c r="I36" s="70"/>
    </row>
    <row r="37" spans="1:9" ht="43.9" customHeight="1">
      <c r="A37" s="48">
        <v>8.1</v>
      </c>
      <c r="B37" s="49" t="s">
        <v>137</v>
      </c>
      <c r="C37" s="55"/>
      <c r="D37" s="56"/>
      <c r="E37" s="51"/>
      <c r="F37" s="57"/>
      <c r="G37" s="57"/>
      <c r="H37" s="53"/>
      <c r="I37" s="58"/>
    </row>
    <row r="38" spans="1:9" ht="13.9" customHeight="1">
      <c r="A38" s="48"/>
      <c r="B38" s="54" t="s">
        <v>716</v>
      </c>
      <c r="C38" s="55">
        <v>7</v>
      </c>
      <c r="D38" s="56">
        <v>8.81</v>
      </c>
      <c r="E38" s="51" t="s">
        <v>47</v>
      </c>
      <c r="F38" s="57">
        <v>5362.24</v>
      </c>
      <c r="G38" s="57">
        <v>47241.33</v>
      </c>
      <c r="H38" s="73">
        <v>47241.33</v>
      </c>
      <c r="I38" s="56">
        <f>G38-H38</f>
        <v>0</v>
      </c>
    </row>
    <row r="39" spans="1:9" ht="17.25" customHeight="1">
      <c r="A39" s="48"/>
      <c r="B39" s="54"/>
      <c r="C39" s="55"/>
      <c r="D39" s="60"/>
      <c r="E39" s="51"/>
      <c r="F39" s="57"/>
      <c r="G39" s="57"/>
      <c r="H39" s="53"/>
      <c r="I39" s="58"/>
    </row>
    <row r="40" spans="1:9" ht="17.25" customHeight="1">
      <c r="A40" s="48"/>
      <c r="B40" s="54"/>
      <c r="C40" s="55"/>
      <c r="D40" s="60"/>
      <c r="E40" s="51"/>
      <c r="F40" s="57"/>
      <c r="G40" s="57"/>
      <c r="H40" s="53"/>
      <c r="I40" s="58"/>
    </row>
    <row r="41" spans="1:9" ht="48">
      <c r="A41" s="48">
        <v>8.1999999999999993</v>
      </c>
      <c r="B41" s="106" t="s">
        <v>138</v>
      </c>
      <c r="C41" s="55"/>
      <c r="D41" s="60"/>
      <c r="E41" s="51"/>
      <c r="F41" s="57"/>
      <c r="G41" s="57"/>
      <c r="H41" s="53"/>
      <c r="I41" s="58"/>
    </row>
    <row r="42" spans="1:9">
      <c r="A42" s="48"/>
      <c r="B42" s="54" t="s">
        <v>716</v>
      </c>
      <c r="C42" s="50">
        <v>115</v>
      </c>
      <c r="D42" s="56">
        <v>78.81</v>
      </c>
      <c r="E42" s="456"/>
      <c r="F42" s="456"/>
      <c r="G42" s="456"/>
      <c r="H42" s="73"/>
      <c r="I42" s="58"/>
    </row>
    <row r="43" spans="1:9">
      <c r="A43" s="48"/>
      <c r="B43" s="54" t="s">
        <v>740</v>
      </c>
      <c r="C43" s="50"/>
      <c r="D43" s="67">
        <f>'Abstract of Qty '!D22</f>
        <v>0.32000000000000028</v>
      </c>
      <c r="E43" s="461"/>
      <c r="F43" s="461"/>
      <c r="G43" s="461"/>
      <c r="H43" s="73"/>
      <c r="I43" s="58"/>
    </row>
    <row r="44" spans="1:9" ht="13.15" customHeight="1">
      <c r="A44" s="48"/>
      <c r="B44" s="54"/>
      <c r="C44" s="59" t="s">
        <v>20</v>
      </c>
      <c r="D44" s="60">
        <f>SUM(D42:D43)</f>
        <v>79.13</v>
      </c>
      <c r="E44" s="51" t="s">
        <v>47</v>
      </c>
      <c r="F44" s="57">
        <v>3988.26</v>
      </c>
      <c r="G44" s="73">
        <f>ROUND(D44*F44,2)</f>
        <v>315591.01</v>
      </c>
      <c r="H44" s="73">
        <v>314314.77</v>
      </c>
      <c r="I44" s="56">
        <f>G44-H44</f>
        <v>1276.2399999999907</v>
      </c>
    </row>
    <row r="45" spans="1:9" ht="13.15" customHeight="1">
      <c r="A45" s="48"/>
      <c r="B45" s="54"/>
      <c r="C45" s="55"/>
      <c r="D45" s="56"/>
      <c r="E45" s="51"/>
      <c r="F45" s="57"/>
      <c r="G45" s="73"/>
      <c r="H45" s="73"/>
      <c r="I45" s="56"/>
    </row>
    <row r="46" spans="1:9" ht="13.15" customHeight="1">
      <c r="A46" s="48"/>
      <c r="B46" s="54"/>
      <c r="C46" s="55"/>
      <c r="D46" s="56"/>
      <c r="E46" s="51"/>
      <c r="F46" s="61" t="s">
        <v>64</v>
      </c>
      <c r="G46" s="64">
        <f>SUM(G31:G45)</f>
        <v>639453.17000000004</v>
      </c>
      <c r="H46" s="64">
        <v>637458.73</v>
      </c>
      <c r="I46" s="64">
        <f>SUM(I31:I45)</f>
        <v>1994.4400000000023</v>
      </c>
    </row>
    <row r="47" spans="1:9" ht="18" customHeight="1">
      <c r="A47" s="48"/>
      <c r="B47" s="49"/>
      <c r="C47" s="55"/>
      <c r="D47" s="56"/>
      <c r="E47" s="51"/>
      <c r="F47" s="61" t="s">
        <v>65</v>
      </c>
      <c r="G47" s="64">
        <f>G46</f>
        <v>639453.17000000004</v>
      </c>
      <c r="H47" s="64">
        <v>637458.73</v>
      </c>
      <c r="I47" s="64">
        <f t="shared" ref="I47" si="2">I46</f>
        <v>1994.4400000000023</v>
      </c>
    </row>
    <row r="48" spans="1:9" ht="16.5" customHeight="1">
      <c r="A48" s="48"/>
      <c r="B48" s="49"/>
      <c r="C48" s="55"/>
      <c r="D48" s="56"/>
      <c r="E48" s="51"/>
      <c r="F48" s="61"/>
      <c r="G48" s="74"/>
      <c r="H48" s="64"/>
      <c r="I48" s="60"/>
    </row>
    <row r="49" spans="1:9" ht="330" customHeight="1">
      <c r="A49" s="48">
        <v>10</v>
      </c>
      <c r="B49" s="84" t="s">
        <v>31</v>
      </c>
      <c r="C49" s="55"/>
      <c r="D49" s="58"/>
      <c r="E49" s="51"/>
      <c r="F49" s="57"/>
      <c r="G49" s="57"/>
      <c r="H49" s="53"/>
      <c r="I49" s="58"/>
    </row>
    <row r="50" spans="1:9">
      <c r="A50" s="48">
        <v>10.1</v>
      </c>
      <c r="B50" s="49" t="s">
        <v>139</v>
      </c>
      <c r="C50" s="456"/>
      <c r="D50" s="456"/>
      <c r="E50" s="456"/>
      <c r="F50" s="456"/>
      <c r="G50" s="456"/>
      <c r="H50" s="456"/>
      <c r="I50" s="58"/>
    </row>
    <row r="51" spans="1:9">
      <c r="A51" s="48"/>
      <c r="B51" s="54" t="s">
        <v>717</v>
      </c>
      <c r="C51" s="67">
        <v>460</v>
      </c>
      <c r="D51" s="67">
        <v>315.79000000000002</v>
      </c>
      <c r="E51" s="72"/>
      <c r="F51" s="69"/>
      <c r="G51" s="65"/>
      <c r="H51" s="70"/>
      <c r="I51" s="58"/>
    </row>
    <row r="52" spans="1:9">
      <c r="A52" s="48"/>
      <c r="B52" s="54" t="s">
        <v>740</v>
      </c>
      <c r="C52" s="67"/>
      <c r="D52" s="67">
        <f>'Abstract of Qty '!D28</f>
        <v>33.270000000000003</v>
      </c>
      <c r="E52" s="72"/>
      <c r="F52" s="69"/>
      <c r="G52" s="65"/>
      <c r="H52" s="70"/>
      <c r="I52" s="58"/>
    </row>
    <row r="53" spans="1:9">
      <c r="A53" s="48"/>
      <c r="B53" s="54"/>
      <c r="C53" s="107" t="s">
        <v>20</v>
      </c>
      <c r="D53" s="107">
        <f>SUM(D51:D52)</f>
        <v>349.06</v>
      </c>
      <c r="E53" s="72" t="s">
        <v>47</v>
      </c>
      <c r="F53" s="69">
        <v>6227.15</v>
      </c>
      <c r="G53" s="65">
        <f>ROUND(D53*F53,2)</f>
        <v>2173648.98</v>
      </c>
      <c r="H53" s="70">
        <v>1966471.7</v>
      </c>
      <c r="I53" s="56">
        <f>G53-H53</f>
        <v>207177.28000000003</v>
      </c>
    </row>
    <row r="54" spans="1:9">
      <c r="A54" s="48"/>
      <c r="B54" s="54"/>
      <c r="C54" s="107"/>
      <c r="D54" s="107"/>
      <c r="E54" s="72"/>
      <c r="F54" s="69"/>
      <c r="G54" s="65"/>
      <c r="H54" s="70"/>
      <c r="I54" s="56"/>
    </row>
    <row r="55" spans="1:9">
      <c r="A55" s="48"/>
      <c r="B55" s="54"/>
      <c r="C55" s="107"/>
      <c r="D55" s="107"/>
      <c r="E55" s="72"/>
      <c r="F55" s="69"/>
      <c r="G55" s="65"/>
      <c r="H55" s="70"/>
      <c r="I55" s="56"/>
    </row>
    <row r="56" spans="1:9" ht="36" customHeight="1">
      <c r="A56" s="48">
        <v>10.199999999999999</v>
      </c>
      <c r="B56" s="49" t="s">
        <v>140</v>
      </c>
      <c r="C56" s="456"/>
      <c r="D56" s="58"/>
      <c r="E56" s="51"/>
      <c r="F56" s="57"/>
      <c r="G56" s="57"/>
      <c r="H56" s="53"/>
      <c r="I56" s="58"/>
    </row>
    <row r="57" spans="1:9">
      <c r="A57" s="48"/>
      <c r="B57" s="54" t="s">
        <v>717</v>
      </c>
      <c r="C57" s="50">
        <v>621</v>
      </c>
      <c r="D57" s="56">
        <v>366.3</v>
      </c>
      <c r="E57" s="456"/>
      <c r="F57" s="456"/>
      <c r="G57" s="456"/>
      <c r="H57" s="73"/>
      <c r="I57" s="58"/>
    </row>
    <row r="58" spans="1:9">
      <c r="A58" s="48"/>
      <c r="B58" s="49"/>
      <c r="C58" s="59" t="s">
        <v>20</v>
      </c>
      <c r="D58" s="60">
        <f>SUM(D57)</f>
        <v>366.3</v>
      </c>
      <c r="E58" s="72" t="s">
        <v>47</v>
      </c>
      <c r="F58" s="57">
        <v>6500</v>
      </c>
      <c r="G58" s="65">
        <f>ROUND(D58*F58,2)</f>
        <v>2380950</v>
      </c>
      <c r="H58" s="73">
        <v>2380950</v>
      </c>
      <c r="I58" s="56">
        <f>G58-H58</f>
        <v>0</v>
      </c>
    </row>
    <row r="59" spans="1:9">
      <c r="A59" s="48"/>
      <c r="B59" s="49"/>
      <c r="C59" s="59"/>
      <c r="D59" s="60"/>
      <c r="E59" s="72"/>
      <c r="F59" s="57">
        <v>6867.84</v>
      </c>
      <c r="G59" s="65"/>
      <c r="H59" s="53"/>
      <c r="I59" s="58"/>
    </row>
    <row r="60" spans="1:9">
      <c r="A60" s="48"/>
      <c r="B60" s="49"/>
      <c r="C60" s="59"/>
      <c r="D60" s="60"/>
      <c r="E60" s="72"/>
      <c r="F60" s="61"/>
      <c r="G60" s="65"/>
      <c r="H60" s="53"/>
      <c r="I60" s="58"/>
    </row>
    <row r="61" spans="1:9">
      <c r="A61" s="48"/>
      <c r="B61" s="49"/>
      <c r="C61" s="59"/>
      <c r="D61" s="60"/>
      <c r="E61" s="72"/>
      <c r="F61" s="61" t="s">
        <v>64</v>
      </c>
      <c r="G61" s="74">
        <f>SUM(G47:G60)</f>
        <v>5194052.1500000004</v>
      </c>
      <c r="H61" s="74">
        <v>4984880.43</v>
      </c>
      <c r="I61" s="74">
        <f>SUM(I47:I60)</f>
        <v>209171.72000000003</v>
      </c>
    </row>
    <row r="62" spans="1:9">
      <c r="A62" s="48"/>
      <c r="B62" s="49"/>
      <c r="C62" s="59"/>
      <c r="D62" s="60"/>
      <c r="E62" s="72"/>
      <c r="F62" s="61" t="s">
        <v>65</v>
      </c>
      <c r="G62" s="74">
        <f>G61</f>
        <v>5194052.1500000004</v>
      </c>
      <c r="H62" s="74">
        <v>4984880.43</v>
      </c>
      <c r="I62" s="74">
        <f t="shared" ref="I62" si="3">I61</f>
        <v>209171.72000000003</v>
      </c>
    </row>
    <row r="63" spans="1:9">
      <c r="A63" s="48"/>
      <c r="B63" s="49"/>
      <c r="C63" s="59"/>
      <c r="D63" s="60"/>
      <c r="E63" s="72"/>
      <c r="F63" s="57"/>
      <c r="G63" s="65"/>
      <c r="H63" s="53"/>
      <c r="I63" s="58"/>
    </row>
    <row r="64" spans="1:9" ht="44.25" customHeight="1">
      <c r="A64" s="48">
        <v>11</v>
      </c>
      <c r="B64" s="49" t="s">
        <v>141</v>
      </c>
      <c r="C64" s="456"/>
      <c r="D64" s="58"/>
      <c r="E64" s="51"/>
      <c r="F64" s="57"/>
      <c r="G64" s="57"/>
      <c r="H64" s="53"/>
      <c r="I64" s="58"/>
    </row>
    <row r="65" spans="1:9" ht="38.25">
      <c r="A65" s="48">
        <v>11.1</v>
      </c>
      <c r="B65" s="49" t="s">
        <v>67</v>
      </c>
      <c r="C65" s="456"/>
      <c r="D65" s="58"/>
      <c r="E65" s="51"/>
      <c r="F65" s="57"/>
      <c r="G65" s="57"/>
      <c r="H65" s="53"/>
      <c r="I65" s="58"/>
    </row>
    <row r="66" spans="1:9" ht="14.25" customHeight="1">
      <c r="A66" s="48"/>
      <c r="B66" s="54" t="s">
        <v>718</v>
      </c>
      <c r="C66" s="55">
        <v>329</v>
      </c>
      <c r="D66" s="56">
        <v>244.04000000000005</v>
      </c>
      <c r="E66" s="456"/>
      <c r="F66" s="456"/>
      <c r="G66" s="456"/>
      <c r="H66" s="456"/>
      <c r="I66" s="456"/>
    </row>
    <row r="67" spans="1:9" ht="14.25" customHeight="1">
      <c r="A67" s="48"/>
      <c r="B67" s="54" t="s">
        <v>740</v>
      </c>
      <c r="C67" s="55"/>
      <c r="D67" s="56">
        <f>'Abstract of Qty '!D33</f>
        <v>22.8</v>
      </c>
      <c r="E67" s="51"/>
      <c r="F67" s="57"/>
      <c r="G67" s="57"/>
      <c r="H67" s="73"/>
      <c r="I67" s="56"/>
    </row>
    <row r="68" spans="1:9">
      <c r="A68" s="48"/>
      <c r="B68" s="49"/>
      <c r="C68" s="59" t="s">
        <v>20</v>
      </c>
      <c r="D68" s="60">
        <f>SUM(D66:D67)</f>
        <v>266.84000000000003</v>
      </c>
      <c r="E68" s="51" t="s">
        <v>68</v>
      </c>
      <c r="F68" s="57">
        <v>198.26</v>
      </c>
      <c r="G68" s="73">
        <f>ROUND(D68*F68,2)</f>
        <v>52903.7</v>
      </c>
      <c r="H68" s="73">
        <v>48383.37</v>
      </c>
      <c r="I68" s="56">
        <f>G68-H68</f>
        <v>4520.3299999999945</v>
      </c>
    </row>
    <row r="69" spans="1:9">
      <c r="A69" s="48"/>
      <c r="B69" s="49"/>
      <c r="C69" s="59"/>
      <c r="D69" s="60"/>
      <c r="E69" s="51"/>
      <c r="F69" s="57"/>
      <c r="G69" s="73"/>
      <c r="H69" s="73"/>
      <c r="I69" s="56"/>
    </row>
    <row r="70" spans="1:9">
      <c r="A70" s="48"/>
      <c r="B70" s="49"/>
      <c r="C70" s="55"/>
      <c r="D70" s="56"/>
      <c r="E70" s="51"/>
      <c r="F70" s="57"/>
      <c r="G70" s="57"/>
      <c r="H70" s="53"/>
      <c r="I70" s="58"/>
    </row>
    <row r="71" spans="1:9" ht="55.5" customHeight="1">
      <c r="A71" s="48">
        <v>11.2</v>
      </c>
      <c r="B71" s="49" t="s">
        <v>46</v>
      </c>
      <c r="C71" s="55"/>
      <c r="D71" s="58"/>
      <c r="E71" s="51"/>
      <c r="F71" s="57"/>
      <c r="G71" s="57"/>
      <c r="H71" s="53"/>
      <c r="I71" s="58"/>
    </row>
    <row r="72" spans="1:9">
      <c r="A72" s="48"/>
      <c r="B72" s="54" t="s">
        <v>718</v>
      </c>
      <c r="C72" s="50">
        <v>940</v>
      </c>
      <c r="D72" s="56">
        <v>238.98</v>
      </c>
      <c r="E72" s="12" t="s">
        <v>68</v>
      </c>
      <c r="F72" s="57"/>
      <c r="G72" s="57"/>
      <c r="H72" s="53"/>
      <c r="I72" s="58"/>
    </row>
    <row r="73" spans="1:9">
      <c r="A73" s="48"/>
      <c r="B73" s="49"/>
      <c r="C73" s="59" t="s">
        <v>20</v>
      </c>
      <c r="D73" s="60">
        <f>SUM(D72)</f>
        <v>238.98</v>
      </c>
      <c r="E73" s="12" t="s">
        <v>68</v>
      </c>
      <c r="F73" s="11">
        <v>338.73</v>
      </c>
      <c r="G73" s="13">
        <f>ROUND(D73*F73,2)</f>
        <v>80949.7</v>
      </c>
      <c r="H73" s="73">
        <v>80949.7</v>
      </c>
      <c r="I73" s="56">
        <f>G73-H73</f>
        <v>0</v>
      </c>
    </row>
    <row r="74" spans="1:9">
      <c r="A74" s="48"/>
      <c r="B74" s="49"/>
      <c r="C74" s="59"/>
      <c r="D74" s="60"/>
      <c r="E74" s="51"/>
      <c r="F74" s="61"/>
      <c r="G74" s="74"/>
      <c r="H74" s="74"/>
      <c r="I74" s="74"/>
    </row>
    <row r="75" spans="1:9">
      <c r="A75" s="48"/>
      <c r="B75" s="49"/>
      <c r="C75" s="59"/>
      <c r="D75" s="60"/>
      <c r="E75" s="51"/>
      <c r="F75" s="61"/>
      <c r="G75" s="74"/>
      <c r="H75" s="74"/>
      <c r="I75" s="74"/>
    </row>
    <row r="76" spans="1:9" ht="40.5" customHeight="1">
      <c r="A76" s="48">
        <v>11.3</v>
      </c>
      <c r="B76" s="49" t="s">
        <v>32</v>
      </c>
      <c r="C76" s="55"/>
      <c r="D76" s="58"/>
      <c r="E76" s="51"/>
      <c r="F76" s="57"/>
      <c r="G76" s="57"/>
      <c r="H76" s="53"/>
      <c r="I76" s="58"/>
    </row>
    <row r="77" spans="1:9">
      <c r="A77" s="48"/>
      <c r="B77" s="54" t="s">
        <v>718</v>
      </c>
      <c r="C77" s="108">
        <v>1424</v>
      </c>
      <c r="D77" s="108">
        <v>886.04</v>
      </c>
      <c r="E77" s="76" t="s">
        <v>68</v>
      </c>
      <c r="F77" s="77">
        <v>369.67</v>
      </c>
      <c r="G77" s="78">
        <f>ROUND(D77*F77,2)</f>
        <v>327542.40999999997</v>
      </c>
      <c r="H77" s="78">
        <v>327542.40999999997</v>
      </c>
      <c r="I77" s="56">
        <f>G77-H77</f>
        <v>0</v>
      </c>
    </row>
    <row r="78" spans="1:9">
      <c r="A78" s="48"/>
      <c r="B78" s="54"/>
      <c r="C78" s="108"/>
      <c r="D78" s="108"/>
      <c r="E78" s="76"/>
      <c r="F78" s="77"/>
      <c r="G78" s="78"/>
      <c r="H78" s="78"/>
      <c r="I78" s="56"/>
    </row>
    <row r="79" spans="1:9">
      <c r="A79" s="48"/>
      <c r="B79" s="54"/>
      <c r="C79" s="108"/>
      <c r="D79" s="108"/>
      <c r="E79" s="76"/>
      <c r="F79" s="77"/>
      <c r="G79" s="78"/>
      <c r="H79" s="78"/>
      <c r="I79" s="56"/>
    </row>
    <row r="80" spans="1:9">
      <c r="A80" s="48"/>
      <c r="B80" s="49"/>
      <c r="C80" s="75"/>
      <c r="D80" s="75"/>
      <c r="E80" s="76"/>
      <c r="F80" s="77"/>
      <c r="G80" s="78"/>
      <c r="H80" s="79"/>
      <c r="I80" s="58"/>
    </row>
    <row r="81" spans="1:9" ht="38.25">
      <c r="A81" s="48">
        <v>11.5</v>
      </c>
      <c r="B81" s="49" t="s">
        <v>69</v>
      </c>
      <c r="C81" s="55"/>
      <c r="D81" s="58"/>
      <c r="E81" s="51"/>
      <c r="F81" s="57"/>
      <c r="G81" s="57"/>
      <c r="H81" s="53"/>
      <c r="I81" s="58"/>
    </row>
    <row r="82" spans="1:9">
      <c r="A82" s="48"/>
      <c r="B82" s="54" t="s">
        <v>718</v>
      </c>
      <c r="C82" s="71">
        <v>1577</v>
      </c>
      <c r="D82" s="56">
        <v>1505.53</v>
      </c>
      <c r="E82" s="58"/>
      <c r="F82" s="51"/>
      <c r="G82" s="78"/>
      <c r="H82" s="73"/>
      <c r="I82" s="56"/>
    </row>
    <row r="83" spans="1:9">
      <c r="A83" s="48"/>
      <c r="B83" s="49"/>
      <c r="C83" s="59" t="s">
        <v>20</v>
      </c>
      <c r="D83" s="60">
        <f>SUM(D82)</f>
        <v>1505.53</v>
      </c>
      <c r="E83" s="58" t="s">
        <v>68</v>
      </c>
      <c r="F83" s="51">
        <v>311.52999999999997</v>
      </c>
      <c r="G83" s="78">
        <f>ROUND(D83*F83,2)</f>
        <v>469017.76</v>
      </c>
      <c r="H83" s="78">
        <v>469017.76</v>
      </c>
      <c r="I83" s="56">
        <f>G83-H83</f>
        <v>0</v>
      </c>
    </row>
    <row r="84" spans="1:9">
      <c r="A84" s="48"/>
      <c r="B84" s="49"/>
      <c r="C84" s="59"/>
      <c r="D84" s="60"/>
      <c r="E84" s="58"/>
      <c r="F84" s="51"/>
      <c r="G84" s="78"/>
      <c r="H84" s="78"/>
      <c r="I84" s="56"/>
    </row>
    <row r="85" spans="1:9">
      <c r="A85" s="48"/>
      <c r="B85" s="49"/>
      <c r="C85" s="59"/>
      <c r="D85" s="60"/>
      <c r="E85" s="58"/>
      <c r="F85" s="51"/>
      <c r="G85" s="78"/>
      <c r="H85" s="78"/>
      <c r="I85" s="56"/>
    </row>
    <row r="86" spans="1:9">
      <c r="A86" s="48"/>
      <c r="B86" s="49"/>
      <c r="C86" s="55"/>
      <c r="D86" s="58"/>
      <c r="E86" s="51"/>
      <c r="F86" s="57"/>
      <c r="G86" s="57"/>
      <c r="H86" s="53"/>
      <c r="I86" s="58"/>
    </row>
    <row r="87" spans="1:9" ht="25.5">
      <c r="A87" s="48">
        <v>11.6</v>
      </c>
      <c r="B87" s="49" t="s">
        <v>142</v>
      </c>
      <c r="C87" s="55"/>
      <c r="D87" s="58"/>
      <c r="E87" s="51"/>
      <c r="F87" s="57"/>
      <c r="G87" s="57"/>
      <c r="H87" s="53"/>
      <c r="I87" s="58"/>
    </row>
    <row r="88" spans="1:9">
      <c r="A88" s="48"/>
      <c r="B88" s="54" t="s">
        <v>718</v>
      </c>
      <c r="C88" s="75">
        <v>934</v>
      </c>
      <c r="D88" s="60">
        <v>839.34</v>
      </c>
      <c r="E88" s="76" t="s">
        <v>68</v>
      </c>
      <c r="F88" s="77">
        <v>434.3</v>
      </c>
      <c r="G88" s="78">
        <f>ROUND(D88*F88,2)</f>
        <v>364525.36</v>
      </c>
      <c r="H88" s="78">
        <v>364525.36</v>
      </c>
      <c r="I88" s="56">
        <f>G88-H88</f>
        <v>0</v>
      </c>
    </row>
    <row r="89" spans="1:9">
      <c r="A89" s="48"/>
      <c r="B89" s="54"/>
      <c r="C89" s="55"/>
      <c r="D89" s="58"/>
      <c r="E89" s="51"/>
      <c r="F89" s="57"/>
      <c r="G89" s="57"/>
      <c r="H89" s="78"/>
      <c r="I89" s="58"/>
    </row>
    <row r="90" spans="1:9">
      <c r="A90" s="48"/>
      <c r="B90" s="54"/>
      <c r="C90" s="55"/>
      <c r="D90" s="58"/>
      <c r="E90" s="51"/>
      <c r="F90" s="57"/>
      <c r="G90" s="57"/>
      <c r="H90" s="78"/>
      <c r="I90" s="58"/>
    </row>
    <row r="91" spans="1:9">
      <c r="A91" s="48"/>
      <c r="B91" s="54"/>
      <c r="C91" s="55"/>
      <c r="D91" s="58"/>
      <c r="E91" s="51"/>
      <c r="F91" s="57"/>
      <c r="G91" s="57"/>
      <c r="H91" s="78"/>
      <c r="I91" s="58"/>
    </row>
    <row r="92" spans="1:9" ht="30" customHeight="1">
      <c r="A92" s="48">
        <v>11.7</v>
      </c>
      <c r="B92" s="49" t="s">
        <v>34</v>
      </c>
      <c r="C92" s="55"/>
      <c r="D92" s="58"/>
      <c r="E92" s="51"/>
      <c r="F92" s="57"/>
      <c r="G92" s="57"/>
      <c r="H92" s="53"/>
      <c r="I92" s="58"/>
    </row>
    <row r="93" spans="1:9">
      <c r="A93" s="48"/>
      <c r="B93" s="54" t="s">
        <v>718</v>
      </c>
      <c r="C93" s="75">
        <v>73</v>
      </c>
      <c r="D93" s="75">
        <v>57.53</v>
      </c>
      <c r="E93" s="456"/>
      <c r="F93" s="456"/>
      <c r="G93" s="456"/>
      <c r="H93" s="53"/>
      <c r="I93" s="58"/>
    </row>
    <row r="94" spans="1:9">
      <c r="A94" s="48"/>
      <c r="B94" s="49"/>
      <c r="C94" s="59" t="s">
        <v>20</v>
      </c>
      <c r="D94" s="60">
        <v>57.53</v>
      </c>
      <c r="E94" s="456" t="s">
        <v>68</v>
      </c>
      <c r="F94" s="456">
        <v>387.61</v>
      </c>
      <c r="G94" s="57">
        <f>ROUND(D94*F94,2)</f>
        <v>22299.200000000001</v>
      </c>
      <c r="H94" s="57">
        <v>22299.200000000001</v>
      </c>
      <c r="I94" s="56">
        <f>G94-H94</f>
        <v>0</v>
      </c>
    </row>
    <row r="95" spans="1:9">
      <c r="A95" s="48"/>
      <c r="B95" s="49"/>
      <c r="C95" s="59"/>
      <c r="D95" s="60"/>
      <c r="E95" s="76"/>
      <c r="F95" s="80"/>
      <c r="G95" s="81"/>
      <c r="H95" s="81"/>
      <c r="I95" s="81"/>
    </row>
    <row r="96" spans="1:9">
      <c r="A96" s="48"/>
      <c r="B96" s="49"/>
      <c r="C96" s="59"/>
      <c r="D96" s="60"/>
      <c r="E96" s="76"/>
      <c r="F96" s="80" t="s">
        <v>64</v>
      </c>
      <c r="G96" s="81">
        <f>SUM(G62:G95)</f>
        <v>6511290.2800000012</v>
      </c>
      <c r="H96" s="81">
        <v>6297598.2300000004</v>
      </c>
      <c r="I96" s="81">
        <f>SUM(I62:I95)</f>
        <v>213692.05000000002</v>
      </c>
    </row>
    <row r="97" spans="1:10">
      <c r="A97" s="48"/>
      <c r="B97" s="49"/>
      <c r="C97" s="59"/>
      <c r="D97" s="60"/>
      <c r="E97" s="76"/>
      <c r="F97" s="80" t="s">
        <v>65</v>
      </c>
      <c r="G97" s="81">
        <f>G96</f>
        <v>6511290.2800000012</v>
      </c>
      <c r="H97" s="81">
        <v>6297598.2300000004</v>
      </c>
      <c r="I97" s="81">
        <f t="shared" ref="I97" si="4">I96</f>
        <v>213692.05000000002</v>
      </c>
    </row>
    <row r="98" spans="1:10">
      <c r="A98" s="48"/>
      <c r="B98" s="49"/>
      <c r="C98" s="59"/>
      <c r="D98" s="60"/>
      <c r="E98" s="76"/>
      <c r="F98" s="80"/>
      <c r="G98" s="81"/>
      <c r="H98" s="81"/>
      <c r="I98" s="81"/>
    </row>
    <row r="99" spans="1:10" ht="27" customHeight="1">
      <c r="A99" s="48">
        <v>11.8</v>
      </c>
      <c r="B99" s="49" t="s">
        <v>35</v>
      </c>
      <c r="C99" s="55"/>
      <c r="D99" s="58"/>
      <c r="E99" s="51"/>
      <c r="F99" s="57"/>
      <c r="G99" s="57"/>
      <c r="H99" s="53"/>
      <c r="I99" s="58"/>
    </row>
    <row r="100" spans="1:10" ht="22.15" customHeight="1">
      <c r="A100" s="48" t="s">
        <v>36</v>
      </c>
      <c r="B100" s="49" t="s">
        <v>37</v>
      </c>
      <c r="C100" s="55"/>
      <c r="D100" s="58"/>
      <c r="E100" s="51"/>
      <c r="F100" s="57"/>
      <c r="G100" s="57"/>
      <c r="H100" s="53"/>
      <c r="I100" s="58"/>
    </row>
    <row r="101" spans="1:10">
      <c r="A101" s="48"/>
      <c r="B101" s="54" t="s">
        <v>719</v>
      </c>
      <c r="C101" s="50">
        <v>19</v>
      </c>
      <c r="D101" s="66">
        <v>52.52</v>
      </c>
      <c r="E101" s="456"/>
      <c r="F101" s="456"/>
      <c r="G101" s="456"/>
      <c r="H101" s="73"/>
      <c r="I101" s="56"/>
    </row>
    <row r="102" spans="1:10" ht="14.25" customHeight="1">
      <c r="A102" s="48"/>
      <c r="B102" s="49"/>
      <c r="C102" s="59" t="s">
        <v>20</v>
      </c>
      <c r="D102" s="323">
        <v>52.52</v>
      </c>
      <c r="E102" s="51" t="s">
        <v>38</v>
      </c>
      <c r="F102" s="57">
        <v>90</v>
      </c>
      <c r="G102" s="78">
        <f>ROUND(D102*F102,2)</f>
        <v>4726.8</v>
      </c>
      <c r="H102" s="78">
        <v>4726.8</v>
      </c>
      <c r="I102" s="56">
        <f>G102-H102</f>
        <v>0</v>
      </c>
    </row>
    <row r="103" spans="1:10">
      <c r="A103" s="48"/>
      <c r="B103" s="49"/>
      <c r="C103" s="55"/>
      <c r="D103" s="58"/>
      <c r="E103" s="51"/>
      <c r="F103" s="57">
        <v>118.14</v>
      </c>
      <c r="G103" s="57"/>
      <c r="H103" s="78"/>
      <c r="I103" s="58"/>
    </row>
    <row r="104" spans="1:10">
      <c r="A104" s="48"/>
      <c r="B104" s="49"/>
      <c r="C104" s="55"/>
      <c r="D104" s="58"/>
      <c r="E104" s="51"/>
      <c r="F104" s="57"/>
      <c r="G104" s="57"/>
      <c r="H104" s="78"/>
      <c r="I104" s="58"/>
    </row>
    <row r="105" spans="1:10">
      <c r="A105" s="48"/>
      <c r="B105" s="49"/>
      <c r="C105" s="55"/>
      <c r="D105" s="58"/>
      <c r="E105" s="51"/>
      <c r="F105" s="57"/>
      <c r="G105" s="57"/>
      <c r="H105" s="78"/>
      <c r="I105" s="58"/>
    </row>
    <row r="106" spans="1:10" ht="72" customHeight="1">
      <c r="A106" s="48">
        <v>12</v>
      </c>
      <c r="B106" s="49" t="s">
        <v>39</v>
      </c>
      <c r="C106" s="456"/>
      <c r="D106" s="58"/>
      <c r="E106" s="51"/>
      <c r="F106" s="57"/>
      <c r="G106" s="57"/>
      <c r="H106" s="53"/>
      <c r="I106" s="58"/>
    </row>
    <row r="107" spans="1:10" ht="38.25">
      <c r="A107" s="48">
        <v>12.1</v>
      </c>
      <c r="B107" s="49" t="s">
        <v>30</v>
      </c>
      <c r="C107" s="456"/>
      <c r="D107" s="58"/>
      <c r="E107" s="51"/>
      <c r="F107" s="57"/>
      <c r="G107" s="57"/>
      <c r="H107" s="53"/>
      <c r="I107" s="58"/>
      <c r="J107" s="63"/>
    </row>
    <row r="108" spans="1:10">
      <c r="A108" s="48"/>
      <c r="B108" s="54" t="s">
        <v>719</v>
      </c>
      <c r="C108" s="50">
        <v>80500</v>
      </c>
      <c r="D108" s="56">
        <v>41003.71</v>
      </c>
      <c r="E108" s="51"/>
      <c r="F108" s="57"/>
      <c r="G108" s="78"/>
      <c r="H108" s="73"/>
      <c r="I108" s="56"/>
      <c r="J108" s="33">
        <f>320.04+6583.31</f>
        <v>6903.35</v>
      </c>
    </row>
    <row r="109" spans="1:10">
      <c r="A109" s="48"/>
      <c r="B109" s="54" t="s">
        <v>740</v>
      </c>
      <c r="C109" s="50"/>
      <c r="D109" s="56">
        <f>'Abstract of Qty '!D38</f>
        <v>4787.45</v>
      </c>
      <c r="E109" s="51"/>
      <c r="F109" s="57"/>
      <c r="G109" s="78"/>
      <c r="H109" s="73"/>
      <c r="I109" s="56"/>
    </row>
    <row r="110" spans="1:10">
      <c r="A110" s="48"/>
      <c r="B110" s="54"/>
      <c r="C110" s="59" t="s">
        <v>20</v>
      </c>
      <c r="D110" s="60">
        <f>SUM(D108:D109)</f>
        <v>45791.159999999996</v>
      </c>
      <c r="E110" s="51" t="s">
        <v>70</v>
      </c>
      <c r="F110" s="57">
        <v>73.95</v>
      </c>
      <c r="G110" s="78">
        <f>ROUND(D110*F110,2)</f>
        <v>3386256.28</v>
      </c>
      <c r="H110" s="78">
        <v>3032224.35</v>
      </c>
      <c r="I110" s="56">
        <f>G110-H110</f>
        <v>354031.9299999997</v>
      </c>
    </row>
    <row r="111" spans="1:10">
      <c r="A111" s="48"/>
      <c r="B111" s="54"/>
      <c r="C111" s="55"/>
      <c r="D111" s="58"/>
      <c r="E111" s="51"/>
      <c r="F111" s="57"/>
      <c r="G111" s="57"/>
      <c r="H111" s="53"/>
      <c r="I111" s="58"/>
      <c r="J111" s="33" t="e">
        <f>J108+#REF!</f>
        <v>#REF!</v>
      </c>
    </row>
    <row r="112" spans="1:10">
      <c r="A112" s="48"/>
      <c r="B112" s="49"/>
      <c r="C112" s="55"/>
      <c r="D112" s="58"/>
      <c r="E112" s="51"/>
      <c r="F112" s="57"/>
      <c r="G112" s="57"/>
      <c r="H112" s="53"/>
      <c r="I112" s="58"/>
    </row>
    <row r="113" spans="1:9" ht="25.5">
      <c r="A113" s="48">
        <v>12.2</v>
      </c>
      <c r="B113" s="49" t="s">
        <v>143</v>
      </c>
      <c r="C113" s="55"/>
      <c r="D113" s="58"/>
      <c r="E113" s="51"/>
      <c r="F113" s="57"/>
      <c r="G113" s="57"/>
      <c r="H113" s="53"/>
      <c r="I113" s="58"/>
    </row>
    <row r="114" spans="1:9">
      <c r="A114" s="48"/>
      <c r="B114" s="54" t="s">
        <v>719</v>
      </c>
      <c r="C114" s="75">
        <v>108675</v>
      </c>
      <c r="D114" s="56">
        <v>57604.11</v>
      </c>
      <c r="E114" s="456"/>
      <c r="F114" s="456"/>
      <c r="G114" s="456"/>
      <c r="H114" s="73"/>
      <c r="I114" s="56"/>
    </row>
    <row r="115" spans="1:9">
      <c r="A115" s="48"/>
      <c r="B115" s="54"/>
      <c r="C115" s="59" t="s">
        <v>20</v>
      </c>
      <c r="D115" s="60">
        <f>SUM(D114)</f>
        <v>57604.11</v>
      </c>
      <c r="E115" s="76" t="s">
        <v>70</v>
      </c>
      <c r="F115" s="77">
        <v>73.95</v>
      </c>
      <c r="G115" s="78">
        <f>ROUND(D115*F115,2)</f>
        <v>4259823.93</v>
      </c>
      <c r="H115" s="78">
        <v>4259823.93</v>
      </c>
      <c r="I115" s="56">
        <f>G115-H115</f>
        <v>0</v>
      </c>
    </row>
    <row r="116" spans="1:9">
      <c r="A116" s="48"/>
      <c r="B116" s="54"/>
      <c r="C116" s="55"/>
      <c r="D116" s="58"/>
      <c r="E116" s="51"/>
      <c r="F116" s="57"/>
      <c r="G116" s="57"/>
      <c r="H116" s="53"/>
      <c r="I116" s="58"/>
    </row>
    <row r="117" spans="1:9">
      <c r="A117" s="48"/>
      <c r="B117" s="49"/>
      <c r="C117" s="55"/>
      <c r="D117" s="58"/>
      <c r="E117" s="51"/>
      <c r="F117" s="57"/>
      <c r="G117" s="57"/>
      <c r="H117" s="53"/>
      <c r="I117" s="58"/>
    </row>
    <row r="118" spans="1:9" ht="63.75">
      <c r="A118" s="48">
        <v>13</v>
      </c>
      <c r="B118" s="49" t="s">
        <v>486</v>
      </c>
      <c r="C118" s="55"/>
      <c r="D118" s="58"/>
      <c r="E118" s="51"/>
      <c r="F118" s="57"/>
      <c r="G118" s="57"/>
      <c r="H118" s="53"/>
      <c r="I118" s="58"/>
    </row>
    <row r="119" spans="1:9" ht="25.5">
      <c r="A119" s="48">
        <v>13.2</v>
      </c>
      <c r="B119" s="49" t="s">
        <v>42</v>
      </c>
      <c r="C119" s="55"/>
      <c r="D119" s="58"/>
      <c r="E119" s="51"/>
      <c r="F119" s="57"/>
      <c r="G119" s="57"/>
      <c r="H119" s="53"/>
      <c r="I119" s="58"/>
    </row>
    <row r="120" spans="1:9">
      <c r="A120" s="48"/>
      <c r="B120" s="54" t="s">
        <v>719</v>
      </c>
      <c r="C120" s="55">
        <v>21</v>
      </c>
      <c r="D120" s="56">
        <v>6.6799999999999988</v>
      </c>
      <c r="E120" s="51" t="s">
        <v>47</v>
      </c>
      <c r="F120" s="57">
        <v>3939.73</v>
      </c>
      <c r="G120" s="78">
        <f>ROUND(D120*F120,2)</f>
        <v>26317.4</v>
      </c>
      <c r="H120" s="78">
        <v>26317.4</v>
      </c>
      <c r="I120" s="56">
        <f>G120-H120</f>
        <v>0</v>
      </c>
    </row>
    <row r="121" spans="1:9">
      <c r="A121" s="48"/>
      <c r="B121" s="49"/>
      <c r="C121" s="55"/>
      <c r="D121" s="58"/>
      <c r="E121" s="51"/>
      <c r="F121" s="57"/>
      <c r="G121" s="57"/>
      <c r="H121" s="53"/>
      <c r="I121" s="58"/>
    </row>
    <row r="122" spans="1:9">
      <c r="A122" s="48"/>
      <c r="B122" s="49"/>
      <c r="C122" s="55"/>
      <c r="D122" s="58"/>
      <c r="E122" s="51"/>
      <c r="F122" s="57"/>
      <c r="G122" s="57"/>
      <c r="H122" s="53"/>
      <c r="I122" s="58"/>
    </row>
    <row r="123" spans="1:9" ht="81.75" customHeight="1">
      <c r="A123" s="48">
        <v>14</v>
      </c>
      <c r="B123" s="49" t="s">
        <v>41</v>
      </c>
      <c r="C123" s="55"/>
      <c r="D123" s="58"/>
      <c r="E123" s="51"/>
      <c r="F123" s="57"/>
      <c r="G123" s="57"/>
      <c r="H123" s="53"/>
      <c r="I123" s="58"/>
    </row>
    <row r="124" spans="1:9" ht="25.5">
      <c r="A124" s="48">
        <v>14.1</v>
      </c>
      <c r="B124" s="49" t="s">
        <v>42</v>
      </c>
      <c r="C124" s="456"/>
      <c r="D124" s="58"/>
      <c r="E124" s="456"/>
      <c r="F124" s="57"/>
      <c r="G124" s="57"/>
      <c r="H124" s="53"/>
      <c r="I124" s="58"/>
    </row>
    <row r="125" spans="1:9">
      <c r="A125" s="48"/>
      <c r="B125" s="54" t="s">
        <v>719</v>
      </c>
      <c r="C125" s="50">
        <v>271</v>
      </c>
      <c r="D125" s="56">
        <v>284.68999999999994</v>
      </c>
      <c r="E125" s="456"/>
      <c r="F125" s="456"/>
      <c r="G125" s="57"/>
      <c r="H125" s="53"/>
      <c r="I125" s="58"/>
    </row>
    <row r="126" spans="1:9">
      <c r="A126" s="48"/>
      <c r="B126" s="54" t="s">
        <v>741</v>
      </c>
      <c r="C126" s="55"/>
      <c r="D126" s="56">
        <f>'Abstract of Qty '!D43</f>
        <v>19.970000000000002</v>
      </c>
      <c r="E126" s="456"/>
      <c r="F126" s="456"/>
      <c r="G126" s="57"/>
      <c r="H126" s="53"/>
      <c r="I126" s="58"/>
    </row>
    <row r="127" spans="1:9">
      <c r="A127" s="48"/>
      <c r="B127" s="49"/>
      <c r="C127" s="59" t="s">
        <v>20</v>
      </c>
      <c r="D127" s="60">
        <f>SUM(D125:D126)</f>
        <v>304.65999999999997</v>
      </c>
      <c r="E127" s="51" t="s">
        <v>47</v>
      </c>
      <c r="F127" s="57">
        <v>4300</v>
      </c>
      <c r="G127" s="78">
        <f>ROUND(D127*F127,2)</f>
        <v>1310038</v>
      </c>
      <c r="H127" s="57">
        <v>1224167</v>
      </c>
      <c r="I127" s="56">
        <f>G127-H127</f>
        <v>85871</v>
      </c>
    </row>
    <row r="128" spans="1:9">
      <c r="A128" s="48"/>
      <c r="B128" s="49"/>
      <c r="C128" s="55"/>
      <c r="D128" s="58"/>
      <c r="E128" s="51"/>
      <c r="F128" s="57">
        <v>4604.4799999999996</v>
      </c>
      <c r="G128" s="57"/>
      <c r="H128" s="53"/>
      <c r="I128" s="58"/>
    </row>
    <row r="129" spans="1:9">
      <c r="A129" s="48"/>
      <c r="B129" s="49"/>
      <c r="C129" s="55"/>
      <c r="D129" s="58"/>
      <c r="E129" s="51"/>
      <c r="F129" s="57"/>
      <c r="G129" s="57"/>
      <c r="H129" s="53"/>
      <c r="I129" s="58"/>
    </row>
    <row r="130" spans="1:9">
      <c r="A130" s="48"/>
      <c r="B130" s="49"/>
      <c r="C130" s="55"/>
      <c r="D130" s="58"/>
      <c r="E130" s="51"/>
      <c r="F130" s="62" t="s">
        <v>64</v>
      </c>
      <c r="G130" s="62">
        <f>SUM(G97:G129)</f>
        <v>15498452.690000001</v>
      </c>
      <c r="H130" s="62">
        <v>14844857.710000001</v>
      </c>
      <c r="I130" s="62">
        <f>SUM(I97:I129)</f>
        <v>653594.97999999975</v>
      </c>
    </row>
    <row r="131" spans="1:9">
      <c r="A131" s="48"/>
      <c r="B131" s="49"/>
      <c r="C131" s="55"/>
      <c r="D131" s="58"/>
      <c r="E131" s="51"/>
      <c r="F131" s="62" t="s">
        <v>65</v>
      </c>
      <c r="G131" s="62">
        <f>G130</f>
        <v>15498452.690000001</v>
      </c>
      <c r="H131" s="62">
        <v>14844857.710000001</v>
      </c>
      <c r="I131" s="62">
        <f t="shared" ref="I131" si="5">I130</f>
        <v>653594.97999999975</v>
      </c>
    </row>
    <row r="132" spans="1:9">
      <c r="A132" s="48"/>
      <c r="B132" s="49"/>
      <c r="C132" s="55"/>
      <c r="D132" s="58"/>
      <c r="E132" s="51"/>
      <c r="F132" s="57"/>
      <c r="G132" s="57"/>
      <c r="H132" s="53"/>
      <c r="I132" s="58"/>
    </row>
    <row r="133" spans="1:9" ht="82.5" customHeight="1">
      <c r="A133" s="48">
        <v>15</v>
      </c>
      <c r="B133" s="49" t="s">
        <v>43</v>
      </c>
      <c r="C133" s="55"/>
      <c r="D133" s="58"/>
      <c r="E133" s="51"/>
      <c r="F133" s="57"/>
      <c r="G133" s="57"/>
      <c r="H133" s="53"/>
      <c r="I133" s="58"/>
    </row>
    <row r="134" spans="1:9" ht="29.25" customHeight="1">
      <c r="A134" s="48">
        <v>15.1</v>
      </c>
      <c r="B134" s="49" t="s">
        <v>44</v>
      </c>
      <c r="C134" s="55"/>
      <c r="D134" s="58"/>
      <c r="E134" s="51"/>
      <c r="F134" s="57"/>
      <c r="G134" s="57"/>
      <c r="H134" s="53"/>
      <c r="I134" s="58"/>
    </row>
    <row r="135" spans="1:9">
      <c r="A135" s="48"/>
      <c r="B135" s="54" t="s">
        <v>720</v>
      </c>
      <c r="C135" s="55">
        <v>987</v>
      </c>
      <c r="D135" s="58">
        <v>491.76</v>
      </c>
      <c r="E135" s="456"/>
      <c r="F135" s="456"/>
      <c r="G135" s="456"/>
      <c r="H135" s="73"/>
      <c r="I135" s="56"/>
    </row>
    <row r="136" spans="1:9">
      <c r="A136" s="48"/>
      <c r="B136" s="49"/>
      <c r="C136" s="59" t="s">
        <v>20</v>
      </c>
      <c r="D136" s="82">
        <f>SUM(D135)</f>
        <v>491.76</v>
      </c>
      <c r="E136" s="51" t="s">
        <v>33</v>
      </c>
      <c r="F136" s="57">
        <v>525</v>
      </c>
      <c r="G136" s="78">
        <f>ROUND(D136*F136,2)</f>
        <v>258174</v>
      </c>
      <c r="H136" s="78">
        <v>258174</v>
      </c>
      <c r="I136" s="56">
        <f>G136-H136</f>
        <v>0</v>
      </c>
    </row>
    <row r="137" spans="1:9">
      <c r="A137" s="48"/>
      <c r="B137" s="49"/>
      <c r="C137" s="55"/>
      <c r="D137" s="58"/>
      <c r="E137" s="51"/>
      <c r="F137" s="57">
        <v>566.45000000000005</v>
      </c>
      <c r="G137" s="57"/>
      <c r="H137" s="53"/>
      <c r="I137" s="58"/>
    </row>
    <row r="138" spans="1:9">
      <c r="A138" s="48"/>
      <c r="B138" s="49"/>
      <c r="C138" s="55"/>
      <c r="D138" s="58"/>
      <c r="E138" s="51"/>
      <c r="F138" s="57"/>
      <c r="G138" s="57"/>
      <c r="H138" s="53"/>
      <c r="I138" s="58"/>
    </row>
    <row r="139" spans="1:9">
      <c r="A139" s="48"/>
      <c r="B139" s="49"/>
      <c r="C139" s="55"/>
      <c r="D139" s="58"/>
      <c r="E139" s="51"/>
      <c r="F139" s="57"/>
      <c r="G139" s="57"/>
      <c r="H139" s="53"/>
      <c r="I139" s="58"/>
    </row>
    <row r="140" spans="1:9" ht="94.9" customHeight="1">
      <c r="A140" s="48">
        <v>16</v>
      </c>
      <c r="B140" s="49" t="s">
        <v>71</v>
      </c>
      <c r="C140" s="55"/>
      <c r="D140" s="58"/>
      <c r="E140" s="51"/>
      <c r="F140" s="57"/>
      <c r="G140" s="57"/>
      <c r="H140" s="53"/>
      <c r="I140" s="58"/>
    </row>
    <row r="141" spans="1:9" ht="26.45" customHeight="1">
      <c r="A141" s="48">
        <v>16.100000000000001</v>
      </c>
      <c r="B141" s="49" t="s">
        <v>42</v>
      </c>
      <c r="C141" s="456"/>
      <c r="D141" s="58"/>
      <c r="E141" s="51"/>
      <c r="F141" s="57"/>
      <c r="G141" s="57"/>
      <c r="H141" s="53"/>
      <c r="I141" s="58"/>
    </row>
    <row r="142" spans="1:9">
      <c r="A142" s="48"/>
      <c r="B142" s="54" t="s">
        <v>720</v>
      </c>
      <c r="C142" s="55">
        <v>78</v>
      </c>
      <c r="D142" s="481">
        <v>205.87</v>
      </c>
      <c r="E142" s="51" t="s">
        <v>47</v>
      </c>
      <c r="F142" s="490">
        <v>3400</v>
      </c>
      <c r="G142" s="490">
        <v>699958</v>
      </c>
      <c r="H142" s="491">
        <v>699958</v>
      </c>
      <c r="I142" s="56">
        <f>G142-H142</f>
        <v>0</v>
      </c>
    </row>
    <row r="143" spans="1:9">
      <c r="A143" s="48"/>
      <c r="B143" s="54"/>
      <c r="C143" s="55"/>
      <c r="D143" s="481"/>
      <c r="E143" s="51"/>
      <c r="F143" s="490">
        <v>3634.02</v>
      </c>
      <c r="G143" s="490"/>
      <c r="H143" s="497"/>
      <c r="I143" s="58"/>
    </row>
    <row r="144" spans="1:9">
      <c r="A144" s="48"/>
      <c r="B144" s="54"/>
      <c r="C144" s="55"/>
      <c r="D144" s="481"/>
      <c r="E144" s="51"/>
      <c r="F144" s="490"/>
      <c r="G144" s="490"/>
      <c r="H144" s="497"/>
      <c r="I144" s="58"/>
    </row>
    <row r="145" spans="1:9">
      <c r="A145" s="48"/>
      <c r="B145" s="54"/>
      <c r="C145" s="55"/>
      <c r="D145" s="481"/>
      <c r="E145" s="51"/>
      <c r="F145" s="490"/>
      <c r="G145" s="490"/>
      <c r="H145" s="497"/>
      <c r="I145" s="58"/>
    </row>
    <row r="146" spans="1:9" ht="78.75" customHeight="1">
      <c r="A146" s="48">
        <v>17</v>
      </c>
      <c r="B146" s="49" t="s">
        <v>72</v>
      </c>
      <c r="C146" s="55"/>
      <c r="D146" s="58"/>
      <c r="E146" s="51"/>
      <c r="F146" s="57"/>
      <c r="G146" s="57"/>
      <c r="H146" s="53"/>
      <c r="I146" s="58"/>
    </row>
    <row r="147" spans="1:9" ht="15" customHeight="1">
      <c r="A147" s="48"/>
      <c r="B147" s="54" t="s">
        <v>720</v>
      </c>
      <c r="C147" s="492">
        <v>285</v>
      </c>
      <c r="D147" s="493">
        <v>26.57</v>
      </c>
      <c r="E147" s="51" t="s">
        <v>47</v>
      </c>
      <c r="F147" s="490">
        <v>396.05</v>
      </c>
      <c r="G147" s="490">
        <v>10523.05</v>
      </c>
      <c r="H147" s="491">
        <v>10523.05</v>
      </c>
      <c r="I147" s="56">
        <f>G147-H147</f>
        <v>0</v>
      </c>
    </row>
    <row r="148" spans="1:9" ht="15" customHeight="1">
      <c r="A148" s="48"/>
      <c r="B148" s="54"/>
      <c r="C148" s="492"/>
      <c r="D148" s="493"/>
      <c r="E148" s="51"/>
      <c r="F148" s="490"/>
      <c r="G148" s="490"/>
      <c r="H148" s="491"/>
      <c r="I148" s="56"/>
    </row>
    <row r="149" spans="1:9" ht="15" customHeight="1">
      <c r="A149" s="48"/>
      <c r="B149" s="54"/>
      <c r="C149" s="492"/>
      <c r="D149" s="493"/>
      <c r="E149" s="51"/>
      <c r="F149" s="502" t="s">
        <v>64</v>
      </c>
      <c r="G149" s="503">
        <f>SUM(G131:G148)</f>
        <v>16467107.740000002</v>
      </c>
      <c r="H149" s="503">
        <v>15813512.760000002</v>
      </c>
      <c r="I149" s="503">
        <f>SUM(I131:I148)</f>
        <v>653594.97999999975</v>
      </c>
    </row>
    <row r="150" spans="1:9" ht="15" customHeight="1">
      <c r="A150" s="48"/>
      <c r="B150" s="54"/>
      <c r="C150" s="492"/>
      <c r="D150" s="493"/>
      <c r="E150" s="51"/>
      <c r="F150" s="502" t="s">
        <v>65</v>
      </c>
      <c r="G150" s="503">
        <f>G149</f>
        <v>16467107.740000002</v>
      </c>
      <c r="H150" s="503">
        <v>15813512.760000002</v>
      </c>
      <c r="I150" s="503">
        <f t="shared" ref="I150" si="6">I149</f>
        <v>653594.97999999975</v>
      </c>
    </row>
    <row r="151" spans="1:9" ht="15" customHeight="1">
      <c r="A151" s="48"/>
      <c r="B151" s="54"/>
      <c r="C151" s="492"/>
      <c r="D151" s="493"/>
      <c r="E151" s="51"/>
      <c r="F151" s="490"/>
      <c r="G151" s="490"/>
      <c r="H151" s="491"/>
      <c r="I151" s="56"/>
    </row>
    <row r="152" spans="1:9" ht="123.75" customHeight="1">
      <c r="A152" s="48">
        <v>19</v>
      </c>
      <c r="B152" s="49" t="s">
        <v>484</v>
      </c>
      <c r="C152" s="55"/>
      <c r="D152" s="58"/>
      <c r="E152" s="51"/>
      <c r="F152" s="57"/>
      <c r="G152" s="57"/>
      <c r="H152" s="53"/>
      <c r="I152" s="58"/>
    </row>
    <row r="153" spans="1:9" ht="12" customHeight="1">
      <c r="A153" s="48">
        <v>19.100000000000001</v>
      </c>
      <c r="B153" s="49" t="s">
        <v>485</v>
      </c>
      <c r="C153" s="456"/>
      <c r="D153" s="58"/>
      <c r="E153" s="51"/>
      <c r="F153" s="57"/>
      <c r="G153" s="57"/>
      <c r="H153" s="53"/>
      <c r="I153" s="58"/>
    </row>
    <row r="154" spans="1:9" ht="15.6" customHeight="1">
      <c r="A154" s="48"/>
      <c r="B154" s="54" t="s">
        <v>721</v>
      </c>
      <c r="C154" s="50">
        <v>7.3</v>
      </c>
      <c r="D154" s="480">
        <v>3.5200000000000005</v>
      </c>
      <c r="E154" s="494"/>
      <c r="F154" s="494"/>
      <c r="G154" s="494"/>
      <c r="H154" s="494"/>
      <c r="I154" s="456"/>
    </row>
    <row r="155" spans="1:9" ht="12.6" customHeight="1">
      <c r="A155" s="48"/>
      <c r="B155" s="54"/>
      <c r="C155" s="495" t="s">
        <v>20</v>
      </c>
      <c r="D155" s="496">
        <f>SUM(D154)</f>
        <v>3.5200000000000005</v>
      </c>
      <c r="E155" s="51" t="s">
        <v>47</v>
      </c>
      <c r="F155" s="490">
        <v>100000</v>
      </c>
      <c r="G155" s="491">
        <f>ROUND(D155*F155,2)</f>
        <v>352000</v>
      </c>
      <c r="H155" s="491">
        <v>352000</v>
      </c>
      <c r="I155" s="56">
        <f>G155-H155</f>
        <v>0</v>
      </c>
    </row>
    <row r="156" spans="1:9" ht="12.6" customHeight="1">
      <c r="A156" s="48"/>
      <c r="B156" s="54"/>
      <c r="C156" s="50"/>
      <c r="D156" s="480"/>
      <c r="E156" s="51"/>
      <c r="F156" s="490">
        <v>101937.62</v>
      </c>
      <c r="G156" s="77"/>
      <c r="H156" s="491"/>
      <c r="I156" s="56"/>
    </row>
    <row r="157" spans="1:9" ht="12.6" customHeight="1">
      <c r="A157" s="48"/>
      <c r="B157" s="54"/>
      <c r="C157" s="50"/>
      <c r="D157" s="480"/>
      <c r="E157" s="51"/>
      <c r="F157" s="490"/>
      <c r="G157" s="77"/>
      <c r="H157" s="491"/>
      <c r="I157" s="56"/>
    </row>
    <row r="158" spans="1:9" ht="12.6" customHeight="1">
      <c r="A158" s="48"/>
      <c r="B158" s="54"/>
      <c r="C158" s="50"/>
      <c r="D158" s="480"/>
      <c r="E158" s="51"/>
      <c r="F158" s="490"/>
      <c r="G158" s="77"/>
      <c r="H158" s="491"/>
      <c r="I158" s="56"/>
    </row>
    <row r="159" spans="1:9" ht="105" customHeight="1">
      <c r="A159" s="48">
        <v>26</v>
      </c>
      <c r="B159" s="49" t="s">
        <v>487</v>
      </c>
      <c r="C159" s="55"/>
      <c r="D159" s="58"/>
      <c r="E159" s="51"/>
      <c r="F159" s="57"/>
      <c r="G159" s="57"/>
      <c r="H159" s="53"/>
      <c r="I159" s="58"/>
    </row>
    <row r="160" spans="1:9" ht="13.9" customHeight="1">
      <c r="A160" s="48">
        <v>26.1</v>
      </c>
      <c r="B160" s="49" t="s">
        <v>488</v>
      </c>
      <c r="C160" s="456"/>
      <c r="D160" s="58"/>
      <c r="E160" s="51"/>
      <c r="F160" s="57"/>
      <c r="G160" s="57"/>
      <c r="H160" s="53"/>
      <c r="I160" s="58"/>
    </row>
    <row r="161" spans="1:9" ht="18.75" customHeight="1">
      <c r="A161" s="48"/>
      <c r="B161" s="54" t="s">
        <v>721</v>
      </c>
      <c r="C161" s="55">
        <v>14346</v>
      </c>
      <c r="D161" s="480">
        <v>10102.050000000001</v>
      </c>
      <c r="E161" s="456"/>
      <c r="F161" s="456"/>
      <c r="G161" s="456"/>
      <c r="H161" s="456"/>
      <c r="I161" s="456"/>
    </row>
    <row r="162" spans="1:9" ht="15" customHeight="1">
      <c r="A162" s="48"/>
      <c r="B162" s="54" t="s">
        <v>741</v>
      </c>
      <c r="C162" s="55"/>
      <c r="D162" s="480">
        <f>'Abstract of Qty '!D48</f>
        <v>3643.36</v>
      </c>
      <c r="E162" s="456"/>
      <c r="F162" s="456"/>
      <c r="G162" s="456"/>
      <c r="H162" s="456"/>
      <c r="I162" s="456"/>
    </row>
    <row r="163" spans="1:9" ht="18.75" customHeight="1">
      <c r="A163" s="48"/>
      <c r="B163" s="54"/>
      <c r="C163" s="59" t="s">
        <v>20</v>
      </c>
      <c r="D163" s="496">
        <f>SUM(D161:D162)</f>
        <v>13745.410000000002</v>
      </c>
      <c r="E163" s="51" t="s">
        <v>40</v>
      </c>
      <c r="F163" s="490">
        <v>99</v>
      </c>
      <c r="G163" s="77">
        <f>ROUND(D163*F163,2)</f>
        <v>1360795.59</v>
      </c>
      <c r="H163" s="491">
        <v>1000102.95</v>
      </c>
      <c r="I163" s="56">
        <f>G163-H163</f>
        <v>360692.64000000013</v>
      </c>
    </row>
    <row r="164" spans="1:9" ht="18.75" customHeight="1">
      <c r="A164" s="48"/>
      <c r="B164" s="54"/>
      <c r="C164" s="55"/>
      <c r="D164" s="481"/>
      <c r="E164" s="51"/>
      <c r="F164" s="490">
        <v>101.09</v>
      </c>
      <c r="G164" s="490"/>
      <c r="H164" s="497"/>
      <c r="I164" s="481"/>
    </row>
    <row r="165" spans="1:9">
      <c r="A165" s="48"/>
      <c r="B165" s="49"/>
      <c r="C165" s="55"/>
      <c r="D165" s="58"/>
      <c r="E165" s="51"/>
      <c r="F165" s="57"/>
      <c r="G165" s="57"/>
      <c r="H165" s="53"/>
      <c r="I165" s="58"/>
    </row>
    <row r="166" spans="1:9" ht="181.9" customHeight="1">
      <c r="A166" s="48">
        <v>28</v>
      </c>
      <c r="B166" s="49" t="s">
        <v>144</v>
      </c>
      <c r="C166" s="55"/>
      <c r="D166" s="58"/>
      <c r="E166" s="51"/>
      <c r="F166" s="57"/>
      <c r="G166" s="57"/>
      <c r="H166" s="53"/>
      <c r="I166" s="58"/>
    </row>
    <row r="167" spans="1:9" ht="14.25" customHeight="1">
      <c r="A167" s="48"/>
      <c r="B167" s="54" t="s">
        <v>721</v>
      </c>
      <c r="C167" s="75">
        <v>42</v>
      </c>
      <c r="D167" s="75">
        <v>42</v>
      </c>
      <c r="E167" s="504" t="s">
        <v>390</v>
      </c>
      <c r="F167" s="77">
        <v>139.52000000000001</v>
      </c>
      <c r="G167" s="77">
        <f>ROUND(D167*F167,2)</f>
        <v>5859.84</v>
      </c>
      <c r="H167" s="491">
        <v>5859.84</v>
      </c>
      <c r="I167" s="56">
        <f>G167-H167</f>
        <v>0</v>
      </c>
    </row>
    <row r="168" spans="1:9">
      <c r="A168" s="48"/>
      <c r="B168" s="456"/>
      <c r="C168" s="75"/>
      <c r="D168" s="75"/>
      <c r="E168" s="76"/>
      <c r="F168" s="77"/>
      <c r="G168" s="77"/>
      <c r="H168" s="497"/>
      <c r="I168" s="58"/>
    </row>
    <row r="169" spans="1:9">
      <c r="A169" s="48"/>
      <c r="B169" s="456"/>
      <c r="C169" s="75"/>
      <c r="D169" s="75"/>
      <c r="E169" s="76"/>
      <c r="F169" s="77"/>
      <c r="G169" s="77"/>
      <c r="H169" s="497"/>
      <c r="I169" s="58"/>
    </row>
    <row r="170" spans="1:9">
      <c r="A170" s="48"/>
      <c r="B170" s="456"/>
      <c r="C170" s="75"/>
      <c r="D170" s="75"/>
      <c r="E170" s="76"/>
      <c r="F170" s="505" t="s">
        <v>64</v>
      </c>
      <c r="G170" s="505">
        <f>SUM(G150:G169)</f>
        <v>18185763.170000002</v>
      </c>
      <c r="H170" s="505">
        <v>17171475.550000001</v>
      </c>
      <c r="I170" s="505">
        <f>SUM(I150:I169)</f>
        <v>1014287.6199999999</v>
      </c>
    </row>
    <row r="171" spans="1:9">
      <c r="A171" s="48"/>
      <c r="B171" s="456"/>
      <c r="C171" s="75"/>
      <c r="D171" s="75"/>
      <c r="E171" s="76"/>
      <c r="F171" s="505" t="s">
        <v>65</v>
      </c>
      <c r="G171" s="505">
        <f>G170</f>
        <v>18185763.170000002</v>
      </c>
      <c r="H171" s="505">
        <v>17171475.550000001</v>
      </c>
      <c r="I171" s="505">
        <f t="shared" ref="I171" si="7">I170</f>
        <v>1014287.6199999999</v>
      </c>
    </row>
    <row r="172" spans="1:9">
      <c r="A172" s="48"/>
      <c r="B172" s="456"/>
      <c r="C172" s="75"/>
      <c r="D172" s="75"/>
      <c r="E172" s="76"/>
      <c r="F172" s="77"/>
      <c r="G172" s="77"/>
      <c r="H172" s="497"/>
      <c r="I172" s="58"/>
    </row>
    <row r="173" spans="1:9" ht="91.9" customHeight="1">
      <c r="A173" s="48">
        <v>29</v>
      </c>
      <c r="B173" s="49" t="s">
        <v>489</v>
      </c>
      <c r="C173" s="55"/>
      <c r="D173" s="58"/>
      <c r="E173" s="51"/>
      <c r="F173" s="57"/>
      <c r="G173" s="57"/>
      <c r="H173" s="53"/>
      <c r="I173" s="58"/>
    </row>
    <row r="174" spans="1:9" ht="45" customHeight="1">
      <c r="A174" s="48">
        <v>29.1</v>
      </c>
      <c r="B174" s="49" t="s">
        <v>490</v>
      </c>
      <c r="C174" s="456"/>
      <c r="D174" s="58"/>
      <c r="E174" s="51"/>
      <c r="F174" s="57"/>
      <c r="G174" s="57"/>
      <c r="H174" s="53"/>
      <c r="I174" s="58"/>
    </row>
    <row r="175" spans="1:9">
      <c r="A175" s="48"/>
      <c r="B175" s="54" t="s">
        <v>722</v>
      </c>
      <c r="C175" s="55">
        <v>6220</v>
      </c>
      <c r="D175" s="480">
        <v>5857.0599999999995</v>
      </c>
      <c r="E175" s="456"/>
      <c r="F175" s="456"/>
      <c r="G175" s="456"/>
      <c r="H175" s="456"/>
      <c r="I175" s="456"/>
    </row>
    <row r="176" spans="1:9">
      <c r="A176" s="48"/>
      <c r="B176" s="54" t="s">
        <v>741</v>
      </c>
      <c r="C176" s="55"/>
      <c r="D176" s="480">
        <f>'Abstract of Qty '!D53</f>
        <v>15.83</v>
      </c>
      <c r="E176" s="456"/>
      <c r="F176" s="456"/>
      <c r="G176" s="456"/>
      <c r="H176" s="456"/>
      <c r="I176" s="456"/>
    </row>
    <row r="177" spans="1:9">
      <c r="A177" s="48"/>
      <c r="B177" s="54"/>
      <c r="C177" s="59" t="s">
        <v>20</v>
      </c>
      <c r="D177" s="496">
        <f>SUM(D175:D176)</f>
        <v>5872.8899999999994</v>
      </c>
      <c r="E177" s="51" t="s">
        <v>40</v>
      </c>
      <c r="F177" s="490">
        <v>90</v>
      </c>
      <c r="G177" s="491">
        <f>ROUND(D177*F177,2)</f>
        <v>528560.1</v>
      </c>
      <c r="H177" s="491">
        <v>527135.4</v>
      </c>
      <c r="I177" s="56">
        <f>G177-H177</f>
        <v>1424.6999999999534</v>
      </c>
    </row>
    <row r="178" spans="1:9">
      <c r="A178" s="48"/>
      <c r="B178" s="54"/>
      <c r="C178" s="55"/>
      <c r="D178" s="481"/>
      <c r="E178" s="51"/>
      <c r="F178" s="490">
        <v>92.54</v>
      </c>
      <c r="G178" s="490"/>
      <c r="H178" s="497"/>
      <c r="I178" s="58"/>
    </row>
    <row r="179" spans="1:9">
      <c r="A179" s="48"/>
      <c r="B179" s="54"/>
      <c r="C179" s="55"/>
      <c r="D179" s="481"/>
      <c r="E179" s="51"/>
      <c r="F179" s="490"/>
      <c r="G179" s="490"/>
      <c r="H179" s="497"/>
      <c r="I179" s="58"/>
    </row>
    <row r="180" spans="1:9">
      <c r="A180" s="48"/>
      <c r="B180" s="54"/>
      <c r="C180" s="55"/>
      <c r="D180" s="481"/>
      <c r="E180" s="51"/>
      <c r="F180" s="490"/>
      <c r="G180" s="490"/>
      <c r="H180" s="497"/>
      <c r="I180" s="58"/>
    </row>
    <row r="181" spans="1:9" ht="336">
      <c r="A181" s="48">
        <v>35</v>
      </c>
      <c r="B181" s="106" t="s">
        <v>477</v>
      </c>
      <c r="C181" s="55"/>
      <c r="D181" s="481"/>
      <c r="E181" s="51"/>
      <c r="F181" s="490"/>
      <c r="G181" s="490"/>
      <c r="H181" s="497"/>
      <c r="I181" s="58"/>
    </row>
    <row r="182" spans="1:9">
      <c r="A182" s="48"/>
      <c r="B182" s="54" t="s">
        <v>722</v>
      </c>
      <c r="C182" s="55">
        <v>479</v>
      </c>
      <c r="D182" s="480">
        <v>416.57000000000005</v>
      </c>
      <c r="E182" s="51" t="s">
        <v>68</v>
      </c>
      <c r="F182" s="490">
        <v>690</v>
      </c>
      <c r="G182" s="491">
        <f>ROUND(D182*F182,2)</f>
        <v>287433.3</v>
      </c>
      <c r="H182" s="491">
        <v>287433.3</v>
      </c>
      <c r="I182" s="56">
        <f>G182-H182</f>
        <v>0</v>
      </c>
    </row>
    <row r="183" spans="1:9">
      <c r="A183" s="48"/>
      <c r="B183" s="54"/>
      <c r="C183" s="55"/>
      <c r="D183" s="481"/>
      <c r="E183" s="51"/>
      <c r="F183" s="490">
        <v>714.82</v>
      </c>
      <c r="G183" s="490"/>
      <c r="H183" s="497"/>
      <c r="I183" s="58"/>
    </row>
    <row r="184" spans="1:9">
      <c r="A184" s="48"/>
      <c r="B184" s="54"/>
      <c r="C184" s="55"/>
      <c r="D184" s="481"/>
      <c r="E184" s="51"/>
      <c r="F184" s="503" t="s">
        <v>64</v>
      </c>
      <c r="G184" s="503">
        <f>SUM(G171:G183)</f>
        <v>19001756.570000004</v>
      </c>
      <c r="H184" s="503">
        <v>17986044.25</v>
      </c>
      <c r="I184" s="503">
        <f t="shared" ref="I184" si="8">SUM(I171:I183)</f>
        <v>1015712.3199999998</v>
      </c>
    </row>
    <row r="185" spans="1:9">
      <c r="A185" s="48"/>
      <c r="B185" s="54"/>
      <c r="C185" s="55"/>
      <c r="D185" s="481"/>
      <c r="E185" s="51"/>
      <c r="F185" s="503" t="s">
        <v>65</v>
      </c>
      <c r="G185" s="503">
        <f>G184</f>
        <v>19001756.570000004</v>
      </c>
      <c r="H185" s="503">
        <v>17986044.25</v>
      </c>
      <c r="I185" s="503">
        <f t="shared" ref="I185" si="9">I184</f>
        <v>1015712.3199999998</v>
      </c>
    </row>
    <row r="186" spans="1:9">
      <c r="A186" s="48"/>
      <c r="B186" s="54"/>
      <c r="C186" s="55"/>
      <c r="D186" s="481"/>
      <c r="E186" s="51"/>
      <c r="F186" s="490"/>
      <c r="G186" s="490"/>
      <c r="H186" s="497"/>
      <c r="I186" s="58"/>
    </row>
    <row r="187" spans="1:9" ht="132">
      <c r="A187" s="48">
        <v>36</v>
      </c>
      <c r="B187" s="106" t="s">
        <v>478</v>
      </c>
      <c r="C187" s="55"/>
      <c r="D187" s="481"/>
      <c r="E187" s="51"/>
      <c r="F187" s="490"/>
      <c r="G187" s="490"/>
      <c r="H187" s="497"/>
      <c r="I187" s="58"/>
    </row>
    <row r="188" spans="1:9" ht="24">
      <c r="A188" s="48">
        <v>36.1</v>
      </c>
      <c r="B188" s="106" t="s">
        <v>479</v>
      </c>
      <c r="C188" s="55"/>
      <c r="D188" s="481"/>
      <c r="E188" s="51"/>
      <c r="F188" s="490"/>
      <c r="G188" s="490"/>
      <c r="H188" s="497"/>
      <c r="I188" s="58"/>
    </row>
    <row r="189" spans="1:9">
      <c r="A189" s="48"/>
      <c r="B189" s="54" t="s">
        <v>723</v>
      </c>
      <c r="C189" s="55">
        <v>33</v>
      </c>
      <c r="D189" s="480">
        <v>47.099999999999994</v>
      </c>
      <c r="E189" s="51" t="s">
        <v>117</v>
      </c>
      <c r="F189" s="490">
        <v>700</v>
      </c>
      <c r="G189" s="491">
        <f>ROUND(D189*F189,2)</f>
        <v>32970</v>
      </c>
      <c r="H189" s="491">
        <v>32970</v>
      </c>
      <c r="I189" s="56">
        <f>G189-H189</f>
        <v>0</v>
      </c>
    </row>
    <row r="190" spans="1:9">
      <c r="A190" s="48"/>
      <c r="B190" s="54"/>
      <c r="C190" s="55"/>
      <c r="D190" s="480"/>
      <c r="E190" s="51"/>
      <c r="F190" s="490">
        <v>737.39</v>
      </c>
      <c r="G190" s="491"/>
      <c r="H190" s="491"/>
      <c r="I190" s="56"/>
    </row>
    <row r="191" spans="1:9">
      <c r="A191" s="48"/>
      <c r="B191" s="54"/>
      <c r="C191" s="55"/>
      <c r="D191" s="481"/>
      <c r="E191" s="51"/>
      <c r="F191" s="490"/>
      <c r="G191" s="490"/>
      <c r="H191" s="497"/>
      <c r="I191" s="58"/>
    </row>
    <row r="192" spans="1:9" ht="24">
      <c r="A192" s="48">
        <v>36.299999999999997</v>
      </c>
      <c r="B192" s="106" t="s">
        <v>480</v>
      </c>
      <c r="C192" s="55"/>
      <c r="D192" s="481"/>
      <c r="E192" s="51"/>
      <c r="F192" s="490"/>
      <c r="G192" s="490"/>
      <c r="H192" s="497"/>
      <c r="I192" s="58"/>
    </row>
    <row r="193" spans="1:9">
      <c r="A193" s="48"/>
      <c r="B193" s="54" t="s">
        <v>723</v>
      </c>
      <c r="C193" s="55">
        <v>66</v>
      </c>
      <c r="D193" s="480">
        <v>76.400000000000006</v>
      </c>
      <c r="E193" s="51" t="s">
        <v>117</v>
      </c>
      <c r="F193" s="490">
        <v>860</v>
      </c>
      <c r="G193" s="491">
        <f>ROUND(D193*F193,2)</f>
        <v>65704</v>
      </c>
      <c r="H193" s="491">
        <v>65704</v>
      </c>
      <c r="I193" s="56">
        <f>G193-H193</f>
        <v>0</v>
      </c>
    </row>
    <row r="194" spans="1:9">
      <c r="A194" s="48"/>
      <c r="B194" s="54"/>
      <c r="C194" s="55"/>
      <c r="D194" s="480"/>
      <c r="E194" s="51"/>
      <c r="F194" s="490">
        <v>891.76</v>
      </c>
      <c r="G194" s="491"/>
      <c r="H194" s="491"/>
      <c r="I194" s="56"/>
    </row>
    <row r="195" spans="1:9">
      <c r="A195" s="48"/>
      <c r="B195" s="54"/>
      <c r="C195" s="55"/>
      <c r="D195" s="481"/>
      <c r="E195" s="51"/>
      <c r="F195" s="490"/>
      <c r="G195" s="490"/>
      <c r="H195" s="497"/>
      <c r="I195" s="58"/>
    </row>
    <row r="196" spans="1:9" ht="240">
      <c r="A196" s="48">
        <v>45</v>
      </c>
      <c r="B196" s="106" t="s">
        <v>447</v>
      </c>
      <c r="C196" s="55"/>
      <c r="D196" s="481"/>
      <c r="E196" s="51"/>
      <c r="F196" s="490"/>
      <c r="G196" s="490"/>
      <c r="H196" s="497"/>
      <c r="I196" s="58"/>
    </row>
    <row r="197" spans="1:9">
      <c r="A197" s="48" t="s">
        <v>284</v>
      </c>
      <c r="B197" s="106" t="s">
        <v>448</v>
      </c>
      <c r="C197" s="55"/>
      <c r="D197" s="481"/>
      <c r="E197" s="51"/>
      <c r="F197" s="490"/>
      <c r="G197" s="490"/>
      <c r="H197" s="497"/>
      <c r="I197" s="58"/>
    </row>
    <row r="198" spans="1:9">
      <c r="A198" s="48"/>
      <c r="B198" s="54" t="s">
        <v>723</v>
      </c>
      <c r="C198" s="55">
        <v>1615</v>
      </c>
      <c r="D198" s="480">
        <v>410.7000000000001</v>
      </c>
      <c r="E198" s="51" t="s">
        <v>68</v>
      </c>
      <c r="F198" s="490">
        <v>165</v>
      </c>
      <c r="G198" s="491">
        <f>ROUND(D198*F198,2)</f>
        <v>67765.5</v>
      </c>
      <c r="H198" s="491">
        <v>67765.5</v>
      </c>
      <c r="I198" s="56">
        <f>G198-H198</f>
        <v>0</v>
      </c>
    </row>
    <row r="199" spans="1:9">
      <c r="A199" s="48"/>
      <c r="B199" s="54"/>
      <c r="C199" s="55"/>
      <c r="D199" s="480"/>
      <c r="E199" s="51"/>
      <c r="F199" s="490">
        <v>172.84</v>
      </c>
      <c r="G199" s="491"/>
      <c r="H199" s="491"/>
      <c r="I199" s="56"/>
    </row>
    <row r="200" spans="1:9">
      <c r="A200" s="48"/>
      <c r="B200" s="54"/>
      <c r="C200" s="55"/>
      <c r="D200" s="481"/>
      <c r="E200" s="51"/>
      <c r="F200" s="490"/>
      <c r="G200" s="490"/>
      <c r="H200" s="497"/>
      <c r="I200" s="58"/>
    </row>
    <row r="201" spans="1:9">
      <c r="A201" s="48" t="s">
        <v>291</v>
      </c>
      <c r="B201" s="106" t="s">
        <v>449</v>
      </c>
      <c r="C201" s="55"/>
      <c r="D201" s="481"/>
      <c r="E201" s="51"/>
      <c r="F201" s="490"/>
      <c r="G201" s="490"/>
      <c r="H201" s="497"/>
      <c r="I201" s="58"/>
    </row>
    <row r="202" spans="1:9">
      <c r="A202" s="48"/>
      <c r="B202" s="54" t="s">
        <v>723</v>
      </c>
      <c r="C202" s="55">
        <v>1232</v>
      </c>
      <c r="D202" s="480">
        <v>289.71000000000004</v>
      </c>
      <c r="E202" s="51" t="s">
        <v>68</v>
      </c>
      <c r="F202" s="490">
        <v>250</v>
      </c>
      <c r="G202" s="491">
        <f>ROUND(D202*F202,2)</f>
        <v>72427.5</v>
      </c>
      <c r="H202" s="491">
        <v>72427.5</v>
      </c>
      <c r="I202" s="56">
        <f>G202-H202</f>
        <v>0</v>
      </c>
    </row>
    <row r="203" spans="1:9">
      <c r="A203" s="48"/>
      <c r="B203" s="54"/>
      <c r="C203" s="55"/>
      <c r="D203" s="480"/>
      <c r="E203" s="51"/>
      <c r="F203" s="490">
        <v>254.69</v>
      </c>
      <c r="G203" s="491"/>
      <c r="H203" s="491"/>
      <c r="I203" s="56"/>
    </row>
    <row r="204" spans="1:9">
      <c r="A204" s="48"/>
      <c r="B204" s="54"/>
      <c r="C204" s="55"/>
      <c r="D204" s="481"/>
      <c r="E204" s="51"/>
      <c r="F204" s="490"/>
      <c r="G204" s="490"/>
      <c r="H204" s="497"/>
      <c r="I204" s="58"/>
    </row>
    <row r="205" spans="1:9">
      <c r="A205" s="48" t="s">
        <v>451</v>
      </c>
      <c r="B205" s="106" t="s">
        <v>450</v>
      </c>
      <c r="C205" s="55"/>
      <c r="D205" s="481"/>
      <c r="E205" s="51"/>
      <c r="F205" s="490"/>
      <c r="G205" s="490"/>
      <c r="H205" s="497"/>
      <c r="I205" s="58"/>
    </row>
    <row r="206" spans="1:9">
      <c r="A206" s="48"/>
      <c r="B206" s="54" t="s">
        <v>723</v>
      </c>
      <c r="C206" s="55">
        <v>2063</v>
      </c>
      <c r="D206" s="480">
        <v>366.4899999999999</v>
      </c>
      <c r="E206" s="51" t="s">
        <v>68</v>
      </c>
      <c r="F206" s="490">
        <v>290</v>
      </c>
      <c r="G206" s="491">
        <f>ROUND(D206*F206,2)</f>
        <v>106282.1</v>
      </c>
      <c r="H206" s="491">
        <v>106282.1</v>
      </c>
      <c r="I206" s="56">
        <f>G206-H206</f>
        <v>0</v>
      </c>
    </row>
    <row r="207" spans="1:9">
      <c r="A207" s="48"/>
      <c r="B207" s="54"/>
      <c r="C207" s="55"/>
      <c r="D207" s="481"/>
      <c r="E207" s="51"/>
      <c r="F207" s="490">
        <v>295.67</v>
      </c>
      <c r="G207" s="490"/>
      <c r="H207" s="497"/>
      <c r="I207" s="58"/>
    </row>
    <row r="208" spans="1:9">
      <c r="A208" s="48"/>
      <c r="B208" s="54"/>
      <c r="C208" s="55"/>
      <c r="D208" s="481"/>
      <c r="E208" s="51"/>
      <c r="F208" s="490"/>
      <c r="G208" s="490"/>
      <c r="H208" s="497"/>
      <c r="I208" s="58"/>
    </row>
    <row r="209" spans="1:9">
      <c r="A209" s="48"/>
      <c r="B209" s="54"/>
      <c r="C209" s="55"/>
      <c r="D209" s="481"/>
      <c r="E209" s="51"/>
      <c r="F209" s="502" t="s">
        <v>64</v>
      </c>
      <c r="G209" s="503">
        <f>SUM(G185:G208)</f>
        <v>19346905.670000006</v>
      </c>
      <c r="H209" s="503">
        <v>18331193.350000001</v>
      </c>
      <c r="I209" s="503">
        <f t="shared" ref="I209" si="10">SUM(I185:I208)</f>
        <v>1015712.3199999998</v>
      </c>
    </row>
    <row r="210" spans="1:9" ht="15.75" customHeight="1">
      <c r="A210" s="48"/>
      <c r="B210" s="54"/>
      <c r="C210" s="55"/>
      <c r="D210" s="481"/>
      <c r="E210" s="51"/>
      <c r="F210" s="502" t="s">
        <v>65</v>
      </c>
      <c r="G210" s="503">
        <f>G209</f>
        <v>19346905.670000006</v>
      </c>
      <c r="H210" s="503">
        <v>18331193.350000001</v>
      </c>
      <c r="I210" s="503">
        <f t="shared" ref="I210" si="11">I209</f>
        <v>1015712.3199999998</v>
      </c>
    </row>
    <row r="211" spans="1:9">
      <c r="A211" s="48"/>
      <c r="B211" s="54"/>
      <c r="C211" s="55"/>
      <c r="D211" s="481"/>
      <c r="E211" s="51"/>
      <c r="F211" s="490"/>
      <c r="G211" s="490"/>
      <c r="H211" s="497"/>
      <c r="I211" s="58"/>
    </row>
    <row r="212" spans="1:9" ht="24">
      <c r="A212" s="48">
        <v>47</v>
      </c>
      <c r="B212" s="106" t="s">
        <v>458</v>
      </c>
      <c r="C212" s="55"/>
      <c r="D212" s="481"/>
      <c r="E212" s="51"/>
      <c r="F212" s="490"/>
      <c r="G212" s="490"/>
      <c r="H212" s="497"/>
      <c r="I212" s="58"/>
    </row>
    <row r="213" spans="1:9">
      <c r="A213" s="48">
        <v>47.1</v>
      </c>
      <c r="B213" s="106" t="s">
        <v>459</v>
      </c>
      <c r="C213" s="55"/>
      <c r="D213" s="481"/>
      <c r="E213" s="51"/>
      <c r="F213" s="490"/>
      <c r="G213" s="490"/>
      <c r="H213" s="497"/>
      <c r="I213" s="58"/>
    </row>
    <row r="214" spans="1:9" ht="36">
      <c r="A214" s="48" t="s">
        <v>461</v>
      </c>
      <c r="B214" s="106" t="s">
        <v>460</v>
      </c>
      <c r="C214" s="55"/>
      <c r="D214" s="481"/>
      <c r="E214" s="51"/>
      <c r="F214" s="490"/>
      <c r="G214" s="490"/>
      <c r="H214" s="497"/>
      <c r="I214" s="58"/>
    </row>
    <row r="215" spans="1:9">
      <c r="A215" s="48"/>
      <c r="B215" s="54" t="s">
        <v>724</v>
      </c>
      <c r="C215" s="55">
        <v>364</v>
      </c>
      <c r="D215" s="480">
        <v>58.8</v>
      </c>
    </row>
    <row r="216" spans="1:9">
      <c r="A216" s="48"/>
      <c r="B216" s="54" t="s">
        <v>741</v>
      </c>
      <c r="C216" s="55"/>
      <c r="D216" s="480">
        <f>'Abstract of Qty '!D59</f>
        <v>129.41999999999999</v>
      </c>
    </row>
    <row r="217" spans="1:9">
      <c r="A217" s="48"/>
      <c r="B217" s="54"/>
      <c r="C217" s="59" t="s">
        <v>20</v>
      </c>
      <c r="D217" s="496">
        <f>SUM(D215:D216)</f>
        <v>188.21999999999997</v>
      </c>
      <c r="E217" s="51" t="s">
        <v>117</v>
      </c>
      <c r="F217" s="490">
        <v>900</v>
      </c>
      <c r="G217" s="491">
        <f>ROUND(D217*F217,2)</f>
        <v>169398</v>
      </c>
      <c r="H217" s="491">
        <v>52920</v>
      </c>
      <c r="I217" s="56">
        <f>G217-H217</f>
        <v>116478</v>
      </c>
    </row>
    <row r="218" spans="1:9">
      <c r="A218" s="48"/>
      <c r="B218" s="54"/>
      <c r="C218" s="55"/>
      <c r="D218" s="480"/>
      <c r="E218" s="51"/>
      <c r="F218" s="490">
        <v>1018.39</v>
      </c>
      <c r="G218" s="491"/>
      <c r="H218" s="491"/>
      <c r="I218" s="56"/>
    </row>
    <row r="219" spans="1:9">
      <c r="A219" s="48"/>
      <c r="B219" s="54"/>
      <c r="C219" s="55"/>
      <c r="D219" s="481"/>
      <c r="E219" s="51"/>
      <c r="F219" s="490"/>
      <c r="G219" s="490"/>
      <c r="H219" s="497"/>
      <c r="I219" s="58"/>
    </row>
    <row r="220" spans="1:9" ht="24">
      <c r="A220" s="48">
        <v>50</v>
      </c>
      <c r="B220" s="106" t="s">
        <v>474</v>
      </c>
      <c r="C220" s="55"/>
      <c r="D220" s="481"/>
      <c r="E220" s="51"/>
      <c r="F220" s="490"/>
      <c r="G220" s="490"/>
      <c r="H220" s="497"/>
      <c r="I220" s="58"/>
    </row>
    <row r="221" spans="1:9">
      <c r="A221" s="48">
        <v>50.1</v>
      </c>
      <c r="B221" s="106" t="s">
        <v>473</v>
      </c>
      <c r="C221" s="55"/>
      <c r="D221" s="481"/>
      <c r="E221" s="51"/>
      <c r="F221" s="490"/>
      <c r="G221" s="490"/>
      <c r="H221" s="497"/>
      <c r="I221" s="58"/>
    </row>
    <row r="222" spans="1:9" ht="25.5">
      <c r="A222" s="48" t="s">
        <v>476</v>
      </c>
      <c r="B222" s="106" t="s">
        <v>475</v>
      </c>
      <c r="C222" s="55"/>
      <c r="D222" s="481"/>
      <c r="E222" s="51"/>
      <c r="F222" s="490"/>
      <c r="G222" s="490"/>
      <c r="H222" s="497"/>
      <c r="I222" s="58"/>
    </row>
    <row r="223" spans="1:9">
      <c r="A223" s="48"/>
      <c r="B223" s="54" t="s">
        <v>724</v>
      </c>
      <c r="C223" s="55">
        <v>42</v>
      </c>
      <c r="D223" s="480">
        <v>15</v>
      </c>
      <c r="E223" s="51" t="s">
        <v>390</v>
      </c>
      <c r="F223" s="490">
        <v>350</v>
      </c>
      <c r="G223" s="491">
        <f>ROUND(D223*F223,2)</f>
        <v>5250</v>
      </c>
      <c r="H223" s="491">
        <v>5250</v>
      </c>
      <c r="I223" s="56">
        <f>G223-H223</f>
        <v>0</v>
      </c>
    </row>
    <row r="224" spans="1:9">
      <c r="A224" s="48"/>
      <c r="B224" s="54"/>
      <c r="C224" s="55"/>
      <c r="D224" s="481"/>
      <c r="E224" s="51"/>
      <c r="F224" s="490">
        <v>352.03</v>
      </c>
      <c r="G224" s="490"/>
      <c r="H224" s="497"/>
      <c r="I224" s="58"/>
    </row>
    <row r="225" spans="1:9">
      <c r="A225" s="48"/>
      <c r="B225" s="54"/>
      <c r="C225" s="55"/>
      <c r="D225" s="481"/>
      <c r="E225" s="51"/>
      <c r="F225" s="490"/>
      <c r="G225" s="490"/>
      <c r="H225" s="497"/>
      <c r="I225" s="58"/>
    </row>
    <row r="226" spans="1:9" ht="60">
      <c r="A226" s="48">
        <v>52</v>
      </c>
      <c r="B226" s="106" t="s">
        <v>470</v>
      </c>
      <c r="C226" s="55"/>
      <c r="D226" s="481"/>
      <c r="E226" s="51"/>
      <c r="F226" s="490"/>
      <c r="G226" s="490"/>
      <c r="H226" s="497"/>
      <c r="I226" s="58"/>
    </row>
    <row r="227" spans="1:9">
      <c r="A227" s="48">
        <v>52.1</v>
      </c>
      <c r="B227" s="106" t="s">
        <v>467</v>
      </c>
      <c r="C227" s="55"/>
      <c r="D227" s="481"/>
      <c r="E227" s="51"/>
      <c r="F227" s="490"/>
      <c r="G227" s="490"/>
      <c r="H227" s="497"/>
      <c r="I227" s="58"/>
    </row>
    <row r="228" spans="1:9" ht="25.5">
      <c r="A228" s="48" t="s">
        <v>471</v>
      </c>
      <c r="B228" s="106" t="s">
        <v>468</v>
      </c>
      <c r="C228" s="55"/>
      <c r="D228" s="481"/>
      <c r="E228" s="51"/>
      <c r="F228" s="490"/>
      <c r="G228" s="490"/>
      <c r="H228" s="497"/>
      <c r="I228" s="58"/>
    </row>
    <row r="229" spans="1:9">
      <c r="A229" s="48"/>
      <c r="B229" s="54" t="s">
        <v>724</v>
      </c>
      <c r="C229" s="55">
        <v>55</v>
      </c>
      <c r="D229" s="480">
        <v>32</v>
      </c>
      <c r="E229" s="51" t="s">
        <v>390</v>
      </c>
      <c r="F229" s="490">
        <v>680</v>
      </c>
      <c r="G229" s="491">
        <f>ROUND(D229*F229,2)</f>
        <v>21760</v>
      </c>
      <c r="H229" s="491">
        <v>21760</v>
      </c>
      <c r="I229" s="56">
        <f>G229-H229</f>
        <v>0</v>
      </c>
    </row>
    <row r="230" spans="1:9">
      <c r="A230" s="48"/>
      <c r="B230" s="54"/>
      <c r="C230" s="55"/>
      <c r="D230" s="480"/>
      <c r="E230" s="51"/>
      <c r="F230" s="490">
        <v>688.69</v>
      </c>
      <c r="G230" s="491"/>
      <c r="H230" s="491"/>
      <c r="I230" s="56"/>
    </row>
    <row r="231" spans="1:9">
      <c r="A231" s="48"/>
      <c r="B231" s="54"/>
      <c r="C231" s="55"/>
      <c r="D231" s="481"/>
      <c r="E231" s="51"/>
      <c r="F231" s="490"/>
      <c r="G231" s="490"/>
      <c r="H231" s="497"/>
      <c r="I231" s="58"/>
    </row>
    <row r="232" spans="1:9" ht="36">
      <c r="A232" s="48">
        <v>53</v>
      </c>
      <c r="B232" s="106" t="s">
        <v>466</v>
      </c>
      <c r="C232" s="55"/>
      <c r="D232" s="481"/>
      <c r="E232" s="51"/>
      <c r="F232" s="490"/>
      <c r="G232" s="490"/>
      <c r="H232" s="497"/>
      <c r="I232" s="58"/>
    </row>
    <row r="233" spans="1:9">
      <c r="A233" s="48">
        <v>53.1</v>
      </c>
      <c r="B233" s="106" t="s">
        <v>467</v>
      </c>
      <c r="C233" s="55"/>
      <c r="D233" s="481"/>
      <c r="E233" s="51"/>
      <c r="F233" s="490"/>
      <c r="G233" s="490"/>
      <c r="H233" s="497"/>
      <c r="I233" s="58"/>
    </row>
    <row r="234" spans="1:9" ht="25.5">
      <c r="A234" s="48" t="s">
        <v>469</v>
      </c>
      <c r="B234" s="106" t="s">
        <v>468</v>
      </c>
      <c r="C234" s="55"/>
      <c r="D234" s="481"/>
      <c r="E234" s="51"/>
      <c r="F234" s="490"/>
      <c r="G234" s="490"/>
      <c r="H234" s="497"/>
      <c r="I234" s="58"/>
    </row>
    <row r="235" spans="1:9">
      <c r="A235" s="48"/>
      <c r="B235" s="54" t="s">
        <v>724</v>
      </c>
      <c r="C235" s="55">
        <v>24</v>
      </c>
      <c r="D235" s="480">
        <v>15</v>
      </c>
      <c r="E235" s="51" t="s">
        <v>390</v>
      </c>
      <c r="F235" s="490">
        <v>600</v>
      </c>
      <c r="G235" s="491">
        <f>ROUND(D235*F235,2)</f>
        <v>9000</v>
      </c>
      <c r="H235" s="491">
        <v>9000</v>
      </c>
      <c r="I235" s="56">
        <f>G235-H235</f>
        <v>0</v>
      </c>
    </row>
    <row r="236" spans="1:9">
      <c r="A236" s="48"/>
      <c r="B236" s="54"/>
      <c r="C236" s="55"/>
      <c r="D236" s="480"/>
      <c r="E236" s="51"/>
      <c r="F236" s="490">
        <v>621.09</v>
      </c>
      <c r="G236" s="491"/>
      <c r="H236" s="491"/>
      <c r="I236" s="56"/>
    </row>
    <row r="237" spans="1:9">
      <c r="A237" s="48"/>
      <c r="B237" s="54"/>
      <c r="C237" s="55"/>
      <c r="D237" s="480"/>
      <c r="E237" s="51"/>
      <c r="F237" s="490"/>
      <c r="G237" s="491"/>
      <c r="H237" s="491"/>
      <c r="I237" s="56"/>
    </row>
    <row r="238" spans="1:9">
      <c r="A238" s="48"/>
      <c r="B238" s="54"/>
      <c r="C238" s="55"/>
      <c r="D238" s="481"/>
      <c r="E238" s="51"/>
      <c r="F238" s="490"/>
      <c r="G238" s="490"/>
      <c r="H238" s="497"/>
      <c r="I238" s="58"/>
    </row>
    <row r="239" spans="1:9" ht="48">
      <c r="A239" s="48">
        <v>56</v>
      </c>
      <c r="B239" s="106" t="s">
        <v>472</v>
      </c>
      <c r="C239" s="55"/>
      <c r="D239" s="481"/>
      <c r="E239" s="51"/>
      <c r="F239" s="490"/>
      <c r="G239" s="490"/>
      <c r="H239" s="497"/>
      <c r="I239" s="58"/>
    </row>
    <row r="240" spans="1:9">
      <c r="A240" s="48">
        <v>56.1</v>
      </c>
      <c r="B240" s="106" t="s">
        <v>473</v>
      </c>
      <c r="C240" s="55"/>
      <c r="D240" s="481"/>
      <c r="E240" s="51"/>
      <c r="F240" s="490"/>
      <c r="G240" s="490"/>
      <c r="H240" s="497"/>
      <c r="I240" s="58"/>
    </row>
    <row r="241" spans="1:9">
      <c r="A241" s="48"/>
      <c r="B241" s="54" t="s">
        <v>724</v>
      </c>
      <c r="C241" s="55">
        <v>406</v>
      </c>
      <c r="D241" s="480">
        <v>150</v>
      </c>
    </row>
    <row r="242" spans="1:9">
      <c r="A242" s="48"/>
      <c r="B242" s="54" t="s">
        <v>741</v>
      </c>
      <c r="C242" s="55"/>
      <c r="D242" s="480">
        <f>'Abstract of Qty '!D64</f>
        <v>72</v>
      </c>
    </row>
    <row r="243" spans="1:9">
      <c r="A243" s="48"/>
      <c r="B243" s="54"/>
      <c r="C243" s="59" t="s">
        <v>20</v>
      </c>
      <c r="D243" s="496">
        <f>SUM(D241:D242)</f>
        <v>222</v>
      </c>
      <c r="E243" s="51" t="s">
        <v>390</v>
      </c>
      <c r="F243" s="490">
        <v>230</v>
      </c>
      <c r="G243" s="491">
        <f>ROUND(D243*F243,2)</f>
        <v>51060</v>
      </c>
      <c r="H243" s="491">
        <v>34500</v>
      </c>
      <c r="I243" s="56">
        <f>G243-H243</f>
        <v>16560</v>
      </c>
    </row>
    <row r="244" spans="1:9">
      <c r="A244" s="48"/>
      <c r="B244" s="54"/>
      <c r="C244" s="55"/>
      <c r="D244" s="480"/>
      <c r="E244" s="51"/>
      <c r="F244" s="490">
        <v>246.91</v>
      </c>
      <c r="G244" s="491"/>
      <c r="H244" s="491"/>
      <c r="I244" s="56"/>
    </row>
    <row r="245" spans="1:9">
      <c r="A245" s="48"/>
      <c r="B245" s="54"/>
      <c r="C245" s="55"/>
      <c r="D245" s="480"/>
      <c r="E245" s="51"/>
      <c r="F245" s="490"/>
      <c r="G245" s="491"/>
      <c r="H245" s="491"/>
      <c r="I245" s="56"/>
    </row>
    <row r="246" spans="1:9">
      <c r="A246" s="48"/>
      <c r="B246" s="54"/>
      <c r="C246" s="55"/>
      <c r="D246" s="480"/>
      <c r="E246" s="51"/>
      <c r="F246" s="503" t="s">
        <v>64</v>
      </c>
      <c r="G246" s="506">
        <f>SUM(G210:G245)</f>
        <v>19603373.670000006</v>
      </c>
      <c r="H246" s="506">
        <v>18454623.350000001</v>
      </c>
      <c r="I246" s="506">
        <f>SUM(I210:I245)</f>
        <v>1148750.3199999998</v>
      </c>
    </row>
    <row r="247" spans="1:9">
      <c r="A247" s="48"/>
      <c r="B247" s="54"/>
      <c r="C247" s="55"/>
      <c r="D247" s="481"/>
      <c r="E247" s="51"/>
      <c r="F247" s="503" t="s">
        <v>65</v>
      </c>
      <c r="G247" s="503">
        <f>G246</f>
        <v>19603373.670000006</v>
      </c>
      <c r="H247" s="503">
        <v>18454623.350000001</v>
      </c>
      <c r="I247" s="503">
        <f t="shared" ref="I247" si="12">I246</f>
        <v>1148750.3199999998</v>
      </c>
    </row>
    <row r="248" spans="1:9">
      <c r="A248" s="48"/>
      <c r="B248" s="54"/>
      <c r="C248" s="55"/>
      <c r="D248" s="481"/>
      <c r="E248" s="51"/>
      <c r="F248" s="490"/>
      <c r="G248" s="490"/>
      <c r="H248" s="497"/>
      <c r="I248" s="58"/>
    </row>
    <row r="249" spans="1:9" ht="84">
      <c r="A249" s="48">
        <v>57</v>
      </c>
      <c r="B249" s="106" t="s">
        <v>462</v>
      </c>
      <c r="C249" s="55"/>
      <c r="D249" s="481"/>
      <c r="E249" s="51"/>
      <c r="F249" s="490"/>
      <c r="G249" s="490"/>
      <c r="H249" s="497"/>
      <c r="I249" s="58"/>
    </row>
    <row r="250" spans="1:9" ht="24">
      <c r="A250" s="48">
        <v>57.1</v>
      </c>
      <c r="B250" s="106" t="s">
        <v>463</v>
      </c>
      <c r="C250" s="55"/>
      <c r="D250" s="481"/>
      <c r="E250" s="51"/>
      <c r="F250" s="490"/>
      <c r="G250" s="490"/>
      <c r="H250" s="497"/>
      <c r="I250" s="58"/>
    </row>
    <row r="251" spans="1:9" ht="25.5">
      <c r="A251" s="48" t="s">
        <v>465</v>
      </c>
      <c r="B251" s="106" t="s">
        <v>464</v>
      </c>
      <c r="C251" s="55"/>
      <c r="D251" s="481"/>
      <c r="E251" s="51"/>
      <c r="F251" s="490"/>
      <c r="G251" s="490"/>
      <c r="H251" s="497"/>
      <c r="I251" s="58"/>
    </row>
    <row r="252" spans="1:9">
      <c r="A252" s="48"/>
      <c r="B252" s="54" t="s">
        <v>725</v>
      </c>
      <c r="C252" s="55">
        <v>72</v>
      </c>
      <c r="D252" s="480">
        <v>45</v>
      </c>
      <c r="E252" s="51" t="s">
        <v>390</v>
      </c>
      <c r="F252" s="490">
        <v>930</v>
      </c>
      <c r="G252" s="491">
        <f>ROUND(D252*F252,2)</f>
        <v>41850</v>
      </c>
      <c r="H252" s="491">
        <v>41850</v>
      </c>
      <c r="I252" s="56">
        <f>G252-H252</f>
        <v>0</v>
      </c>
    </row>
    <row r="253" spans="1:9">
      <c r="A253" s="48"/>
      <c r="B253" s="54"/>
      <c r="C253" s="55"/>
      <c r="D253" s="480"/>
      <c r="E253" s="51"/>
      <c r="F253" s="490">
        <v>952.34</v>
      </c>
      <c r="G253" s="491"/>
      <c r="H253" s="491"/>
      <c r="I253" s="56"/>
    </row>
    <row r="254" spans="1:9">
      <c r="A254" s="48"/>
      <c r="B254" s="54"/>
      <c r="C254" s="55"/>
      <c r="D254" s="480"/>
      <c r="E254" s="51"/>
      <c r="F254" s="490"/>
      <c r="G254" s="491"/>
      <c r="H254" s="491"/>
      <c r="I254" s="56"/>
    </row>
    <row r="255" spans="1:9" ht="70.5" customHeight="1">
      <c r="A255" s="48">
        <v>58</v>
      </c>
      <c r="B255" s="106" t="s">
        <v>670</v>
      </c>
      <c r="C255" s="55"/>
      <c r="D255" s="481"/>
      <c r="E255" s="51"/>
      <c r="F255" s="490"/>
      <c r="G255" s="490"/>
      <c r="H255" s="497"/>
      <c r="I255" s="58"/>
    </row>
    <row r="256" spans="1:9">
      <c r="A256" s="48">
        <v>58.1</v>
      </c>
      <c r="B256" s="106" t="s">
        <v>671</v>
      </c>
      <c r="C256" s="55"/>
      <c r="D256" s="481"/>
      <c r="E256" s="51"/>
      <c r="F256" s="490"/>
      <c r="G256" s="490"/>
      <c r="H256" s="497"/>
      <c r="I256" s="58"/>
    </row>
    <row r="257" spans="1:9">
      <c r="A257" s="48"/>
      <c r="B257" s="54" t="s">
        <v>741</v>
      </c>
      <c r="C257" s="55">
        <v>384</v>
      </c>
      <c r="D257" s="480">
        <f>'Abstract of Qty '!D69</f>
        <v>160.71999999999997</v>
      </c>
      <c r="E257" s="51" t="s">
        <v>117</v>
      </c>
      <c r="F257" s="490">
        <v>200</v>
      </c>
      <c r="G257" s="491">
        <f>ROUND(D257*F257,2)</f>
        <v>32144</v>
      </c>
      <c r="H257" s="491">
        <v>0</v>
      </c>
      <c r="I257" s="56">
        <f>G257-H257</f>
        <v>32144</v>
      </c>
    </row>
    <row r="258" spans="1:9">
      <c r="A258" s="48"/>
      <c r="B258" s="54"/>
      <c r="C258" s="55"/>
      <c r="D258" s="481"/>
      <c r="E258" s="51"/>
      <c r="F258" s="490">
        <v>223.38</v>
      </c>
      <c r="G258" s="490"/>
      <c r="H258" s="497"/>
      <c r="I258" s="58"/>
    </row>
    <row r="259" spans="1:9">
      <c r="A259" s="48"/>
      <c r="B259" s="54"/>
      <c r="C259" s="55"/>
      <c r="D259" s="481"/>
      <c r="E259" s="51"/>
      <c r="F259" s="490"/>
      <c r="G259" s="490"/>
      <c r="H259" s="497"/>
      <c r="I259" s="58"/>
    </row>
    <row r="260" spans="1:9" ht="78.75">
      <c r="A260" s="48">
        <v>59</v>
      </c>
      <c r="B260" s="786" t="s">
        <v>454</v>
      </c>
      <c r="C260" s="55"/>
      <c r="D260" s="481"/>
      <c r="E260" s="51"/>
      <c r="F260" s="490"/>
      <c r="G260" s="490"/>
      <c r="H260" s="497"/>
      <c r="I260" s="58"/>
    </row>
    <row r="261" spans="1:9">
      <c r="A261" s="48">
        <v>59.1</v>
      </c>
      <c r="B261" s="106" t="s">
        <v>455</v>
      </c>
      <c r="C261" s="55"/>
      <c r="D261" s="481"/>
      <c r="E261" s="51"/>
      <c r="F261" s="490"/>
      <c r="G261" s="490"/>
      <c r="H261" s="497"/>
      <c r="I261" s="58"/>
    </row>
    <row r="262" spans="1:9">
      <c r="A262" s="48"/>
      <c r="B262" s="54" t="s">
        <v>725</v>
      </c>
      <c r="C262" s="55">
        <v>600</v>
      </c>
      <c r="D262" s="480">
        <v>311.7</v>
      </c>
    </row>
    <row r="263" spans="1:9">
      <c r="A263" s="48"/>
      <c r="B263" s="54" t="s">
        <v>741</v>
      </c>
      <c r="C263" s="55"/>
      <c r="D263" s="480">
        <f>'Abstract of Qty '!D74</f>
        <v>7.4799999999999995</v>
      </c>
    </row>
    <row r="264" spans="1:9">
      <c r="A264" s="48"/>
      <c r="B264" s="54"/>
      <c r="C264" s="59" t="s">
        <v>20</v>
      </c>
      <c r="D264" s="496">
        <f>SUM(D262:D263)</f>
        <v>319.18</v>
      </c>
      <c r="E264" s="51" t="s">
        <v>117</v>
      </c>
      <c r="F264" s="490">
        <v>250</v>
      </c>
      <c r="G264" s="491">
        <f>ROUND(D264*F264,2)</f>
        <v>79795</v>
      </c>
      <c r="H264" s="491">
        <v>77925</v>
      </c>
      <c r="I264" s="56">
        <f>G264-H264</f>
        <v>1870</v>
      </c>
    </row>
    <row r="265" spans="1:9">
      <c r="A265" s="48"/>
      <c r="B265" s="54"/>
      <c r="C265" s="55"/>
      <c r="D265" s="480"/>
      <c r="E265" s="51"/>
      <c r="F265" s="490">
        <v>273.22000000000003</v>
      </c>
      <c r="G265" s="491"/>
      <c r="H265" s="491"/>
      <c r="I265" s="56"/>
    </row>
    <row r="266" spans="1:9">
      <c r="A266" s="48"/>
      <c r="B266" s="54"/>
      <c r="C266" s="55"/>
      <c r="D266" s="481"/>
      <c r="E266" s="51"/>
      <c r="F266" s="490"/>
      <c r="G266" s="490"/>
      <c r="H266" s="497"/>
      <c r="I266" s="58"/>
    </row>
    <row r="267" spans="1:9" ht="87.75" customHeight="1">
      <c r="A267" s="48">
        <v>65</v>
      </c>
      <c r="B267" s="106" t="s">
        <v>456</v>
      </c>
      <c r="C267" s="55"/>
      <c r="D267" s="481"/>
      <c r="E267" s="51"/>
      <c r="F267" s="490"/>
      <c r="G267" s="490"/>
      <c r="H267" s="497"/>
      <c r="I267" s="58"/>
    </row>
    <row r="268" spans="1:9">
      <c r="A268" s="48">
        <v>65.099999999999994</v>
      </c>
      <c r="B268" s="106" t="s">
        <v>457</v>
      </c>
      <c r="C268" s="55"/>
      <c r="D268" s="481"/>
      <c r="E268" s="51"/>
      <c r="F268" s="490"/>
      <c r="G268" s="490"/>
      <c r="H268" s="497"/>
      <c r="I268" s="58"/>
    </row>
    <row r="269" spans="1:9">
      <c r="A269" s="48"/>
      <c r="B269" s="54" t="s">
        <v>725</v>
      </c>
      <c r="C269" s="55">
        <v>24</v>
      </c>
      <c r="D269" s="480">
        <v>32</v>
      </c>
    </row>
    <row r="270" spans="1:9">
      <c r="A270" s="48"/>
      <c r="B270" s="54" t="s">
        <v>741</v>
      </c>
      <c r="C270" s="55"/>
      <c r="D270" s="480">
        <f>'Abstract of Qty '!D80</f>
        <v>16</v>
      </c>
      <c r="E270" s="51"/>
      <c r="F270" s="490"/>
      <c r="G270" s="491"/>
      <c r="H270" s="491"/>
      <c r="I270" s="56"/>
    </row>
    <row r="271" spans="1:9">
      <c r="A271" s="48"/>
      <c r="B271" s="54"/>
      <c r="C271" s="59" t="s">
        <v>20</v>
      </c>
      <c r="D271" s="496">
        <f>SUM(D269:D270)</f>
        <v>48</v>
      </c>
      <c r="E271" s="51" t="s">
        <v>390</v>
      </c>
      <c r="F271" s="490">
        <v>120</v>
      </c>
      <c r="G271" s="491">
        <f>ROUND(D271*F271,2)</f>
        <v>5760</v>
      </c>
      <c r="H271" s="491">
        <v>4546.24</v>
      </c>
      <c r="I271" s="56">
        <f>G271-H271</f>
        <v>1213.7600000000002</v>
      </c>
    </row>
    <row r="272" spans="1:9">
      <c r="A272" s="48"/>
      <c r="B272" s="54"/>
      <c r="C272" s="55"/>
      <c r="D272" s="481"/>
      <c r="E272" s="51"/>
      <c r="F272" s="490">
        <v>142.07</v>
      </c>
      <c r="G272" s="490"/>
      <c r="H272" s="497"/>
      <c r="I272" s="58"/>
    </row>
    <row r="273" spans="1:9" ht="78.75">
      <c r="A273" s="48">
        <v>103</v>
      </c>
      <c r="B273" s="786" t="s">
        <v>481</v>
      </c>
      <c r="C273" s="55"/>
      <c r="D273" s="481"/>
      <c r="E273" s="51"/>
      <c r="F273" s="490"/>
      <c r="G273" s="490"/>
      <c r="H273" s="497"/>
      <c r="I273" s="58"/>
    </row>
    <row r="274" spans="1:9">
      <c r="A274" s="48"/>
      <c r="B274" s="54" t="s">
        <v>725</v>
      </c>
      <c r="C274" s="55">
        <v>24</v>
      </c>
      <c r="D274" s="480">
        <v>15</v>
      </c>
      <c r="E274" s="51" t="s">
        <v>390</v>
      </c>
      <c r="F274" s="490">
        <v>4500</v>
      </c>
      <c r="G274" s="491">
        <f>ROUND(D274*F274,2)</f>
        <v>67500</v>
      </c>
      <c r="H274" s="491">
        <v>67500</v>
      </c>
      <c r="I274" s="56">
        <f>G274-H274</f>
        <v>0</v>
      </c>
    </row>
    <row r="275" spans="1:9">
      <c r="A275" s="48"/>
      <c r="B275" s="54"/>
      <c r="C275" s="55"/>
      <c r="D275" s="481"/>
      <c r="E275" s="51"/>
      <c r="F275" s="490">
        <v>4882.3</v>
      </c>
      <c r="G275" s="490"/>
      <c r="H275" s="497"/>
      <c r="I275" s="58"/>
    </row>
    <row r="276" spans="1:9">
      <c r="A276" s="48"/>
      <c r="B276" s="54"/>
      <c r="C276" s="55"/>
      <c r="D276" s="481"/>
      <c r="E276" s="51"/>
      <c r="F276" s="490"/>
      <c r="G276" s="490"/>
      <c r="H276" s="497"/>
      <c r="I276" s="58"/>
    </row>
    <row r="277" spans="1:9">
      <c r="A277" s="48"/>
      <c r="B277" s="54"/>
      <c r="C277" s="55"/>
      <c r="D277" s="481"/>
      <c r="E277" s="51"/>
      <c r="F277" s="503" t="s">
        <v>64</v>
      </c>
      <c r="G277" s="503">
        <f>SUM(G247:G276)</f>
        <v>19830422.670000006</v>
      </c>
      <c r="H277" s="503">
        <v>18646444.59</v>
      </c>
      <c r="I277" s="503">
        <f>SUM(I247:I276)</f>
        <v>1183978.0799999998</v>
      </c>
    </row>
    <row r="278" spans="1:9">
      <c r="A278" s="48"/>
      <c r="B278" s="54"/>
      <c r="C278" s="55"/>
      <c r="D278" s="481"/>
      <c r="E278" s="51"/>
      <c r="F278" s="503" t="s">
        <v>65</v>
      </c>
      <c r="G278" s="503">
        <f>G277</f>
        <v>19830422.670000006</v>
      </c>
      <c r="H278" s="503">
        <v>18646444.59</v>
      </c>
      <c r="I278" s="503">
        <f t="shared" ref="I278" si="13">I277</f>
        <v>1183978.0799999998</v>
      </c>
    </row>
    <row r="279" spans="1:9">
      <c r="A279" s="48"/>
      <c r="B279" s="54"/>
      <c r="C279" s="55"/>
      <c r="D279" s="481"/>
      <c r="E279" s="51"/>
      <c r="F279" s="490"/>
      <c r="G279" s="490"/>
      <c r="H279" s="497"/>
      <c r="I279" s="58"/>
    </row>
    <row r="280" spans="1:9" ht="216">
      <c r="A280" s="48">
        <v>125</v>
      </c>
      <c r="B280" s="106" t="s">
        <v>452</v>
      </c>
      <c r="C280" s="55"/>
      <c r="D280" s="481"/>
      <c r="E280" s="51"/>
      <c r="F280" s="490"/>
      <c r="G280" s="490"/>
      <c r="H280" s="497"/>
      <c r="I280" s="58"/>
    </row>
    <row r="281" spans="1:9">
      <c r="A281" s="48"/>
      <c r="B281" s="54" t="s">
        <v>726</v>
      </c>
      <c r="C281" s="55">
        <v>211</v>
      </c>
      <c r="D281" s="480">
        <v>117.26</v>
      </c>
    </row>
    <row r="282" spans="1:9">
      <c r="A282" s="48"/>
      <c r="B282" s="54" t="s">
        <v>742</v>
      </c>
      <c r="C282" s="55"/>
      <c r="D282" s="480">
        <f>'Abstract of Qty '!D85</f>
        <v>48.739999999999995</v>
      </c>
    </row>
    <row r="283" spans="1:9">
      <c r="A283" s="48"/>
      <c r="B283" s="54"/>
      <c r="C283" s="59" t="s">
        <v>20</v>
      </c>
      <c r="D283" s="496">
        <f>SUM(D281:D282)</f>
        <v>166</v>
      </c>
      <c r="E283" s="51" t="s">
        <v>68</v>
      </c>
      <c r="F283" s="490">
        <v>315</v>
      </c>
      <c r="G283" s="491">
        <f>ROUND(D283*F283,2)</f>
        <v>52290</v>
      </c>
      <c r="H283" s="491">
        <v>36936.9</v>
      </c>
      <c r="I283" s="56">
        <f>G283-H283</f>
        <v>15353.099999999999</v>
      </c>
    </row>
    <row r="284" spans="1:9">
      <c r="A284" s="48"/>
      <c r="B284" s="54"/>
      <c r="C284" s="55"/>
      <c r="D284" s="480"/>
      <c r="E284" s="51"/>
      <c r="F284" s="490">
        <v>354.1</v>
      </c>
      <c r="G284" s="490"/>
      <c r="H284" s="497"/>
      <c r="I284" s="58"/>
    </row>
    <row r="285" spans="1:9">
      <c r="A285" s="48"/>
      <c r="B285" s="54"/>
      <c r="C285" s="55"/>
      <c r="D285" s="481"/>
      <c r="E285" s="51"/>
      <c r="F285" s="490"/>
      <c r="G285" s="490"/>
      <c r="H285" s="497"/>
      <c r="I285" s="58"/>
    </row>
    <row r="286" spans="1:9" ht="234.75" customHeight="1">
      <c r="A286" s="48">
        <v>132</v>
      </c>
      <c r="B286" s="49" t="s">
        <v>73</v>
      </c>
      <c r="C286" s="83"/>
      <c r="D286" s="58"/>
      <c r="E286" s="51"/>
      <c r="F286" s="57"/>
      <c r="G286" s="57"/>
      <c r="H286" s="53"/>
      <c r="I286" s="58"/>
    </row>
    <row r="287" spans="1:9" ht="25.5">
      <c r="A287" s="48">
        <v>132.1</v>
      </c>
      <c r="B287" s="49" t="s">
        <v>74</v>
      </c>
      <c r="C287" s="83"/>
      <c r="D287" s="58"/>
      <c r="E287" s="51"/>
      <c r="F287" s="57"/>
      <c r="G287" s="57"/>
      <c r="H287" s="53"/>
      <c r="I287" s="58"/>
    </row>
    <row r="288" spans="1:9">
      <c r="A288" s="48"/>
      <c r="B288" s="54" t="s">
        <v>726</v>
      </c>
      <c r="C288" s="55">
        <v>1</v>
      </c>
      <c r="D288" s="58">
        <v>1</v>
      </c>
      <c r="E288" s="51" t="s">
        <v>75</v>
      </c>
      <c r="F288" s="507">
        <v>-297041</v>
      </c>
      <c r="G288" s="77">
        <v>-297041</v>
      </c>
      <c r="H288" s="73">
        <v>-297041</v>
      </c>
      <c r="I288" s="56">
        <f>G288-H288</f>
        <v>0</v>
      </c>
    </row>
    <row r="289" spans="1:11" ht="22.5" customHeight="1">
      <c r="A289" s="48"/>
      <c r="B289" s="54"/>
      <c r="C289" s="55"/>
      <c r="D289" s="58"/>
      <c r="E289" s="51"/>
      <c r="F289" s="57"/>
      <c r="G289" s="77"/>
      <c r="H289" s="73"/>
      <c r="I289" s="56"/>
    </row>
    <row r="290" spans="1:11" ht="27" customHeight="1">
      <c r="A290" s="1005" t="s">
        <v>133</v>
      </c>
      <c r="B290" s="1005"/>
      <c r="C290" s="1005"/>
      <c r="D290" s="1005"/>
      <c r="E290" s="454"/>
      <c r="F290" s="87"/>
      <c r="G290" s="89">
        <f>SUM(G278:G289)</f>
        <v>19585671.670000006</v>
      </c>
      <c r="H290" s="89">
        <v>18386340.489999998</v>
      </c>
      <c r="I290" s="89">
        <f t="shared" ref="I290" si="14">SUM(I278:I289)</f>
        <v>1199331.18</v>
      </c>
      <c r="J290" s="90"/>
    </row>
    <row r="291" spans="1:11" ht="33.75" customHeight="1">
      <c r="A291" s="454"/>
      <c r="B291" s="454"/>
      <c r="C291" s="454"/>
      <c r="D291" s="454"/>
      <c r="E291" s="454"/>
      <c r="F291" s="87"/>
      <c r="G291" s="89"/>
      <c r="H291" s="89"/>
      <c r="I291" s="89"/>
      <c r="J291" s="90"/>
    </row>
    <row r="292" spans="1:11" ht="26.25" customHeight="1">
      <c r="A292" s="91"/>
      <c r="B292" s="1044" t="s">
        <v>76</v>
      </c>
      <c r="C292" s="1044"/>
      <c r="D292" s="1044"/>
      <c r="E292" s="1025">
        <v>18386340.489999998</v>
      </c>
      <c r="F292" s="1025"/>
      <c r="G292" s="89">
        <f>ROUND(G290*6.07%,2)</f>
        <v>1188850.27</v>
      </c>
      <c r="H292" s="89">
        <v>1116050.8700000001</v>
      </c>
      <c r="I292" s="89">
        <f>G292-H292</f>
        <v>72799.399999999907</v>
      </c>
      <c r="J292" s="93"/>
      <c r="K292" s="63"/>
    </row>
    <row r="293" spans="1:11" ht="19.5" customHeight="1">
      <c r="A293" s="91"/>
      <c r="B293" s="455"/>
      <c r="C293" s="455"/>
      <c r="D293" s="455"/>
      <c r="E293" s="499"/>
      <c r="F293" s="499"/>
      <c r="G293" s="88"/>
      <c r="H293" s="88"/>
      <c r="I293" s="88"/>
      <c r="J293" s="92"/>
      <c r="K293" s="63"/>
    </row>
    <row r="294" spans="1:11" ht="27.75" customHeight="1">
      <c r="A294" s="91"/>
      <c r="B294" s="1030" t="s">
        <v>133</v>
      </c>
      <c r="C294" s="1030"/>
      <c r="D294" s="1030"/>
      <c r="E294" s="453"/>
      <c r="F294" s="87"/>
      <c r="G294" s="89">
        <f>SUM(G290:G292)</f>
        <v>20774521.940000005</v>
      </c>
      <c r="H294" s="89">
        <v>19502391.359999999</v>
      </c>
      <c r="I294" s="89">
        <f>SUM(I290:I292)</f>
        <v>1272130.5799999998</v>
      </c>
      <c r="J294" s="93"/>
      <c r="K294" s="63"/>
    </row>
    <row r="295" spans="1:11" ht="15.6" customHeight="1">
      <c r="A295" s="91"/>
      <c r="B295" s="453"/>
      <c r="C295" s="453"/>
      <c r="D295" s="453"/>
      <c r="E295" s="453"/>
      <c r="F295" s="87"/>
      <c r="G295" s="89"/>
      <c r="H295" s="89"/>
      <c r="I295" s="89"/>
      <c r="J295" s="93"/>
      <c r="K295" s="63"/>
    </row>
    <row r="296" spans="1:11">
      <c r="A296" s="94"/>
      <c r="B296" s="95"/>
      <c r="C296" s="94"/>
      <c r="D296" s="94"/>
      <c r="E296" s="94"/>
      <c r="F296" s="96"/>
      <c r="G296" s="96"/>
      <c r="H296" s="96"/>
      <c r="I296" s="96"/>
    </row>
    <row r="297" spans="1:11" ht="24.75" customHeight="1">
      <c r="A297" s="94"/>
      <c r="B297" s="95"/>
      <c r="C297" s="94"/>
      <c r="D297" s="94"/>
      <c r="E297" s="94"/>
      <c r="F297" s="110" t="s">
        <v>65</v>
      </c>
      <c r="G297" s="110">
        <f>G294</f>
        <v>20774521.940000005</v>
      </c>
      <c r="H297" s="110">
        <v>19502391.359999999</v>
      </c>
      <c r="I297" s="110">
        <f>I294</f>
        <v>1272130.5799999998</v>
      </c>
    </row>
    <row r="298" spans="1:11" ht="15">
      <c r="A298" s="456"/>
      <c r="B298" s="509" t="s">
        <v>134</v>
      </c>
      <c r="C298" s="456"/>
      <c r="D298" s="456"/>
      <c r="E298" s="456"/>
      <c r="F298" s="456"/>
      <c r="G298" s="456"/>
      <c r="H298" s="82"/>
      <c r="I298" s="97"/>
    </row>
    <row r="299" spans="1:11" ht="19.5" customHeight="1">
      <c r="A299" s="456"/>
      <c r="B299" s="508" t="s">
        <v>408</v>
      </c>
      <c r="C299" s="456"/>
      <c r="D299" s="456"/>
      <c r="E299" s="456"/>
      <c r="F299" s="456"/>
      <c r="G299" s="456"/>
      <c r="H299" s="82"/>
      <c r="I299" s="97"/>
    </row>
    <row r="300" spans="1:11" ht="57.75" customHeight="1">
      <c r="A300" s="98" t="s">
        <v>145</v>
      </c>
      <c r="B300" s="99" t="s">
        <v>27</v>
      </c>
      <c r="C300" s="85"/>
      <c r="D300" s="71"/>
      <c r="E300" s="71"/>
      <c r="F300" s="85"/>
      <c r="G300" s="85"/>
      <c r="H300" s="85"/>
      <c r="I300" s="85"/>
    </row>
    <row r="301" spans="1:11">
      <c r="A301" s="98"/>
      <c r="B301" s="54" t="s">
        <v>727</v>
      </c>
      <c r="C301" s="85"/>
      <c r="D301" s="71">
        <v>321.93</v>
      </c>
      <c r="E301" s="71"/>
      <c r="F301" s="456"/>
      <c r="G301" s="456"/>
      <c r="H301" s="85"/>
      <c r="I301" s="85"/>
    </row>
    <row r="302" spans="1:11">
      <c r="A302" s="98"/>
      <c r="B302" s="54" t="s">
        <v>742</v>
      </c>
      <c r="C302" s="85"/>
      <c r="D302" s="71">
        <f>'Abstract of Qty '!D89</f>
        <v>21.44</v>
      </c>
      <c r="E302" s="71"/>
      <c r="F302" s="776"/>
      <c r="G302" s="776"/>
      <c r="H302" s="85"/>
      <c r="I302" s="85"/>
    </row>
    <row r="303" spans="1:11">
      <c r="A303" s="98"/>
      <c r="B303" s="554" t="s">
        <v>510</v>
      </c>
      <c r="C303" s="86" t="s">
        <v>20</v>
      </c>
      <c r="D303" s="60">
        <f>SUM(D301:D302)</f>
        <v>343.37</v>
      </c>
      <c r="E303" s="71" t="s">
        <v>29</v>
      </c>
      <c r="F303" s="71">
        <v>652.76</v>
      </c>
      <c r="G303" s="85">
        <f>ROUND(D303*F303,2)</f>
        <v>224138.2</v>
      </c>
      <c r="H303" s="85">
        <v>210143.03</v>
      </c>
      <c r="I303" s="85">
        <f>G303-H303</f>
        <v>13995.170000000013</v>
      </c>
    </row>
    <row r="304" spans="1:11">
      <c r="A304" s="98"/>
      <c r="B304" s="99"/>
      <c r="C304" s="86"/>
      <c r="D304" s="60"/>
      <c r="E304" s="71"/>
      <c r="F304" s="456"/>
      <c r="G304" s="85"/>
      <c r="H304" s="85"/>
      <c r="I304" s="85"/>
    </row>
    <row r="305" spans="1:13">
      <c r="A305" s="98"/>
      <c r="B305" s="99"/>
      <c r="C305" s="86"/>
      <c r="D305" s="60"/>
      <c r="E305" s="71"/>
      <c r="F305" s="85"/>
      <c r="G305" s="85"/>
      <c r="H305" s="85"/>
      <c r="I305" s="85"/>
    </row>
    <row r="306" spans="1:13" ht="42.75" customHeight="1">
      <c r="A306" s="98" t="s">
        <v>146</v>
      </c>
      <c r="B306" s="99" t="s">
        <v>45</v>
      </c>
      <c r="C306" s="85"/>
      <c r="D306" s="71"/>
      <c r="E306" s="71"/>
      <c r="F306" s="85"/>
      <c r="G306" s="85"/>
      <c r="H306" s="85"/>
      <c r="I306" s="85"/>
    </row>
    <row r="307" spans="1:13" ht="30.75" customHeight="1">
      <c r="A307" s="98"/>
      <c r="B307" s="99" t="s">
        <v>389</v>
      </c>
      <c r="C307" s="85"/>
      <c r="D307" s="71"/>
      <c r="E307" s="71"/>
      <c r="F307" s="85"/>
      <c r="G307" s="85"/>
      <c r="H307" s="85"/>
      <c r="I307" s="85"/>
    </row>
    <row r="308" spans="1:13">
      <c r="A308" s="98"/>
      <c r="B308" s="54" t="s">
        <v>727</v>
      </c>
      <c r="C308" s="85"/>
      <c r="D308" s="56">
        <v>74.429999999999993</v>
      </c>
      <c r="E308" s="71"/>
      <c r="F308" s="456"/>
      <c r="G308" s="456"/>
      <c r="H308" s="85"/>
      <c r="I308" s="85"/>
    </row>
    <row r="309" spans="1:13">
      <c r="A309" s="98"/>
      <c r="B309" s="100"/>
      <c r="C309" s="85"/>
      <c r="D309" s="60">
        <v>74.429999999999993</v>
      </c>
      <c r="E309" s="71" t="s">
        <v>68</v>
      </c>
      <c r="F309" s="322">
        <v>400</v>
      </c>
      <c r="G309" s="85">
        <f>ROUND(D309*F309,2)</f>
        <v>29772</v>
      </c>
      <c r="H309" s="85">
        <v>29772</v>
      </c>
      <c r="I309" s="85">
        <f>G309-H309</f>
        <v>0</v>
      </c>
    </row>
    <row r="310" spans="1:13">
      <c r="A310" s="98"/>
      <c r="B310" s="456"/>
      <c r="C310" s="85"/>
      <c r="D310" s="71"/>
      <c r="E310" s="71"/>
      <c r="F310" s="85"/>
      <c r="G310" s="85"/>
      <c r="H310" s="85"/>
      <c r="I310" s="85"/>
    </row>
    <row r="311" spans="1:13">
      <c r="A311" s="98"/>
      <c r="B311" s="99"/>
      <c r="C311" s="85"/>
      <c r="D311" s="71"/>
      <c r="E311" s="71"/>
      <c r="F311" s="85"/>
      <c r="G311" s="85"/>
      <c r="H311" s="85"/>
      <c r="I311" s="85"/>
    </row>
    <row r="312" spans="1:13" ht="46.5" customHeight="1">
      <c r="A312" s="98" t="s">
        <v>147</v>
      </c>
      <c r="B312" s="99" t="s">
        <v>388</v>
      </c>
      <c r="C312" s="85"/>
      <c r="D312" s="71"/>
      <c r="E312" s="71"/>
      <c r="F312" s="85"/>
      <c r="G312" s="85"/>
      <c r="H312" s="85"/>
      <c r="I312" s="85"/>
    </row>
    <row r="313" spans="1:13">
      <c r="A313" s="98"/>
      <c r="B313" s="54" t="s">
        <v>727</v>
      </c>
      <c r="C313" s="85"/>
      <c r="D313" s="71">
        <v>177.86</v>
      </c>
      <c r="E313" s="71" t="s">
        <v>70</v>
      </c>
      <c r="F313" s="322">
        <v>60</v>
      </c>
      <c r="G313" s="85">
        <f>ROUND(D313*F313,2)</f>
        <v>10671.6</v>
      </c>
      <c r="H313" s="85">
        <v>10671.6</v>
      </c>
      <c r="I313" s="85">
        <f>G313-H313</f>
        <v>0</v>
      </c>
    </row>
    <row r="314" spans="1:13">
      <c r="A314" s="98"/>
      <c r="B314" s="54"/>
      <c r="C314" s="85"/>
      <c r="D314" s="71"/>
      <c r="E314" s="71"/>
      <c r="F314" s="322"/>
      <c r="G314" s="85"/>
      <c r="H314" s="85"/>
      <c r="I314" s="85"/>
    </row>
    <row r="315" spans="1:13">
      <c r="A315" s="98"/>
      <c r="B315" s="456"/>
      <c r="C315" s="85"/>
      <c r="D315" s="71"/>
      <c r="E315" s="71"/>
      <c r="F315" s="85"/>
      <c r="G315" s="85"/>
      <c r="H315" s="85"/>
      <c r="I315" s="85"/>
    </row>
    <row r="316" spans="1:13" ht="114" customHeight="1">
      <c r="A316" s="98" t="s">
        <v>407</v>
      </c>
      <c r="B316" s="500" t="s">
        <v>411</v>
      </c>
      <c r="C316" s="347"/>
      <c r="D316" s="347"/>
      <c r="E316" s="347"/>
      <c r="F316" s="347"/>
      <c r="G316" s="347"/>
      <c r="H316" s="347"/>
      <c r="I316" s="347"/>
      <c r="K316" s="1019"/>
      <c r="L316" s="1019"/>
      <c r="M316" s="1019"/>
    </row>
    <row r="317" spans="1:13">
      <c r="A317" s="98"/>
      <c r="B317" s="54" t="s">
        <v>727</v>
      </c>
      <c r="C317" s="85"/>
      <c r="D317" s="56">
        <v>576</v>
      </c>
      <c r="E317" s="456"/>
      <c r="F317" s="456"/>
      <c r="G317" s="456"/>
      <c r="H317" s="456"/>
      <c r="I317" s="456"/>
    </row>
    <row r="318" spans="1:13">
      <c r="A318" s="98"/>
      <c r="B318" s="456"/>
      <c r="C318" s="86" t="s">
        <v>20</v>
      </c>
      <c r="D318" s="60">
        <f>SUM(D317)</f>
        <v>576</v>
      </c>
      <c r="E318" s="71" t="s">
        <v>390</v>
      </c>
      <c r="F318" s="322">
        <v>100</v>
      </c>
      <c r="G318" s="85">
        <f>ROUND(D318*F318,2)</f>
        <v>57600</v>
      </c>
      <c r="H318" s="85">
        <v>57600</v>
      </c>
      <c r="I318" s="85">
        <f>G318-H318</f>
        <v>0</v>
      </c>
    </row>
    <row r="319" spans="1:13">
      <c r="A319" s="98"/>
      <c r="B319" s="456"/>
      <c r="C319" s="86"/>
      <c r="D319" s="60"/>
      <c r="E319" s="71"/>
      <c r="F319" s="322"/>
      <c r="G319" s="85"/>
      <c r="H319" s="85"/>
      <c r="I319" s="85"/>
    </row>
    <row r="320" spans="1:13">
      <c r="A320" s="98"/>
      <c r="B320" s="456"/>
      <c r="C320" s="86"/>
      <c r="D320" s="60"/>
      <c r="E320" s="71"/>
      <c r="F320" s="322"/>
      <c r="G320" s="85"/>
      <c r="H320" s="85"/>
      <c r="I320" s="85"/>
    </row>
    <row r="321" spans="1:9" ht="18" customHeight="1">
      <c r="A321" s="98"/>
      <c r="B321" s="456"/>
      <c r="C321" s="85"/>
      <c r="D321" s="71"/>
      <c r="E321" s="71"/>
      <c r="F321" s="86" t="s">
        <v>64</v>
      </c>
      <c r="G321" s="86">
        <f>SUM(G297:G320)</f>
        <v>21096703.740000006</v>
      </c>
      <c r="H321" s="86">
        <v>19810577.990000002</v>
      </c>
      <c r="I321" s="86">
        <f>SUM(I297:I320)</f>
        <v>1286125.7499999998</v>
      </c>
    </row>
    <row r="322" spans="1:9" ht="18.75" customHeight="1">
      <c r="A322" s="98"/>
      <c r="B322" s="456"/>
      <c r="C322" s="85"/>
      <c r="D322" s="71"/>
      <c r="E322" s="71"/>
      <c r="F322" s="86" t="s">
        <v>65</v>
      </c>
      <c r="G322" s="86">
        <f>G321</f>
        <v>21096703.740000006</v>
      </c>
      <c r="H322" s="86">
        <v>19810577.990000002</v>
      </c>
      <c r="I322" s="86">
        <f t="shared" ref="I322" si="15">I321</f>
        <v>1286125.7499999998</v>
      </c>
    </row>
    <row r="323" spans="1:9" ht="47.25" customHeight="1">
      <c r="A323" s="98" t="s">
        <v>491</v>
      </c>
      <c r="B323" s="501" t="s">
        <v>453</v>
      </c>
      <c r="C323" s="85"/>
      <c r="D323" s="71"/>
      <c r="E323" s="71"/>
      <c r="F323" s="85"/>
      <c r="G323" s="85"/>
      <c r="H323" s="85"/>
      <c r="I323" s="85"/>
    </row>
    <row r="324" spans="1:9" ht="25.5">
      <c r="A324" s="98"/>
      <c r="B324" s="501" t="s">
        <v>507</v>
      </c>
      <c r="C324" s="85"/>
      <c r="D324" s="71"/>
      <c r="E324" s="71"/>
      <c r="F324" s="85"/>
      <c r="G324" s="85"/>
      <c r="H324" s="85"/>
      <c r="I324" s="85"/>
    </row>
    <row r="325" spans="1:9">
      <c r="A325" s="98"/>
      <c r="B325" s="54" t="s">
        <v>728</v>
      </c>
      <c r="C325" s="85"/>
      <c r="D325" s="71">
        <v>117.26</v>
      </c>
    </row>
    <row r="326" spans="1:9">
      <c r="A326" s="98"/>
      <c r="B326" s="54" t="s">
        <v>742</v>
      </c>
      <c r="C326" s="85"/>
      <c r="D326" s="71">
        <f>'Abstract of Qty '!D94</f>
        <v>48.739999999999995</v>
      </c>
      <c r="E326" s="71"/>
      <c r="F326" s="498"/>
      <c r="G326" s="85"/>
      <c r="H326" s="85"/>
      <c r="I326" s="85"/>
    </row>
    <row r="327" spans="1:9">
      <c r="A327" s="98"/>
      <c r="B327" s="54"/>
      <c r="C327" s="86" t="s">
        <v>20</v>
      </c>
      <c r="D327" s="60">
        <f>SUM(D325:D326)</f>
        <v>166</v>
      </c>
      <c r="E327" s="71" t="s">
        <v>68</v>
      </c>
      <c r="F327" s="498">
        <v>150</v>
      </c>
      <c r="G327" s="85">
        <f>ROUND(D327*F327,2)</f>
        <v>24900</v>
      </c>
      <c r="H327" s="85">
        <v>17589</v>
      </c>
      <c r="I327" s="85">
        <f>G327-H327</f>
        <v>7311</v>
      </c>
    </row>
    <row r="328" spans="1:9" ht="18.75" customHeight="1">
      <c r="A328" s="98"/>
      <c r="B328" s="54"/>
      <c r="C328" s="85"/>
      <c r="D328" s="71"/>
      <c r="E328" s="71"/>
      <c r="F328" s="322"/>
      <c r="G328" s="85"/>
      <c r="H328" s="85"/>
      <c r="I328" s="85"/>
    </row>
    <row r="329" spans="1:9" ht="41.25" customHeight="1">
      <c r="A329" s="98" t="s">
        <v>499</v>
      </c>
      <c r="B329" s="106" t="s">
        <v>500</v>
      </c>
      <c r="C329" s="85"/>
      <c r="D329" s="71"/>
      <c r="E329" s="71"/>
      <c r="F329" s="322"/>
      <c r="G329" s="85"/>
      <c r="H329" s="85"/>
      <c r="I329" s="85"/>
    </row>
    <row r="330" spans="1:9" ht="19.5" customHeight="1">
      <c r="A330" s="98"/>
      <c r="B330" s="54" t="s">
        <v>728</v>
      </c>
      <c r="C330" s="85"/>
      <c r="D330" s="71">
        <v>240.24</v>
      </c>
      <c r="E330" s="71" t="s">
        <v>70</v>
      </c>
      <c r="F330" s="322">
        <v>86</v>
      </c>
      <c r="G330" s="85">
        <f>ROUND(D330*F330,2)</f>
        <v>20660.64</v>
      </c>
      <c r="H330" s="85">
        <v>20660.64</v>
      </c>
      <c r="I330" s="85">
        <f>G330-H330</f>
        <v>0</v>
      </c>
    </row>
    <row r="331" spans="1:9" ht="15.75" customHeight="1">
      <c r="A331" s="98"/>
      <c r="B331" s="106"/>
      <c r="C331" s="85"/>
      <c r="D331" s="71"/>
      <c r="E331" s="71"/>
      <c r="F331" s="322"/>
      <c r="G331" s="85"/>
      <c r="H331" s="85"/>
      <c r="I331" s="85"/>
    </row>
    <row r="332" spans="1:9" ht="141" customHeight="1">
      <c r="A332" s="98" t="str">
        <f>'Abstract of Qty '!A96</f>
        <v>EIS-1/7</v>
      </c>
      <c r="B332" s="786" t="str">
        <f>'Abstract of Qty '!B96</f>
        <v>Providing and fixing aluminium sub frame work for windows and ventilators with extruded built up standard tubular sections of approved make conforming to IS: 733 and IS: 1285, fixed with dash fastener of required dia and size (Dash fastener to be paid for separately).</v>
      </c>
      <c r="C332" s="85"/>
      <c r="D332" s="71"/>
      <c r="E332" s="71"/>
      <c r="F332" s="322"/>
      <c r="G332" s="85"/>
      <c r="H332" s="85"/>
      <c r="I332" s="85"/>
    </row>
    <row r="333" spans="1:9" ht="15.75" customHeight="1">
      <c r="A333" s="98"/>
      <c r="B333" s="54" t="s">
        <v>742</v>
      </c>
      <c r="C333" s="85"/>
      <c r="D333" s="71">
        <f>'Abstract of Qty '!D98</f>
        <v>747.65</v>
      </c>
      <c r="E333" s="71" t="str">
        <f>'Abstract of Qty '!C98</f>
        <v>kg</v>
      </c>
      <c r="F333" s="322">
        <v>250</v>
      </c>
      <c r="G333" s="85">
        <f>ROUND(D333*F333,2)</f>
        <v>186912.5</v>
      </c>
      <c r="H333" s="85">
        <v>0</v>
      </c>
      <c r="I333" s="85">
        <f>G333-H333</f>
        <v>186912.5</v>
      </c>
    </row>
    <row r="334" spans="1:9" ht="31.5" customHeight="1">
      <c r="A334" s="98"/>
      <c r="B334" s="106"/>
      <c r="C334" s="85"/>
      <c r="D334" s="71"/>
      <c r="E334" s="71"/>
      <c r="F334" s="322"/>
      <c r="G334" s="85"/>
      <c r="H334" s="85"/>
      <c r="I334" s="85"/>
    </row>
    <row r="335" spans="1:9" ht="21" customHeight="1">
      <c r="A335" s="456"/>
      <c r="B335" s="54"/>
      <c r="C335" s="456"/>
      <c r="D335" s="102"/>
      <c r="E335" s="102"/>
      <c r="F335" s="96"/>
      <c r="G335" s="787">
        <f>SUM(G322:G333)</f>
        <v>21329176.880000006</v>
      </c>
      <c r="H335" s="787">
        <f t="shared" ref="H335:I335" si="16">SUM(H322:H333)</f>
        <v>19848827.630000003</v>
      </c>
      <c r="I335" s="787">
        <f t="shared" si="16"/>
        <v>1480349.2499999998</v>
      </c>
    </row>
    <row r="336" spans="1:9" ht="30.75" customHeight="1">
      <c r="A336" s="456"/>
      <c r="B336" s="103"/>
      <c r="C336" s="456"/>
      <c r="D336" s="456"/>
      <c r="E336" s="456"/>
      <c r="F336" s="456"/>
      <c r="G336" s="456"/>
      <c r="H336" s="456"/>
      <c r="I336" s="456"/>
    </row>
    <row r="337" spans="1:10" ht="24" customHeight="1">
      <c r="A337" s="456"/>
      <c r="B337" s="101"/>
      <c r="C337" s="456"/>
      <c r="D337" s="82"/>
      <c r="E337" s="82"/>
      <c r="F337" s="82" t="s">
        <v>135</v>
      </c>
      <c r="G337" s="110">
        <f>ROUND(G335,0)</f>
        <v>21329177</v>
      </c>
      <c r="H337" s="110">
        <f t="shared" ref="H337:I337" si="17">ROUND(H335,0)</f>
        <v>19848828</v>
      </c>
      <c r="I337" s="110">
        <f t="shared" si="17"/>
        <v>1480349</v>
      </c>
      <c r="J337" s="63"/>
    </row>
    <row r="338" spans="1:10" ht="24" customHeight="1">
      <c r="A338" s="456"/>
      <c r="B338" s="101"/>
      <c r="C338" s="456"/>
      <c r="D338" s="82"/>
      <c r="E338" s="82"/>
      <c r="F338" s="82"/>
      <c r="G338" s="60"/>
      <c r="H338" s="60"/>
      <c r="I338" s="60"/>
    </row>
    <row r="339" spans="1:10" ht="51">
      <c r="A339" s="456"/>
      <c r="B339" s="101" t="s">
        <v>77</v>
      </c>
      <c r="C339" s="456"/>
      <c r="D339" s="82"/>
      <c r="E339" s="82"/>
      <c r="F339" s="82"/>
      <c r="G339" s="109">
        <v>315071</v>
      </c>
      <c r="H339" s="109">
        <v>315071</v>
      </c>
      <c r="I339" s="110">
        <v>0</v>
      </c>
    </row>
    <row r="340" spans="1:10" ht="21.75" customHeight="1">
      <c r="A340" s="456"/>
      <c r="B340" s="101"/>
      <c r="C340" s="456"/>
      <c r="D340" s="82"/>
      <c r="E340" s="82"/>
      <c r="F340" s="82"/>
      <c r="G340" s="109"/>
      <c r="H340" s="109"/>
      <c r="I340" s="110"/>
    </row>
    <row r="341" spans="1:10" ht="23.25" customHeight="1">
      <c r="A341" s="456"/>
      <c r="B341" s="101"/>
      <c r="C341" s="456"/>
      <c r="D341" s="82"/>
      <c r="E341" s="82"/>
      <c r="F341" s="82"/>
      <c r="G341" s="110">
        <f>SUM(G337:G339)</f>
        <v>21644248</v>
      </c>
      <c r="H341" s="110">
        <f t="shared" ref="H341:I341" si="18">SUM(H337:H339)</f>
        <v>20163899</v>
      </c>
      <c r="I341" s="110">
        <f t="shared" si="18"/>
        <v>1480349</v>
      </c>
      <c r="J341" s="63"/>
    </row>
    <row r="342" spans="1:10" ht="23.25" customHeight="1">
      <c r="A342" s="456"/>
      <c r="B342" s="101"/>
      <c r="C342" s="456"/>
      <c r="D342" s="82"/>
      <c r="E342" s="82"/>
      <c r="F342" s="82"/>
      <c r="G342" s="110"/>
      <c r="H342" s="110"/>
      <c r="I342" s="110"/>
      <c r="J342" s="63"/>
    </row>
    <row r="343" spans="1:10" ht="28.5" customHeight="1">
      <c r="A343" s="456"/>
      <c r="B343" s="1027" t="s">
        <v>788</v>
      </c>
      <c r="C343" s="1028"/>
      <c r="D343" s="1028"/>
      <c r="E343" s="1028"/>
      <c r="F343" s="1029"/>
      <c r="G343" s="71">
        <f>-H341</f>
        <v>-20163899</v>
      </c>
      <c r="H343" s="456"/>
      <c r="I343" s="456"/>
    </row>
    <row r="344" spans="1:10" ht="24" customHeight="1">
      <c r="A344" s="456"/>
      <c r="B344" s="104" t="s">
        <v>136</v>
      </c>
      <c r="C344" s="456"/>
      <c r="D344" s="456"/>
      <c r="E344" s="456"/>
      <c r="F344" s="456"/>
      <c r="G344" s="519">
        <f>SUM(G341:G343)</f>
        <v>1480349</v>
      </c>
      <c r="H344" s="456"/>
      <c r="I344" s="456"/>
    </row>
    <row r="345" spans="1:10" ht="17.25" customHeight="1">
      <c r="A345" s="456"/>
      <c r="B345" s="104"/>
      <c r="C345" s="456"/>
      <c r="D345" s="456"/>
      <c r="E345" s="456"/>
      <c r="F345" s="456"/>
      <c r="G345" s="60"/>
      <c r="H345" s="456"/>
      <c r="I345" s="456"/>
    </row>
    <row r="346" spans="1:10">
      <c r="A346" s="52"/>
      <c r="B346" s="104"/>
      <c r="C346" s="52"/>
      <c r="D346" s="52"/>
      <c r="E346" s="52"/>
      <c r="F346" s="52"/>
      <c r="G346" s="52"/>
      <c r="H346" s="52"/>
      <c r="I346" s="52"/>
    </row>
    <row r="347" spans="1:10" ht="15">
      <c r="A347" s="1022" t="s">
        <v>78</v>
      </c>
      <c r="B347" s="1022"/>
      <c r="C347" s="19"/>
      <c r="D347" s="20"/>
      <c r="E347" s="19"/>
      <c r="F347" s="19"/>
      <c r="G347" s="19"/>
      <c r="H347" s="19"/>
      <c r="I347" s="19"/>
    </row>
    <row r="348" spans="1:10" ht="15">
      <c r="A348" s="17">
        <v>1</v>
      </c>
      <c r="B348" s="18" t="s">
        <v>79</v>
      </c>
      <c r="C348" s="19"/>
      <c r="D348" s="20"/>
      <c r="E348" s="19"/>
      <c r="F348" s="19"/>
      <c r="G348" s="19"/>
      <c r="H348" s="19"/>
      <c r="I348" s="19"/>
    </row>
    <row r="349" spans="1:10" ht="22.5" customHeight="1">
      <c r="A349" s="21" t="s">
        <v>80</v>
      </c>
      <c r="B349" s="1016" t="s">
        <v>81</v>
      </c>
      <c r="C349" s="1016"/>
      <c r="D349" s="20">
        <v>27960</v>
      </c>
      <c r="E349" s="19" t="s">
        <v>40</v>
      </c>
      <c r="F349" s="19"/>
      <c r="G349" s="19"/>
      <c r="H349" s="19"/>
      <c r="I349" s="19"/>
    </row>
    <row r="350" spans="1:10" ht="33" customHeight="1">
      <c r="A350" s="21" t="s">
        <v>82</v>
      </c>
      <c r="B350" s="1016" t="s">
        <v>83</v>
      </c>
      <c r="C350" s="1016"/>
      <c r="D350" s="20">
        <v>-5000</v>
      </c>
      <c r="E350" s="19" t="s">
        <v>40</v>
      </c>
      <c r="F350" s="19"/>
      <c r="G350" s="19"/>
      <c r="H350" s="19"/>
      <c r="I350" s="19"/>
    </row>
    <row r="351" spans="1:10" ht="25.5" customHeight="1">
      <c r="A351" s="21" t="s">
        <v>84</v>
      </c>
      <c r="B351" s="1016" t="s">
        <v>85</v>
      </c>
      <c r="C351" s="1016"/>
      <c r="D351" s="20">
        <v>0</v>
      </c>
      <c r="E351" s="19" t="s">
        <v>40</v>
      </c>
      <c r="F351" s="19"/>
      <c r="G351" s="19"/>
      <c r="H351" s="19"/>
      <c r="I351" s="19"/>
    </row>
    <row r="352" spans="1:10" ht="22.5" customHeight="1">
      <c r="A352" s="21" t="s">
        <v>86</v>
      </c>
      <c r="B352" s="1016" t="s">
        <v>87</v>
      </c>
      <c r="C352" s="1016"/>
      <c r="D352" s="20">
        <f>SUM(D349:D351)</f>
        <v>22960</v>
      </c>
      <c r="E352" s="19" t="s">
        <v>40</v>
      </c>
      <c r="F352" s="19"/>
      <c r="G352" s="19"/>
      <c r="H352" s="19"/>
      <c r="I352" s="19"/>
    </row>
    <row r="353" spans="1:9" ht="14.45" customHeight="1">
      <c r="A353" s="22"/>
      <c r="B353" s="18"/>
      <c r="C353" s="23" t="s">
        <v>28</v>
      </c>
      <c r="D353" s="20">
        <v>42.07</v>
      </c>
      <c r="E353" s="24" t="s">
        <v>88</v>
      </c>
      <c r="F353" s="24"/>
      <c r="G353" s="24">
        <f>ROUND(D352*D353,0)</f>
        <v>965927</v>
      </c>
      <c r="H353" s="19"/>
      <c r="I353" s="19"/>
    </row>
    <row r="354" spans="1:9" ht="17.45" customHeight="1">
      <c r="A354" s="22"/>
      <c r="B354" s="18"/>
      <c r="C354" s="19"/>
      <c r="D354" s="20">
        <v>47.16</v>
      </c>
      <c r="E354" s="24" t="s">
        <v>89</v>
      </c>
      <c r="F354" s="24"/>
      <c r="G354" s="24"/>
      <c r="H354" s="19"/>
      <c r="I354" s="19"/>
    </row>
    <row r="355" spans="1:9" ht="16.5" customHeight="1">
      <c r="A355" s="21">
        <v>2</v>
      </c>
      <c r="B355" s="1015" t="s">
        <v>409</v>
      </c>
      <c r="C355" s="1015"/>
      <c r="D355" s="1015"/>
      <c r="E355" s="24"/>
      <c r="F355" s="24"/>
      <c r="G355" s="27"/>
      <c r="H355" s="19"/>
      <c r="I355" s="19"/>
    </row>
    <row r="356" spans="1:9" ht="17.25" customHeight="1">
      <c r="A356" s="21" t="s">
        <v>80</v>
      </c>
      <c r="B356" s="1016" t="s">
        <v>81</v>
      </c>
      <c r="C356" s="1016"/>
      <c r="D356" s="25">
        <v>420.54</v>
      </c>
      <c r="E356" s="24" t="s">
        <v>68</v>
      </c>
      <c r="F356" s="24"/>
      <c r="G356" s="27"/>
      <c r="H356" s="19"/>
      <c r="I356" s="19"/>
    </row>
    <row r="357" spans="1:9" ht="18" customHeight="1">
      <c r="A357" s="21" t="s">
        <v>82</v>
      </c>
      <c r="B357" s="1017" t="s">
        <v>83</v>
      </c>
      <c r="C357" s="1017"/>
      <c r="D357" s="25">
        <v>0</v>
      </c>
      <c r="E357" s="24"/>
      <c r="F357" s="24"/>
      <c r="G357" s="27"/>
      <c r="H357" s="19"/>
      <c r="I357" s="19"/>
    </row>
    <row r="358" spans="1:9" ht="17.25" customHeight="1">
      <c r="A358" s="21" t="s">
        <v>84</v>
      </c>
      <c r="B358" s="1018" t="s">
        <v>85</v>
      </c>
      <c r="C358" s="1018"/>
      <c r="D358" s="25">
        <v>0</v>
      </c>
      <c r="E358" s="24"/>
      <c r="F358" s="24"/>
      <c r="G358" s="27"/>
      <c r="H358" s="19"/>
      <c r="I358" s="19"/>
    </row>
    <row r="359" spans="1:9" ht="16.5" customHeight="1">
      <c r="A359" s="21" t="s">
        <v>86</v>
      </c>
      <c r="B359" s="1016" t="s">
        <v>87</v>
      </c>
      <c r="C359" s="1016"/>
      <c r="D359" s="25">
        <f>SUM(D356:D358)</f>
        <v>420.54</v>
      </c>
      <c r="E359" s="24"/>
      <c r="F359" s="24"/>
      <c r="G359" s="24"/>
      <c r="H359" s="19"/>
      <c r="I359" s="19"/>
    </row>
    <row r="360" spans="1:9" ht="15">
      <c r="A360" s="22"/>
      <c r="B360" s="18"/>
      <c r="C360" s="23" t="s">
        <v>28</v>
      </c>
      <c r="D360" s="20">
        <f>ROUND(D361*90%,2)</f>
        <v>2324.16</v>
      </c>
      <c r="E360" s="24" t="s">
        <v>88</v>
      </c>
      <c r="F360" s="24"/>
      <c r="G360" s="24">
        <f>ROUND(D356*D360,0)</f>
        <v>977402</v>
      </c>
      <c r="H360" s="19"/>
      <c r="I360" s="19"/>
    </row>
    <row r="361" spans="1:9" ht="15">
      <c r="A361" s="22"/>
      <c r="B361" s="18"/>
      <c r="C361" s="23"/>
      <c r="D361" s="25">
        <v>2582.4</v>
      </c>
      <c r="E361" s="24" t="s">
        <v>89</v>
      </c>
      <c r="F361" s="24"/>
      <c r="G361" s="24"/>
      <c r="H361" s="19"/>
      <c r="I361" s="19"/>
    </row>
    <row r="362" spans="1:9" ht="15">
      <c r="A362" s="22"/>
      <c r="B362" s="18"/>
      <c r="C362" s="23"/>
      <c r="D362" s="25"/>
      <c r="E362" s="24"/>
      <c r="F362" s="24"/>
      <c r="G362" s="24"/>
      <c r="H362" s="19"/>
      <c r="I362" s="19"/>
    </row>
    <row r="363" spans="1:9" ht="15">
      <c r="A363" s="21">
        <v>3</v>
      </c>
      <c r="B363" s="1015" t="s">
        <v>729</v>
      </c>
      <c r="C363" s="1015"/>
      <c r="D363" s="1015"/>
      <c r="E363" s="24"/>
      <c r="F363" s="24"/>
      <c r="G363" s="27"/>
      <c r="H363" s="19"/>
      <c r="I363" s="19"/>
    </row>
    <row r="364" spans="1:9" ht="15">
      <c r="A364" s="21" t="s">
        <v>80</v>
      </c>
      <c r="B364" s="1016" t="s">
        <v>81</v>
      </c>
      <c r="C364" s="1016"/>
      <c r="D364" s="25">
        <v>0</v>
      </c>
      <c r="E364" s="24" t="s">
        <v>68</v>
      </c>
      <c r="F364" s="24"/>
      <c r="G364" s="27"/>
      <c r="H364" s="19"/>
      <c r="I364" s="19"/>
    </row>
    <row r="365" spans="1:9" ht="15">
      <c r="A365" s="21" t="s">
        <v>82</v>
      </c>
      <c r="B365" s="1017" t="s">
        <v>83</v>
      </c>
      <c r="C365" s="1017"/>
      <c r="D365" s="25">
        <v>0</v>
      </c>
      <c r="E365" s="24"/>
      <c r="F365" s="24"/>
      <c r="G365" s="27"/>
      <c r="H365" s="19"/>
      <c r="I365" s="19"/>
    </row>
    <row r="366" spans="1:9" ht="15">
      <c r="A366" s="21" t="s">
        <v>84</v>
      </c>
      <c r="B366" s="1018" t="s">
        <v>85</v>
      </c>
      <c r="C366" s="1018"/>
      <c r="D366" s="25">
        <f>Measurment!H365</f>
        <v>972</v>
      </c>
      <c r="E366" s="24"/>
      <c r="F366" s="24"/>
      <c r="G366" s="27"/>
      <c r="H366" s="19"/>
      <c r="I366" s="19"/>
    </row>
    <row r="367" spans="1:9" ht="15">
      <c r="A367" s="21" t="s">
        <v>86</v>
      </c>
      <c r="B367" s="1016" t="s">
        <v>87</v>
      </c>
      <c r="C367" s="1016"/>
      <c r="D367" s="25">
        <f>SUM(D364:D366)</f>
        <v>972</v>
      </c>
      <c r="E367" s="24"/>
      <c r="F367" s="24"/>
      <c r="G367" s="24"/>
      <c r="H367" s="19"/>
      <c r="I367" s="19"/>
    </row>
    <row r="368" spans="1:9" ht="15">
      <c r="A368" s="22"/>
      <c r="B368" s="18"/>
      <c r="C368" s="23" t="s">
        <v>28</v>
      </c>
      <c r="D368" s="25">
        <v>871.2</v>
      </c>
      <c r="E368" s="24" t="s">
        <v>88</v>
      </c>
      <c r="F368" s="24"/>
      <c r="G368" s="24">
        <f>ROUND(D366*D368,0)</f>
        <v>846806</v>
      </c>
      <c r="H368" s="19"/>
      <c r="I368" s="19"/>
    </row>
    <row r="369" spans="1:9" ht="15">
      <c r="A369" s="22"/>
      <c r="B369" s="18"/>
      <c r="C369" s="23"/>
      <c r="D369" s="25">
        <v>968</v>
      </c>
      <c r="E369" s="24" t="s">
        <v>89</v>
      </c>
      <c r="F369" s="24"/>
      <c r="G369" s="24"/>
      <c r="H369" s="19"/>
      <c r="I369" s="19"/>
    </row>
    <row r="370" spans="1:9" ht="15">
      <c r="A370" s="22"/>
      <c r="B370" s="18"/>
      <c r="C370" s="23"/>
      <c r="D370" s="25"/>
      <c r="E370" s="24"/>
      <c r="F370" s="24"/>
      <c r="G370" s="24"/>
      <c r="H370" s="19"/>
      <c r="I370" s="19"/>
    </row>
    <row r="371" spans="1:9" ht="15">
      <c r="A371" s="21">
        <v>4</v>
      </c>
      <c r="B371" s="1015" t="s">
        <v>730</v>
      </c>
      <c r="C371" s="1015"/>
      <c r="D371" s="1015"/>
      <c r="E371" s="24"/>
      <c r="F371" s="24"/>
      <c r="G371" s="27"/>
      <c r="H371" s="19"/>
      <c r="I371" s="19"/>
    </row>
    <row r="372" spans="1:9" ht="15">
      <c r="A372" s="21" t="s">
        <v>80</v>
      </c>
      <c r="B372" s="1016" t="s">
        <v>81</v>
      </c>
      <c r="C372" s="1016"/>
      <c r="D372" s="25">
        <v>0</v>
      </c>
      <c r="E372" s="24" t="s">
        <v>68</v>
      </c>
      <c r="F372" s="24"/>
      <c r="G372" s="27"/>
      <c r="H372" s="19"/>
      <c r="I372" s="19"/>
    </row>
    <row r="373" spans="1:9" ht="15">
      <c r="A373" s="21" t="s">
        <v>82</v>
      </c>
      <c r="B373" s="1017" t="s">
        <v>83</v>
      </c>
      <c r="C373" s="1017"/>
      <c r="D373" s="25">
        <v>0</v>
      </c>
      <c r="E373" s="24"/>
      <c r="F373" s="24"/>
      <c r="G373" s="27"/>
      <c r="H373" s="19"/>
      <c r="I373" s="19"/>
    </row>
    <row r="374" spans="1:9" ht="15">
      <c r="A374" s="21" t="s">
        <v>84</v>
      </c>
      <c r="B374" s="1018" t="s">
        <v>85</v>
      </c>
      <c r="C374" s="1018"/>
      <c r="D374" s="25">
        <f>Measurment!H373</f>
        <v>522</v>
      </c>
      <c r="E374" s="24"/>
      <c r="F374" s="24"/>
      <c r="G374" s="27"/>
      <c r="H374" s="19"/>
      <c r="I374" s="19"/>
    </row>
    <row r="375" spans="1:9" ht="15">
      <c r="A375" s="21" t="s">
        <v>86</v>
      </c>
      <c r="B375" s="1016" t="s">
        <v>87</v>
      </c>
      <c r="C375" s="1016"/>
      <c r="D375" s="25">
        <f>SUM(D372:D374)</f>
        <v>522</v>
      </c>
      <c r="E375" s="24"/>
      <c r="F375" s="24"/>
      <c r="G375" s="24"/>
      <c r="H375" s="19"/>
      <c r="I375" s="19"/>
    </row>
    <row r="376" spans="1:9" ht="15">
      <c r="A376" s="22"/>
      <c r="B376" s="18"/>
      <c r="C376" s="23" t="s">
        <v>28</v>
      </c>
      <c r="D376" s="25">
        <v>670.83</v>
      </c>
      <c r="E376" s="24" t="s">
        <v>88</v>
      </c>
      <c r="F376" s="24"/>
      <c r="G376" s="24">
        <f>ROUND(D374*D376,0)</f>
        <v>350173</v>
      </c>
      <c r="H376" s="19"/>
      <c r="I376" s="19"/>
    </row>
    <row r="377" spans="1:9" ht="15">
      <c r="A377" s="22"/>
      <c r="B377" s="18"/>
      <c r="C377" s="23"/>
      <c r="D377" s="25">
        <v>745.37</v>
      </c>
      <c r="E377" s="24" t="s">
        <v>89</v>
      </c>
      <c r="F377" s="24"/>
      <c r="G377" s="24"/>
      <c r="H377" s="19"/>
      <c r="I377" s="19"/>
    </row>
    <row r="378" spans="1:9" ht="15">
      <c r="A378" s="22"/>
      <c r="B378" s="18"/>
      <c r="C378" s="23"/>
      <c r="D378" s="20"/>
      <c r="E378" s="24"/>
      <c r="F378" s="24"/>
      <c r="G378" s="24"/>
      <c r="H378" s="19"/>
      <c r="I378" s="19"/>
    </row>
    <row r="379" spans="1:9" ht="15">
      <c r="A379" s="22"/>
      <c r="B379" s="18"/>
      <c r="C379" s="19"/>
      <c r="F379" s="24"/>
      <c r="G379" s="517">
        <f>SUM(G353:G376)</f>
        <v>3140308</v>
      </c>
      <c r="H379" s="19"/>
      <c r="I379" s="19"/>
    </row>
    <row r="380" spans="1:9" ht="15" customHeight="1">
      <c r="A380" s="22"/>
      <c r="B380" s="26" t="s">
        <v>90</v>
      </c>
      <c r="C380" s="19"/>
      <c r="D380" s="24"/>
      <c r="E380" s="24"/>
      <c r="F380" s="24"/>
      <c r="G380" s="518">
        <v>-2153679</v>
      </c>
      <c r="H380" s="19"/>
      <c r="I380" s="19"/>
    </row>
    <row r="381" spans="1:9">
      <c r="A381" s="373"/>
      <c r="B381" s="104" t="s">
        <v>148</v>
      </c>
      <c r="C381" s="373"/>
      <c r="D381" s="373"/>
      <c r="E381" s="373"/>
      <c r="F381" s="373"/>
      <c r="G381" s="519">
        <f>SUM(G379:G380)</f>
        <v>986629</v>
      </c>
      <c r="H381" s="373"/>
      <c r="I381" s="52"/>
    </row>
    <row r="382" spans="1:9">
      <c r="G382" s="63"/>
    </row>
  </sheetData>
  <mergeCells count="41">
    <mergeCell ref="B364:C364"/>
    <mergeCell ref="B365:C365"/>
    <mergeCell ref="B366:C366"/>
    <mergeCell ref="B367:C367"/>
    <mergeCell ref="B292:D292"/>
    <mergeCell ref="B351:C351"/>
    <mergeCell ref="B352:C352"/>
    <mergeCell ref="B350:C350"/>
    <mergeCell ref="B355:D355"/>
    <mergeCell ref="B357:C357"/>
    <mergeCell ref="B358:C358"/>
    <mergeCell ref="B359:C359"/>
    <mergeCell ref="B356:C356"/>
    <mergeCell ref="B363:D363"/>
    <mergeCell ref="A1:I1"/>
    <mergeCell ref="A2:I2"/>
    <mergeCell ref="A4:E4"/>
    <mergeCell ref="A5:B5"/>
    <mergeCell ref="G5:I5"/>
    <mergeCell ref="A3:I3"/>
    <mergeCell ref="K316:M316"/>
    <mergeCell ref="A6:B6"/>
    <mergeCell ref="G6:I6"/>
    <mergeCell ref="A347:B347"/>
    <mergeCell ref="B349:C349"/>
    <mergeCell ref="A7:C7"/>
    <mergeCell ref="F7:I7"/>
    <mergeCell ref="A8:B8"/>
    <mergeCell ref="E292:F292"/>
    <mergeCell ref="F9:I9"/>
    <mergeCell ref="B343:F343"/>
    <mergeCell ref="B294:D294"/>
    <mergeCell ref="A9:A10"/>
    <mergeCell ref="B9:B10"/>
    <mergeCell ref="C9:D9"/>
    <mergeCell ref="A290:D290"/>
    <mergeCell ref="B371:D371"/>
    <mergeCell ref="B372:C372"/>
    <mergeCell ref="B373:C373"/>
    <mergeCell ref="B374:C374"/>
    <mergeCell ref="B375:C375"/>
  </mergeCells>
  <printOptions horizontalCentered="1"/>
  <pageMargins left="0.19685039370078741" right="0.19685039370078741" top="0.39370078740157483" bottom="0.19685039370078741" header="0" footer="7.874015748031496E-2"/>
  <pageSetup paperSize="9" firstPageNumber="23" orientation="portrait" useFirstPageNumber="1" r:id="rId1"/>
  <headerFooter alignWithMargins="0">
    <oddHeader>&amp;CPage &amp;P</oddHeader>
  </headerFooter>
  <rowBreaks count="14" manualBreakCount="14">
    <brk id="30" max="16383" man="1"/>
    <brk id="46" max="16383" man="1"/>
    <brk id="61" max="16383" man="1"/>
    <brk id="96" max="16383" man="1"/>
    <brk id="130" max="16383" man="1"/>
    <brk id="149" max="16383" man="1"/>
    <brk id="170" max="16383" man="1"/>
    <brk id="184" max="16383" man="1"/>
    <brk id="209" max="16383" man="1"/>
    <brk id="246" max="16383" man="1"/>
    <brk id="277" max="16383" man="1"/>
    <brk id="295" max="8" man="1"/>
    <brk id="321" max="8" man="1"/>
    <brk id="3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SCRUTINY NOTE</vt:lpstr>
      <vt:lpstr>bill form1-2</vt:lpstr>
      <vt:lpstr>bill form 3-4</vt:lpstr>
      <vt:lpstr>Mest cover sheet </vt:lpstr>
      <vt:lpstr>Review Notes</vt:lpstr>
      <vt:lpstr>Measurment</vt:lpstr>
      <vt:lpstr>Cozymeasurement</vt:lpstr>
      <vt:lpstr>Abstract of Qty </vt:lpstr>
      <vt:lpstr>Abstract</vt:lpstr>
      <vt:lpstr>recovery (2)</vt:lpstr>
      <vt:lpstr>TESTCHECK</vt:lpstr>
      <vt:lpstr>cement (2)</vt:lpstr>
      <vt:lpstr>steel </vt:lpstr>
      <vt:lpstr>Mand (2)</vt:lpstr>
      <vt:lpstr>SIS-I (2)</vt:lpstr>
      <vt:lpstr>part rate</vt:lpstr>
      <vt:lpstr>securedadv</vt:lpstr>
      <vt:lpstr>Sheet1</vt:lpstr>
      <vt:lpstr>Abstract!Print_Area</vt:lpstr>
      <vt:lpstr>'Abstract of Qty '!Print_Area</vt:lpstr>
      <vt:lpstr>'bill form1-2'!Print_Area</vt:lpstr>
      <vt:lpstr>'cement (2)'!Print_Area</vt:lpstr>
      <vt:lpstr>Measurment!Print_Area</vt:lpstr>
      <vt:lpstr>'Mest cover sheet '!Print_Area</vt:lpstr>
      <vt:lpstr>'SCRUTINY NOTE'!Print_Area</vt:lpstr>
      <vt:lpstr>securedadv!Print_Area</vt:lpstr>
      <vt:lpstr>Abstract!Print_Titles</vt:lpstr>
      <vt:lpstr>'Abstract of Qty '!Print_Titles</vt:lpstr>
      <vt:lpstr>'part rate'!Print_Titles</vt:lpstr>
      <vt:lpstr>'SIS-I (2)'!Print_Titles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2015-05-14T12:31:58Z</dcterms:modified>
</cp:coreProperties>
</file>