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C:\Users\Sara\Downloads\"/>
    </mc:Choice>
  </mc:AlternateContent>
  <xr:revisionPtr revIDLastSave="0" documentId="13_ncr:1_{D75A96DC-BF52-4F3E-9C6D-E5D9AD808D2F}" xr6:coauthVersionLast="45" xr6:coauthVersionMax="45" xr10:uidLastSave="{00000000-0000-0000-0000-000000000000}"/>
  <bookViews>
    <workbookView xWindow="-120" yWindow="-120" windowWidth="29040" windowHeight="15990" activeTab="1" xr2:uid="{00000000-000D-0000-FFFF-FFFF00000000}"/>
  </bookViews>
  <sheets>
    <sheet name="Raw Data" sheetId="2" r:id="rId1"/>
    <sheet name="LDR Analysis" sheetId="1" r:id="rId2"/>
  </sheets>
  <calcPr calcId="191029"/>
</workbook>
</file>

<file path=xl/calcChain.xml><?xml version="1.0" encoding="utf-8"?>
<calcChain xmlns="http://schemas.openxmlformats.org/spreadsheetml/2006/main">
  <c r="D20" i="1" l="1"/>
  <c r="F20" i="1" s="1"/>
  <c r="D21" i="1"/>
  <c r="F21" i="1" s="1"/>
  <c r="D22" i="1"/>
  <c r="F22" i="1" s="1"/>
  <c r="C20" i="1"/>
  <c r="E20" i="1" s="1"/>
  <c r="C21" i="1"/>
  <c r="E21" i="1" s="1"/>
  <c r="C22" i="1"/>
  <c r="E22" i="1" s="1"/>
  <c r="D8" i="1" l="1"/>
  <c r="F8" i="1" s="1"/>
  <c r="D5" i="1"/>
  <c r="F5" i="1" s="1"/>
  <c r="D6" i="1"/>
  <c r="D7" i="1"/>
  <c r="F7" i="1" s="1"/>
  <c r="D9" i="1"/>
  <c r="F9" i="1" s="1"/>
  <c r="D10" i="1"/>
  <c r="F10" i="1" s="1"/>
  <c r="D11" i="1"/>
  <c r="F11" i="1" s="1"/>
  <c r="D12" i="1"/>
  <c r="F12" i="1" s="1"/>
  <c r="D13" i="1"/>
  <c r="F13" i="1" s="1"/>
  <c r="D14" i="1"/>
  <c r="F14" i="1" s="1"/>
  <c r="D15" i="1"/>
  <c r="F15" i="1" s="1"/>
  <c r="D16" i="1"/>
  <c r="F16" i="1" s="1"/>
  <c r="D17" i="1"/>
  <c r="F17" i="1" s="1"/>
  <c r="D18" i="1"/>
  <c r="F18" i="1" s="1"/>
  <c r="D19" i="1"/>
  <c r="F19" i="1" s="1"/>
  <c r="D4" i="1"/>
  <c r="F4" i="1" s="1"/>
  <c r="C19" i="1"/>
  <c r="E19" i="1" s="1"/>
  <c r="C5" i="1"/>
  <c r="E5" i="1" s="1"/>
  <c r="C6" i="1"/>
  <c r="C7" i="1"/>
  <c r="E7" i="1" s="1"/>
  <c r="C8" i="1"/>
  <c r="E8" i="1" s="1"/>
  <c r="C9" i="1"/>
  <c r="E9" i="1" s="1"/>
  <c r="C10" i="1"/>
  <c r="E10" i="1" s="1"/>
  <c r="C11" i="1"/>
  <c r="E11" i="1" s="1"/>
  <c r="C12" i="1"/>
  <c r="E12" i="1" s="1"/>
  <c r="C13" i="1"/>
  <c r="E13" i="1" s="1"/>
  <c r="C14" i="1"/>
  <c r="E14" i="1" s="1"/>
  <c r="C15" i="1"/>
  <c r="E15" i="1" s="1"/>
  <c r="C16" i="1"/>
  <c r="E16" i="1" s="1"/>
  <c r="C17" i="1"/>
  <c r="E17" i="1" s="1"/>
  <c r="C18" i="1"/>
  <c r="E18" i="1" s="1"/>
  <c r="C4" i="1"/>
  <c r="E4" i="1" s="1"/>
  <c r="F6" i="1" l="1"/>
  <c r="E6" i="1"/>
  <c r="A7" i="1" l="1"/>
  <c r="A16" i="1" s="1"/>
  <c r="A9" i="1"/>
  <c r="A14" i="1" s="1"/>
  <c r="I4" i="1" l="1"/>
  <c r="H4" i="1"/>
  <c r="G20" i="1" l="1"/>
  <c r="G21" i="1"/>
  <c r="G22" i="1"/>
  <c r="G6" i="1"/>
  <c r="G10" i="1"/>
  <c r="G14" i="1"/>
  <c r="G18" i="1"/>
  <c r="G7" i="1"/>
  <c r="G11" i="1"/>
  <c r="G15" i="1"/>
  <c r="G19" i="1"/>
  <c r="G8" i="1"/>
  <c r="G12" i="1"/>
  <c r="G16" i="1"/>
  <c r="G5" i="1"/>
  <c r="G9" i="1"/>
  <c r="G13" i="1"/>
  <c r="G17" i="1"/>
  <c r="G4" i="1"/>
</calcChain>
</file>

<file path=xl/sharedStrings.xml><?xml version="1.0" encoding="utf-8"?>
<sst xmlns="http://schemas.openxmlformats.org/spreadsheetml/2006/main" count="21" uniqueCount="19">
  <si>
    <t>A</t>
  </si>
  <si>
    <t>B</t>
  </si>
  <si>
    <t>log(R )</t>
  </si>
  <si>
    <t>log(lux)</t>
  </si>
  <si>
    <t>Slope</t>
  </si>
  <si>
    <t>y-intercept</t>
  </si>
  <si>
    <t>This line calculation comes from the plot of log(lux) as a fn of log(R)</t>
  </si>
  <si>
    <t>These coefficient calculations come from solving the above line calcuation (log(lux) = m*log(R) + b) for lux.  Giving: lux = A*R^B</t>
  </si>
  <si>
    <t>A   =   10^(y-intercept)</t>
  </si>
  <si>
    <t>B   = slope</t>
  </si>
  <si>
    <t>Illuminance (lux)</t>
  </si>
  <si>
    <r>
      <t>LDR Resistance (</t>
    </r>
    <r>
      <rPr>
        <sz val="11"/>
        <color theme="1"/>
        <rFont val="Calibri"/>
        <family val="2"/>
      </rPr>
      <t>Ω)</t>
    </r>
  </si>
  <si>
    <t>lux approximated (approximation formula is = A*R^B)</t>
  </si>
  <si>
    <r>
      <rPr>
        <b/>
        <sz val="18"/>
        <color theme="1"/>
        <rFont val="Calibri"/>
        <family val="2"/>
        <scheme val="minor"/>
      </rPr>
      <t>Enter your measurements here.</t>
    </r>
    <r>
      <rPr>
        <b/>
        <sz val="11"/>
        <color theme="1"/>
        <rFont val="Calibri"/>
        <family val="2"/>
        <scheme val="minor"/>
      </rPr>
      <t xml:space="preserve">  The data will then be used in the LDR analysis.  You may need to adjust your analysis page to accommodate the amount of data that you collected.  i.e., this document expects 19 data points; if you have more or fewer data points, then you will need to adjust the graphs and the line calculations accordingly.</t>
    </r>
  </si>
  <si>
    <t>Created By David Williams (2015-12-04)</t>
  </si>
  <si>
    <t>lux = A * Resistance^B</t>
  </si>
  <si>
    <t>Resulting Illuminance Equation:</t>
  </si>
  <si>
    <t>SOURCE</t>
  </si>
  <si>
    <t>https://www.allaboutcircuits.com/projects/design-a-luxmeter-using-a-light-dependent-resistor/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</si>
</sst>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font>
    <font>
      <b/>
      <sz val="18"/>
      <color theme="1"/>
      <name val="Calibri"/>
      <family val="2"/>
      <scheme val="minor"/>
    </font>
  </fonts>
  <fills count="2">
    <fill>
      <patternFill patternType="none"/>
    </fill>
    <fill>
      <patternFill patternType="gray125"/>
    </fill>
  </fills>
  <borders count="1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style="thin">
        <color indexed="64"/>
      </right>
      <top style="thin">
        <color auto="1"/>
      </top>
      <bottom style="thin">
        <color auto="1"/>
      </bottom>
      <diagonal/>
    </border>
  </borders>
  <cellStyleXfs count="1">
    <xf numFmtId="0" fontId="0" fillId="0" borderId="0"/>
  </cellStyleXfs>
  <cellXfs count="34">
    <xf numFmtId="0" fontId="0" fillId="0" borderId="0" xfId="0"/>
    <xf numFmtId="0" fontId="2" fillId="0" borderId="0" xfId="0" applyFont="1"/>
    <xf numFmtId="0" fontId="0" fillId="0" borderId="0" xfId="0" applyAlignment="1">
      <alignment wrapText="1"/>
    </xf>
    <xf numFmtId="0" fontId="0" fillId="0" borderId="0" xfId="0" applyAlignment="1">
      <alignment horizontal="center" wrapText="1"/>
    </xf>
    <xf numFmtId="0" fontId="0" fillId="0" borderId="1" xfId="0" applyBorder="1" applyAlignment="1">
      <alignment wrapText="1"/>
    </xf>
    <xf numFmtId="0" fontId="0" fillId="0" borderId="2" xfId="0" applyBorder="1"/>
    <xf numFmtId="0" fontId="0" fillId="0" borderId="3" xfId="0" applyBorder="1"/>
    <xf numFmtId="0" fontId="0" fillId="0" borderId="4" xfId="0" applyBorder="1" applyAlignment="1">
      <alignment horizontal="center" wrapText="1"/>
    </xf>
    <xf numFmtId="0" fontId="0" fillId="0" borderId="5" xfId="0" applyBorder="1" applyAlignment="1">
      <alignment horizontal="center" wrapText="1"/>
    </xf>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4" xfId="0" applyFont="1" applyBorder="1" applyAlignment="1">
      <alignment wrapText="1"/>
    </xf>
    <xf numFmtId="0" fontId="0" fillId="0" borderId="10" xfId="0" applyBorder="1"/>
    <xf numFmtId="0" fontId="0" fillId="0" borderId="6" xfId="0" applyFont="1" applyBorder="1"/>
    <xf numFmtId="0" fontId="2" fillId="0" borderId="0" xfId="0" applyFont="1" applyBorder="1"/>
    <xf numFmtId="0" fontId="0" fillId="0" borderId="8" xfId="0" applyFont="1" applyBorder="1"/>
    <xf numFmtId="0" fontId="2" fillId="0" borderId="11" xfId="0" applyFont="1" applyBorder="1"/>
    <xf numFmtId="0" fontId="0" fillId="0" borderId="12" xfId="0" applyFont="1" applyBorder="1"/>
    <xf numFmtId="0" fontId="0" fillId="0" borderId="3" xfId="0" applyFont="1" applyBorder="1"/>
    <xf numFmtId="0" fontId="0" fillId="0" borderId="1" xfId="0" applyBorder="1"/>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xf numFmtId="0" fontId="0" fillId="0" borderId="0" xfId="0" applyAlignment="1">
      <alignment wrapText="1"/>
    </xf>
    <xf numFmtId="0" fontId="0" fillId="0" borderId="2" xfId="0" applyBorder="1" applyAlignment="1">
      <alignment wrapText="1"/>
    </xf>
    <xf numFmtId="0" fontId="1" fillId="0" borderId="0" xfId="0" applyFont="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Lux as a function of Resistance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smoothMarker"/>
        <c:varyColors val="0"/>
        <c:ser>
          <c:idx val="0"/>
          <c:order val="0"/>
          <c:tx>
            <c:v>Resistance vs Lux</c:v>
          </c:tx>
          <c:spPr>
            <a:ln w="9525" cap="rnd">
              <a:solidFill>
                <a:schemeClr val="accent5"/>
              </a:solidFill>
              <a:round/>
            </a:ln>
            <a:effectLst>
              <a:outerShdw blurRad="40000" dist="23000" dir="5400000" rotWithShape="0">
                <a:srgbClr val="000000">
                  <a:alpha val="35000"/>
                </a:srgbClr>
              </a:outerShdw>
            </a:effectLst>
          </c:spPr>
          <c:marker>
            <c:symbol val="circle"/>
            <c:size val="5"/>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c:spPr>
          </c:marker>
          <c:xVal>
            <c:numRef>
              <c:f>'LDR Analysis'!$C$4:$C$22</c:f>
              <c:numCache>
                <c:formatCode>General</c:formatCode>
                <c:ptCount val="19"/>
                <c:pt idx="0">
                  <c:v>3273.85</c:v>
                </c:pt>
                <c:pt idx="1">
                  <c:v>1875.51</c:v>
                </c:pt>
                <c:pt idx="2">
                  <c:v>363.52</c:v>
                </c:pt>
                <c:pt idx="3">
                  <c:v>223.76</c:v>
                </c:pt>
                <c:pt idx="4">
                  <c:v>181.14</c:v>
                </c:pt>
                <c:pt idx="5">
                  <c:v>153.65</c:v>
                </c:pt>
                <c:pt idx="6">
                  <c:v>147.78</c:v>
                </c:pt>
                <c:pt idx="7">
                  <c:v>143.69</c:v>
                </c:pt>
                <c:pt idx="8">
                  <c:v>140.81</c:v>
                </c:pt>
                <c:pt idx="9">
                  <c:v>138.52000000000001</c:v>
                </c:pt>
                <c:pt idx="10">
                  <c:v>135.21</c:v>
                </c:pt>
                <c:pt idx="11">
                  <c:v>133.24</c:v>
                </c:pt>
                <c:pt idx="12">
                  <c:v>132.35</c:v>
                </c:pt>
                <c:pt idx="13">
                  <c:v>131.33000000000001</c:v>
                </c:pt>
                <c:pt idx="14">
                  <c:v>128.9</c:v>
                </c:pt>
                <c:pt idx="15">
                  <c:v>126.83</c:v>
                </c:pt>
                <c:pt idx="16">
                  <c:v>124.56</c:v>
                </c:pt>
                <c:pt idx="17">
                  <c:v>123.78</c:v>
                </c:pt>
                <c:pt idx="18">
                  <c:v>122.88</c:v>
                </c:pt>
              </c:numCache>
            </c:numRef>
          </c:xVal>
          <c:yVal>
            <c:numRef>
              <c:f>'LDR Analysis'!$D$4:$D$22</c:f>
              <c:numCache>
                <c:formatCode>General</c:formatCode>
                <c:ptCount val="19"/>
                <c:pt idx="0">
                  <c:v>1</c:v>
                </c:pt>
                <c:pt idx="1">
                  <c:v>2</c:v>
                </c:pt>
                <c:pt idx="2">
                  <c:v>20</c:v>
                </c:pt>
                <c:pt idx="3">
                  <c:v>54</c:v>
                </c:pt>
                <c:pt idx="4">
                  <c:v>100</c:v>
                </c:pt>
                <c:pt idx="5">
                  <c:v>200</c:v>
                </c:pt>
                <c:pt idx="6">
                  <c:v>250</c:v>
                </c:pt>
                <c:pt idx="7">
                  <c:v>300</c:v>
                </c:pt>
                <c:pt idx="8">
                  <c:v>350</c:v>
                </c:pt>
                <c:pt idx="9">
                  <c:v>400</c:v>
                </c:pt>
                <c:pt idx="10">
                  <c:v>500</c:v>
                </c:pt>
                <c:pt idx="11">
                  <c:v>590</c:v>
                </c:pt>
                <c:pt idx="12">
                  <c:v>640</c:v>
                </c:pt>
                <c:pt idx="13">
                  <c:v>700</c:v>
                </c:pt>
                <c:pt idx="14">
                  <c:v>930</c:v>
                </c:pt>
                <c:pt idx="15">
                  <c:v>1270</c:v>
                </c:pt>
                <c:pt idx="16">
                  <c:v>1976</c:v>
                </c:pt>
                <c:pt idx="17">
                  <c:v>2460</c:v>
                </c:pt>
                <c:pt idx="18">
                  <c:v>3340</c:v>
                </c:pt>
              </c:numCache>
            </c:numRef>
          </c:yVal>
          <c:smooth val="1"/>
          <c:extLst>
            <c:ext xmlns:c16="http://schemas.microsoft.com/office/drawing/2014/chart" uri="{C3380CC4-5D6E-409C-BE32-E72D297353CC}">
              <c16:uniqueId val="{00000000-3E99-4437-B7AC-36F499753F31}"/>
            </c:ext>
          </c:extLst>
        </c:ser>
        <c:dLbls>
          <c:showLegendKey val="0"/>
          <c:showVal val="0"/>
          <c:showCatName val="0"/>
          <c:showSerName val="0"/>
          <c:showPercent val="0"/>
          <c:showBubbleSize val="0"/>
        </c:dLbls>
        <c:axId val="223115952"/>
        <c:axId val="223116344"/>
      </c:scatterChart>
      <c:valAx>
        <c:axId val="223115952"/>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Resistance (Ohms)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3116344"/>
        <c:crosses val="autoZero"/>
        <c:crossBetween val="midCat"/>
      </c:valAx>
      <c:valAx>
        <c:axId val="2231163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Illuminance (lux)</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3115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4852606234138088"/>
          <c:y val="0"/>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706839331034034"/>
          <c:y val="2.9395566883619318E-2"/>
          <c:w val="0.64158131060063772"/>
          <c:h val="0.82584694976711726"/>
        </c:manualLayout>
      </c:layout>
      <c:scatterChart>
        <c:scatterStyle val="smoothMarker"/>
        <c:varyColors val="0"/>
        <c:ser>
          <c:idx val="0"/>
          <c:order val="0"/>
          <c:tx>
            <c:v>Approximated Lux from Resistance</c:v>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xVal>
            <c:numRef>
              <c:f>'LDR Analysis'!$C$4:$C$19</c:f>
              <c:numCache>
                <c:formatCode>General</c:formatCode>
                <c:ptCount val="16"/>
                <c:pt idx="0">
                  <c:v>3273.85</c:v>
                </c:pt>
                <c:pt idx="1">
                  <c:v>1875.51</c:v>
                </c:pt>
                <c:pt idx="2">
                  <c:v>363.52</c:v>
                </c:pt>
                <c:pt idx="3">
                  <c:v>223.76</c:v>
                </c:pt>
                <c:pt idx="4">
                  <c:v>181.14</c:v>
                </c:pt>
                <c:pt idx="5">
                  <c:v>153.65</c:v>
                </c:pt>
                <c:pt idx="6">
                  <c:v>147.78</c:v>
                </c:pt>
                <c:pt idx="7">
                  <c:v>143.69</c:v>
                </c:pt>
                <c:pt idx="8">
                  <c:v>140.81</c:v>
                </c:pt>
                <c:pt idx="9">
                  <c:v>138.52000000000001</c:v>
                </c:pt>
                <c:pt idx="10">
                  <c:v>135.21</c:v>
                </c:pt>
                <c:pt idx="11">
                  <c:v>133.24</c:v>
                </c:pt>
                <c:pt idx="12">
                  <c:v>132.35</c:v>
                </c:pt>
                <c:pt idx="13">
                  <c:v>131.33000000000001</c:v>
                </c:pt>
                <c:pt idx="14">
                  <c:v>128.9</c:v>
                </c:pt>
                <c:pt idx="15">
                  <c:v>126.83</c:v>
                </c:pt>
              </c:numCache>
            </c:numRef>
          </c:xVal>
          <c:yVal>
            <c:numRef>
              <c:f>'LDR Analysis'!$G$4:$G$19</c:f>
              <c:numCache>
                <c:formatCode>General</c:formatCode>
                <c:ptCount val="16"/>
                <c:pt idx="0">
                  <c:v>0.49306028403015417</c:v>
                </c:pt>
                <c:pt idx="1">
                  <c:v>1.6879670434935481</c:v>
                </c:pt>
                <c:pt idx="2">
                  <c:v>63.319288932477747</c:v>
                </c:pt>
                <c:pt idx="3">
                  <c:v>184.96556875623196</c:v>
                </c:pt>
                <c:pt idx="4">
                  <c:v>294.99463764546505</c:v>
                </c:pt>
                <c:pt idx="5">
                  <c:v>424.34908652567475</c:v>
                </c:pt>
                <c:pt idx="6">
                  <c:v>462.48121249984928</c:v>
                </c:pt>
                <c:pt idx="7">
                  <c:v>492.06316312223237</c:v>
                </c:pt>
                <c:pt idx="8">
                  <c:v>514.57112674603525</c:v>
                </c:pt>
                <c:pt idx="9">
                  <c:v>533.55146983537543</c:v>
                </c:pt>
                <c:pt idx="10">
                  <c:v>562.83330505756294</c:v>
                </c:pt>
                <c:pt idx="11">
                  <c:v>581.3810791107461</c:v>
                </c:pt>
                <c:pt idx="12">
                  <c:v>590.05272542047317</c:v>
                </c:pt>
                <c:pt idx="13">
                  <c:v>600.22397550249013</c:v>
                </c:pt>
                <c:pt idx="14">
                  <c:v>625.5056861422745</c:v>
                </c:pt>
                <c:pt idx="15">
                  <c:v>648.28078769606986</c:v>
                </c:pt>
              </c:numCache>
            </c:numRef>
          </c:yVal>
          <c:smooth val="1"/>
          <c:extLst>
            <c:ext xmlns:c16="http://schemas.microsoft.com/office/drawing/2014/chart" uri="{C3380CC4-5D6E-409C-BE32-E72D297353CC}">
              <c16:uniqueId val="{00000000-5CA1-4050-841B-CF846A8CD556}"/>
            </c:ext>
          </c:extLst>
        </c:ser>
        <c:dLbls>
          <c:showLegendKey val="0"/>
          <c:showVal val="0"/>
          <c:showCatName val="0"/>
          <c:showSerName val="0"/>
          <c:showPercent val="0"/>
          <c:showBubbleSize val="0"/>
        </c:dLbls>
        <c:axId val="223117128"/>
        <c:axId val="271063256"/>
      </c:scatterChart>
      <c:valAx>
        <c:axId val="223117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063256"/>
        <c:crosses val="autoZero"/>
        <c:crossBetween val="midCat"/>
      </c:valAx>
      <c:valAx>
        <c:axId val="27106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11712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smoothMarker"/>
        <c:varyColors val="0"/>
        <c:ser>
          <c:idx val="0"/>
          <c:order val="0"/>
          <c:tx>
            <c:v>log(R) vs log(lux)</c:v>
          </c:tx>
          <c:spPr>
            <a:ln w="9525" cap="rnd">
              <a:solidFill>
                <a:schemeClr val="accent5"/>
              </a:solidFill>
              <a:round/>
            </a:ln>
            <a:effectLst>
              <a:outerShdw blurRad="40000" dist="23000" dir="5400000" rotWithShape="0">
                <a:srgbClr val="000000">
                  <a:alpha val="35000"/>
                </a:srgbClr>
              </a:outerShdw>
            </a:effectLst>
          </c:spPr>
          <c:marker>
            <c:symbol val="circle"/>
            <c:size val="5"/>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c:spPr>
          </c:marker>
          <c:xVal>
            <c:numRef>
              <c:f>'LDR Analysis'!$E$4:$E$22</c:f>
              <c:numCache>
                <c:formatCode>General</c:formatCode>
                <c:ptCount val="19"/>
                <c:pt idx="0">
                  <c:v>3.5150587771942372</c:v>
                </c:pt>
                <c:pt idx="1">
                  <c:v>3.2731193841003066</c:v>
                </c:pt>
                <c:pt idx="2">
                  <c:v>2.5605283096949059</c:v>
                </c:pt>
                <c:pt idx="3">
                  <c:v>2.349782453363471</c:v>
                </c:pt>
                <c:pt idx="4">
                  <c:v>2.2580143634067413</c:v>
                </c:pt>
                <c:pt idx="5">
                  <c:v>2.186532564592397</c:v>
                </c:pt>
                <c:pt idx="6">
                  <c:v>2.1696156622227467</c:v>
                </c:pt>
                <c:pt idx="7">
                  <c:v>2.1574265447804502</c:v>
                </c:pt>
                <c:pt idx="8">
                  <c:v>2.1486334984893496</c:v>
                </c:pt>
                <c:pt idx="9">
                  <c:v>2.1415124828774235</c:v>
                </c:pt>
                <c:pt idx="10">
                  <c:v>2.1310088127906401</c:v>
                </c:pt>
                <c:pt idx="11">
                  <c:v>2.1246346240191394</c:v>
                </c:pt>
                <c:pt idx="12">
                  <c:v>2.1217239456373669</c:v>
                </c:pt>
                <c:pt idx="13">
                  <c:v>2.1183639442634408</c:v>
                </c:pt>
                <c:pt idx="14">
                  <c:v>2.110252917353403</c:v>
                </c:pt>
                <c:pt idx="15">
                  <c:v>2.1032219924529238</c:v>
                </c:pt>
                <c:pt idx="16">
                  <c:v>2.095378599560064</c:v>
                </c:pt>
                <c:pt idx="17">
                  <c:v>2.0926504783567954</c:v>
                </c:pt>
                <c:pt idx="18">
                  <c:v>2.0894812026874368</c:v>
                </c:pt>
              </c:numCache>
            </c:numRef>
          </c:xVal>
          <c:yVal>
            <c:numRef>
              <c:f>'LDR Analysis'!$F$4:$F$22</c:f>
              <c:numCache>
                <c:formatCode>General</c:formatCode>
                <c:ptCount val="19"/>
                <c:pt idx="0">
                  <c:v>0</c:v>
                </c:pt>
                <c:pt idx="1">
                  <c:v>0.3010299956639812</c:v>
                </c:pt>
                <c:pt idx="2">
                  <c:v>1.3010299956639813</c:v>
                </c:pt>
                <c:pt idx="3">
                  <c:v>1.7323937598229686</c:v>
                </c:pt>
                <c:pt idx="4">
                  <c:v>2</c:v>
                </c:pt>
                <c:pt idx="5">
                  <c:v>2.3010299956639813</c:v>
                </c:pt>
                <c:pt idx="6">
                  <c:v>2.3979400086720375</c:v>
                </c:pt>
                <c:pt idx="7">
                  <c:v>2.4771212547196626</c:v>
                </c:pt>
                <c:pt idx="8">
                  <c:v>2.5440680443502757</c:v>
                </c:pt>
                <c:pt idx="9">
                  <c:v>2.6020599913279625</c:v>
                </c:pt>
                <c:pt idx="10">
                  <c:v>2.6989700043360187</c:v>
                </c:pt>
                <c:pt idx="11">
                  <c:v>2.7708520116421442</c:v>
                </c:pt>
                <c:pt idx="12">
                  <c:v>2.8061799739838871</c:v>
                </c:pt>
                <c:pt idx="13">
                  <c:v>2.8450980400142569</c:v>
                </c:pt>
                <c:pt idx="14">
                  <c:v>2.9684829485539352</c:v>
                </c:pt>
                <c:pt idx="15">
                  <c:v>3.1038037209559568</c:v>
                </c:pt>
                <c:pt idx="16">
                  <c:v>3.2957869402516091</c:v>
                </c:pt>
                <c:pt idx="17">
                  <c:v>3.3909351071033793</c:v>
                </c:pt>
                <c:pt idx="18">
                  <c:v>3.5237464668115646</c:v>
                </c:pt>
              </c:numCache>
            </c:numRef>
          </c:yVal>
          <c:smooth val="1"/>
          <c:extLst>
            <c:ext xmlns:c16="http://schemas.microsoft.com/office/drawing/2014/chart" uri="{C3380CC4-5D6E-409C-BE32-E72D297353CC}">
              <c16:uniqueId val="{00000000-F2B5-49AE-9F89-7E8CD25E49BD}"/>
            </c:ext>
          </c:extLst>
        </c:ser>
        <c:dLbls>
          <c:showLegendKey val="0"/>
          <c:showVal val="0"/>
          <c:showCatName val="0"/>
          <c:showSerName val="0"/>
          <c:showPercent val="0"/>
          <c:showBubbleSize val="0"/>
        </c:dLbls>
        <c:axId val="271064040"/>
        <c:axId val="271064432"/>
      </c:scatterChart>
      <c:valAx>
        <c:axId val="271064040"/>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log(Resistance)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1064432"/>
        <c:crosses val="autoZero"/>
        <c:crossBetween val="midCat"/>
      </c:valAx>
      <c:valAx>
        <c:axId val="2710644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log(lux)</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10640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1409699</xdr:colOff>
      <xdr:row>22</xdr:row>
      <xdr:rowOff>119742</xdr:rowOff>
    </xdr:from>
    <xdr:to>
      <xdr:col>7</xdr:col>
      <xdr:colOff>295275</xdr:colOff>
      <xdr:row>52</xdr:row>
      <xdr:rowOff>152399</xdr:rowOff>
    </xdr:to>
    <xdr:graphicFrame macro="">
      <xdr:nvGraphicFramePr>
        <xdr:cNvPr id="5" name="Grafico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106456</xdr:colOff>
      <xdr:row>27</xdr:row>
      <xdr:rowOff>86286</xdr:rowOff>
    </xdr:from>
    <xdr:to>
      <xdr:col>17</xdr:col>
      <xdr:colOff>422461</xdr:colOff>
      <xdr:row>41</xdr:row>
      <xdr:rowOff>162486</xdr:rowOff>
    </xdr:to>
    <xdr:graphicFrame macro="">
      <xdr:nvGraphicFramePr>
        <xdr:cNvPr id="6" name="Grafico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1447687</xdr:colOff>
      <xdr:row>54</xdr:row>
      <xdr:rowOff>73398</xdr:rowOff>
    </xdr:from>
    <xdr:to>
      <xdr:col>6</xdr:col>
      <xdr:colOff>519952</xdr:colOff>
      <xdr:row>79</xdr:row>
      <xdr:rowOff>8965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
  <sheetViews>
    <sheetView workbookViewId="0">
      <selection activeCell="A10" sqref="A10"/>
    </sheetView>
  </sheetViews>
  <sheetFormatPr defaultRowHeight="15" x14ac:dyDescent="0.25"/>
  <cols>
    <col min="1" max="1" width="13.140625" customWidth="1"/>
    <col min="2" max="2" width="2.5703125" customWidth="1"/>
    <col min="3" max="3" width="12.7109375" customWidth="1"/>
  </cols>
  <sheetData>
    <row r="1" spans="1:11" ht="45" x14ac:dyDescent="0.25">
      <c r="A1" s="3" t="s">
        <v>11</v>
      </c>
      <c r="B1" s="3"/>
      <c r="C1" s="3" t="s">
        <v>10</v>
      </c>
      <c r="F1" s="28" t="s">
        <v>13</v>
      </c>
      <c r="G1" s="29"/>
      <c r="H1" s="29"/>
      <c r="I1" s="29"/>
      <c r="J1" s="29"/>
      <c r="K1" s="29"/>
    </row>
    <row r="2" spans="1:11" x14ac:dyDescent="0.25">
      <c r="A2">
        <v>3273.85</v>
      </c>
      <c r="C2">
        <v>1</v>
      </c>
      <c r="F2" s="29"/>
      <c r="G2" s="29"/>
      <c r="H2" s="29"/>
      <c r="I2" s="29"/>
      <c r="J2" s="29"/>
      <c r="K2" s="29"/>
    </row>
    <row r="3" spans="1:11" x14ac:dyDescent="0.25">
      <c r="A3">
        <v>1875.51</v>
      </c>
      <c r="C3">
        <v>2</v>
      </c>
      <c r="F3" s="29"/>
      <c r="G3" s="29"/>
      <c r="H3" s="29"/>
      <c r="I3" s="29"/>
      <c r="J3" s="29"/>
      <c r="K3" s="29"/>
    </row>
    <row r="4" spans="1:11" x14ac:dyDescent="0.25">
      <c r="A4">
        <v>363.52</v>
      </c>
      <c r="C4">
        <v>20</v>
      </c>
      <c r="F4" s="29"/>
      <c r="G4" s="29"/>
      <c r="H4" s="29"/>
      <c r="I4" s="29"/>
      <c r="J4" s="29"/>
      <c r="K4" s="29"/>
    </row>
    <row r="5" spans="1:11" x14ac:dyDescent="0.25">
      <c r="A5">
        <v>223.76</v>
      </c>
      <c r="C5">
        <v>54</v>
      </c>
      <c r="F5" s="29"/>
      <c r="G5" s="29"/>
      <c r="H5" s="29"/>
      <c r="I5" s="29"/>
      <c r="J5" s="29"/>
      <c r="K5" s="29"/>
    </row>
    <row r="6" spans="1:11" x14ac:dyDescent="0.25">
      <c r="A6">
        <v>181.14</v>
      </c>
      <c r="C6">
        <v>100</v>
      </c>
      <c r="F6" s="29"/>
      <c r="G6" s="29"/>
      <c r="H6" s="29"/>
      <c r="I6" s="29"/>
      <c r="J6" s="29"/>
      <c r="K6" s="29"/>
    </row>
    <row r="7" spans="1:11" x14ac:dyDescent="0.25">
      <c r="A7">
        <v>153.65</v>
      </c>
      <c r="C7">
        <v>200</v>
      </c>
      <c r="F7" s="30"/>
      <c r="G7" s="30"/>
      <c r="H7" s="30"/>
      <c r="I7" s="30"/>
      <c r="J7" s="30"/>
      <c r="K7" s="30"/>
    </row>
    <row r="8" spans="1:11" x14ac:dyDescent="0.25">
      <c r="A8">
        <v>147.78</v>
      </c>
      <c r="C8">
        <v>250</v>
      </c>
      <c r="F8" s="30"/>
      <c r="G8" s="30"/>
      <c r="H8" s="30"/>
      <c r="I8" s="30"/>
      <c r="J8" s="30"/>
      <c r="K8" s="30"/>
    </row>
    <row r="9" spans="1:11" x14ac:dyDescent="0.25">
      <c r="A9">
        <v>143.69</v>
      </c>
      <c r="C9">
        <v>300</v>
      </c>
      <c r="F9" s="31" t="s">
        <v>14</v>
      </c>
      <c r="G9" s="31"/>
      <c r="H9" s="31"/>
      <c r="I9" s="31"/>
      <c r="J9" s="31"/>
      <c r="K9" s="31"/>
    </row>
    <row r="10" spans="1:11" x14ac:dyDescent="0.25">
      <c r="A10">
        <v>140.81</v>
      </c>
      <c r="C10">
        <v>350</v>
      </c>
      <c r="F10" s="31"/>
      <c r="G10" s="31"/>
      <c r="H10" s="31"/>
      <c r="I10" s="31"/>
      <c r="J10" s="31"/>
      <c r="K10" s="31"/>
    </row>
    <row r="11" spans="1:11" x14ac:dyDescent="0.25">
      <c r="A11">
        <v>138.52000000000001</v>
      </c>
      <c r="C11">
        <v>400</v>
      </c>
      <c r="F11" s="31"/>
      <c r="G11" s="31"/>
      <c r="H11" s="31"/>
      <c r="I11" s="31"/>
      <c r="J11" s="31"/>
      <c r="K11" s="31"/>
    </row>
    <row r="12" spans="1:11" x14ac:dyDescent="0.25">
      <c r="A12">
        <v>135.21</v>
      </c>
      <c r="C12">
        <v>500</v>
      </c>
    </row>
    <row r="13" spans="1:11" x14ac:dyDescent="0.25">
      <c r="A13">
        <v>133.24</v>
      </c>
      <c r="C13">
        <v>590</v>
      </c>
    </row>
    <row r="14" spans="1:11" x14ac:dyDescent="0.25">
      <c r="A14">
        <v>132.35</v>
      </c>
      <c r="C14">
        <v>640</v>
      </c>
    </row>
    <row r="15" spans="1:11" x14ac:dyDescent="0.25">
      <c r="A15">
        <v>131.33000000000001</v>
      </c>
      <c r="C15">
        <v>700</v>
      </c>
    </row>
    <row r="16" spans="1:11" x14ac:dyDescent="0.25">
      <c r="A16">
        <v>128.9</v>
      </c>
      <c r="C16">
        <v>930</v>
      </c>
    </row>
    <row r="17" spans="1:3" x14ac:dyDescent="0.25">
      <c r="A17">
        <v>126.83</v>
      </c>
      <c r="C17">
        <v>1270</v>
      </c>
    </row>
    <row r="18" spans="1:3" x14ac:dyDescent="0.25">
      <c r="A18">
        <v>124.56</v>
      </c>
      <c r="C18">
        <v>1976</v>
      </c>
    </row>
    <row r="19" spans="1:3" x14ac:dyDescent="0.25">
      <c r="A19">
        <v>123.78</v>
      </c>
      <c r="C19">
        <v>2460</v>
      </c>
    </row>
    <row r="20" spans="1:3" x14ac:dyDescent="0.25">
      <c r="A20">
        <v>122.88</v>
      </c>
      <c r="C20">
        <v>3340</v>
      </c>
    </row>
  </sheetData>
  <sortState xmlns:xlrd2="http://schemas.microsoft.com/office/spreadsheetml/2017/richdata2" ref="A2:C17">
    <sortCondition descending="1" ref="A2"/>
  </sortState>
  <mergeCells count="2">
    <mergeCell ref="F1:K8"/>
    <mergeCell ref="F9:K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1"/>
  <sheetViews>
    <sheetView tabSelected="1" zoomScale="85" zoomScaleNormal="85" workbookViewId="0">
      <selection activeCell="N11" sqref="N11"/>
    </sheetView>
  </sheetViews>
  <sheetFormatPr defaultRowHeight="15" x14ac:dyDescent="0.25"/>
  <cols>
    <col min="1" max="1" width="37.28515625" bestFit="1" customWidth="1"/>
    <col min="2" max="2" width="16.7109375" customWidth="1"/>
    <col min="3" max="3" width="11.5703125" customWidth="1"/>
    <col min="4" max="4" width="21.5703125" bestFit="1" customWidth="1"/>
    <col min="5" max="6" width="21.5703125" customWidth="1"/>
    <col min="7" max="7" width="20.85546875" customWidth="1"/>
    <col min="8" max="8" width="12.28515625" customWidth="1"/>
    <col min="9" max="10" width="8.85546875" customWidth="1"/>
  </cols>
  <sheetData>
    <row r="1" spans="1:10" x14ac:dyDescent="0.25">
      <c r="A1" s="33" t="s">
        <v>17</v>
      </c>
      <c r="B1" t="s">
        <v>18</v>
      </c>
    </row>
    <row r="2" spans="1:10" x14ac:dyDescent="0.25">
      <c r="A2" s="33"/>
    </row>
    <row r="3" spans="1:10" ht="45" x14ac:dyDescent="0.25">
      <c r="C3" s="7" t="s">
        <v>11</v>
      </c>
      <c r="D3" s="8" t="s">
        <v>10</v>
      </c>
      <c r="E3" s="13" t="s">
        <v>2</v>
      </c>
      <c r="F3" s="14" t="s">
        <v>3</v>
      </c>
      <c r="G3" s="19" t="s">
        <v>12</v>
      </c>
      <c r="H3" s="20" t="s">
        <v>0</v>
      </c>
      <c r="I3" s="14" t="s">
        <v>1</v>
      </c>
    </row>
    <row r="4" spans="1:10" ht="30" x14ac:dyDescent="0.25">
      <c r="A4" s="4" t="s">
        <v>6</v>
      </c>
      <c r="C4" s="9">
        <f>'Raw Data'!A2</f>
        <v>3273.85</v>
      </c>
      <c r="D4" s="10">
        <f>'Raw Data'!C2</f>
        <v>1</v>
      </c>
      <c r="E4" s="15">
        <f t="shared" ref="E4:E22" si="0">LOG(C4)</f>
        <v>3.5150587771942372</v>
      </c>
      <c r="F4" s="16">
        <f t="shared" ref="F4:F22" si="1">LOG(D4)</f>
        <v>0</v>
      </c>
      <c r="G4" s="21">
        <f>$H$4*C4^$I$4</f>
        <v>0.49306028403015417</v>
      </c>
      <c r="H4" s="22">
        <f>$A$14</f>
        <v>28704689.265963238</v>
      </c>
      <c r="I4" s="10">
        <f>$A$16</f>
        <v>-2.2090819302176503</v>
      </c>
      <c r="J4" s="1"/>
    </row>
    <row r="5" spans="1:10" x14ac:dyDescent="0.25">
      <c r="A5" s="5"/>
      <c r="C5" s="9">
        <f>'Raw Data'!A3</f>
        <v>1875.51</v>
      </c>
      <c r="D5" s="10">
        <f>'Raw Data'!C3</f>
        <v>2</v>
      </c>
      <c r="E5" s="15">
        <f t="shared" si="0"/>
        <v>3.2731193841003066</v>
      </c>
      <c r="F5" s="16">
        <f t="shared" si="1"/>
        <v>0.3010299956639812</v>
      </c>
      <c r="G5" s="21">
        <f>$H$4*C5^$I$4</f>
        <v>1.6879670434935481</v>
      </c>
      <c r="H5" s="22"/>
      <c r="I5" s="10"/>
    </row>
    <row r="6" spans="1:10" x14ac:dyDescent="0.25">
      <c r="A6" s="5" t="s">
        <v>4</v>
      </c>
      <c r="C6" s="9">
        <f>'Raw Data'!A4</f>
        <v>363.52</v>
      </c>
      <c r="D6" s="10">
        <f>'Raw Data'!C4</f>
        <v>20</v>
      </c>
      <c r="E6" s="15">
        <f>LOG(C6)</f>
        <v>2.5605283096949059</v>
      </c>
      <c r="F6" s="16">
        <f>LOG(D6)</f>
        <v>1.3010299956639813</v>
      </c>
      <c r="G6" s="21">
        <f t="shared" ref="G6:G22" si="2">$H$4*C6^$I$4</f>
        <v>63.319288932477747</v>
      </c>
      <c r="H6" s="22"/>
      <c r="I6" s="10"/>
      <c r="J6" s="1"/>
    </row>
    <row r="7" spans="1:10" x14ac:dyDescent="0.25">
      <c r="A7" s="5">
        <f>INDEX(LINEST(F4:F22, E4:E22),1)</f>
        <v>-2.2090819302176503</v>
      </c>
      <c r="C7" s="9">
        <f>'Raw Data'!A5</f>
        <v>223.76</v>
      </c>
      <c r="D7" s="10">
        <f>'Raw Data'!C5</f>
        <v>54</v>
      </c>
      <c r="E7" s="15">
        <f t="shared" si="0"/>
        <v>2.349782453363471</v>
      </c>
      <c r="F7" s="16">
        <f t="shared" si="1"/>
        <v>1.7323937598229686</v>
      </c>
      <c r="G7" s="21">
        <f t="shared" si="2"/>
        <v>184.96556875623196</v>
      </c>
      <c r="H7" s="22"/>
      <c r="I7" s="10"/>
    </row>
    <row r="8" spans="1:10" x14ac:dyDescent="0.25">
      <c r="A8" s="5" t="s">
        <v>5</v>
      </c>
      <c r="C8" s="9">
        <f>'Raw Data'!A6</f>
        <v>181.14</v>
      </c>
      <c r="D8" s="10">
        <f>'Raw Data'!C6</f>
        <v>100</v>
      </c>
      <c r="E8" s="15">
        <f t="shared" si="0"/>
        <v>2.2580143634067413</v>
      </c>
      <c r="F8" s="16">
        <f t="shared" si="1"/>
        <v>2</v>
      </c>
      <c r="G8" s="21">
        <f t="shared" si="2"/>
        <v>294.99463764546505</v>
      </c>
      <c r="H8" s="22"/>
      <c r="I8" s="10"/>
    </row>
    <row r="9" spans="1:10" x14ac:dyDescent="0.25">
      <c r="A9" s="5">
        <f>INDEX(LINEST(F4:F22, E4:E22),2)</f>
        <v>7.4579528499039363</v>
      </c>
      <c r="C9" s="9">
        <f>'Raw Data'!A7</f>
        <v>153.65</v>
      </c>
      <c r="D9" s="10">
        <f>'Raw Data'!C7</f>
        <v>200</v>
      </c>
      <c r="E9" s="15">
        <f t="shared" si="0"/>
        <v>2.186532564592397</v>
      </c>
      <c r="F9" s="16">
        <f t="shared" si="1"/>
        <v>2.3010299956639813</v>
      </c>
      <c r="G9" s="21">
        <f t="shared" si="2"/>
        <v>424.34908652567475</v>
      </c>
      <c r="H9" s="22"/>
      <c r="I9" s="10"/>
    </row>
    <row r="10" spans="1:10" x14ac:dyDescent="0.25">
      <c r="A10" s="32" t="s">
        <v>7</v>
      </c>
      <c r="C10" s="9">
        <f>'Raw Data'!A8</f>
        <v>147.78</v>
      </c>
      <c r="D10" s="10">
        <f>'Raw Data'!C8</f>
        <v>250</v>
      </c>
      <c r="E10" s="15">
        <f t="shared" si="0"/>
        <v>2.1696156622227467</v>
      </c>
      <c r="F10" s="16">
        <f t="shared" si="1"/>
        <v>2.3979400086720375</v>
      </c>
      <c r="G10" s="21">
        <f t="shared" si="2"/>
        <v>462.48121249984928</v>
      </c>
      <c r="H10" s="22"/>
      <c r="I10" s="10"/>
    </row>
    <row r="11" spans="1:10" x14ac:dyDescent="0.25">
      <c r="A11" s="32"/>
      <c r="C11" s="9">
        <f>'Raw Data'!A9</f>
        <v>143.69</v>
      </c>
      <c r="D11" s="10">
        <f>'Raw Data'!C9</f>
        <v>300</v>
      </c>
      <c r="E11" s="15">
        <f t="shared" si="0"/>
        <v>2.1574265447804502</v>
      </c>
      <c r="F11" s="16">
        <f t="shared" si="1"/>
        <v>2.4771212547196626</v>
      </c>
      <c r="G11" s="21">
        <f t="shared" si="2"/>
        <v>492.06316312223237</v>
      </c>
      <c r="H11" s="22"/>
      <c r="I11" s="10"/>
    </row>
    <row r="12" spans="1:10" x14ac:dyDescent="0.25">
      <c r="A12" s="32"/>
      <c r="C12" s="9">
        <f>'Raw Data'!A10</f>
        <v>140.81</v>
      </c>
      <c r="D12" s="10">
        <f>'Raw Data'!C10</f>
        <v>350</v>
      </c>
      <c r="E12" s="15">
        <f t="shared" si="0"/>
        <v>2.1486334984893496</v>
      </c>
      <c r="F12" s="16">
        <f t="shared" si="1"/>
        <v>2.5440680443502757</v>
      </c>
      <c r="G12" s="21">
        <f t="shared" si="2"/>
        <v>514.57112674603525</v>
      </c>
      <c r="H12" s="22"/>
      <c r="I12" s="10"/>
    </row>
    <row r="13" spans="1:10" x14ac:dyDescent="0.25">
      <c r="A13" s="5" t="s">
        <v>8</v>
      </c>
      <c r="C13" s="9">
        <f>'Raw Data'!A11</f>
        <v>138.52000000000001</v>
      </c>
      <c r="D13" s="10">
        <f>'Raw Data'!C11</f>
        <v>400</v>
      </c>
      <c r="E13" s="15">
        <f t="shared" si="0"/>
        <v>2.1415124828774235</v>
      </c>
      <c r="F13" s="16">
        <f t="shared" si="1"/>
        <v>2.6020599913279625</v>
      </c>
      <c r="G13" s="21">
        <f t="shared" si="2"/>
        <v>533.55146983537543</v>
      </c>
      <c r="H13" s="22"/>
      <c r="I13" s="10"/>
    </row>
    <row r="14" spans="1:10" x14ac:dyDescent="0.25">
      <c r="A14" s="5">
        <f>10^A9</f>
        <v>28704689.265963238</v>
      </c>
      <c r="C14" s="9">
        <f>'Raw Data'!A12</f>
        <v>135.21</v>
      </c>
      <c r="D14" s="10">
        <f>'Raw Data'!C12</f>
        <v>500</v>
      </c>
      <c r="E14" s="15">
        <f t="shared" si="0"/>
        <v>2.1310088127906401</v>
      </c>
      <c r="F14" s="16">
        <f t="shared" si="1"/>
        <v>2.6989700043360187</v>
      </c>
      <c r="G14" s="21">
        <f t="shared" si="2"/>
        <v>562.83330505756294</v>
      </c>
      <c r="H14" s="22"/>
      <c r="I14" s="10"/>
    </row>
    <row r="15" spans="1:10" x14ac:dyDescent="0.25">
      <c r="A15" s="5" t="s">
        <v>9</v>
      </c>
      <c r="C15" s="9">
        <f>'Raw Data'!A13</f>
        <v>133.24</v>
      </c>
      <c r="D15" s="10">
        <f>'Raw Data'!C13</f>
        <v>590</v>
      </c>
      <c r="E15" s="15">
        <f t="shared" si="0"/>
        <v>2.1246346240191394</v>
      </c>
      <c r="F15" s="16">
        <f t="shared" si="1"/>
        <v>2.7708520116421442</v>
      </c>
      <c r="G15" s="21">
        <f t="shared" si="2"/>
        <v>581.3810791107461</v>
      </c>
      <c r="H15" s="22"/>
      <c r="I15" s="10"/>
    </row>
    <row r="16" spans="1:10" x14ac:dyDescent="0.25">
      <c r="A16" s="6">
        <f>A7</f>
        <v>-2.2090819302176503</v>
      </c>
      <c r="C16" s="9">
        <f>'Raw Data'!A14</f>
        <v>132.35</v>
      </c>
      <c r="D16" s="10">
        <f>'Raw Data'!C14</f>
        <v>640</v>
      </c>
      <c r="E16" s="15">
        <f t="shared" si="0"/>
        <v>2.1217239456373669</v>
      </c>
      <c r="F16" s="16">
        <f t="shared" si="1"/>
        <v>2.8061799739838871</v>
      </c>
      <c r="G16" s="21">
        <f t="shared" si="2"/>
        <v>590.05272542047317</v>
      </c>
      <c r="H16" s="22"/>
      <c r="I16" s="10"/>
    </row>
    <row r="17" spans="1:9" x14ac:dyDescent="0.25">
      <c r="A17" s="27" t="s">
        <v>16</v>
      </c>
      <c r="C17" s="9">
        <f>'Raw Data'!A15</f>
        <v>131.33000000000001</v>
      </c>
      <c r="D17" s="10">
        <f>'Raw Data'!C15</f>
        <v>700</v>
      </c>
      <c r="E17" s="15">
        <f t="shared" si="0"/>
        <v>2.1183639442634408</v>
      </c>
      <c r="F17" s="16">
        <f t="shared" si="1"/>
        <v>2.8450980400142569</v>
      </c>
      <c r="G17" s="21">
        <f t="shared" si="2"/>
        <v>600.22397550249013</v>
      </c>
      <c r="H17" s="22"/>
      <c r="I17" s="10"/>
    </row>
    <row r="18" spans="1:9" x14ac:dyDescent="0.25">
      <c r="A18" s="6" t="s">
        <v>15</v>
      </c>
      <c r="C18" s="9">
        <f>'Raw Data'!A16</f>
        <v>128.9</v>
      </c>
      <c r="D18" s="10">
        <f>'Raw Data'!C16</f>
        <v>930</v>
      </c>
      <c r="E18" s="15">
        <f t="shared" si="0"/>
        <v>2.110252917353403</v>
      </c>
      <c r="F18" s="16">
        <f t="shared" si="1"/>
        <v>2.9684829485539352</v>
      </c>
      <c r="G18" s="21">
        <f t="shared" si="2"/>
        <v>625.5056861422745</v>
      </c>
      <c r="H18" s="22"/>
      <c r="I18" s="10"/>
    </row>
    <row r="19" spans="1:9" x14ac:dyDescent="0.25">
      <c r="C19" s="11">
        <f>'Raw Data'!A17</f>
        <v>126.83</v>
      </c>
      <c r="D19" s="12">
        <f>'Raw Data'!C17</f>
        <v>1270</v>
      </c>
      <c r="E19" s="17">
        <f t="shared" si="0"/>
        <v>2.1032219924529238</v>
      </c>
      <c r="F19" s="18">
        <f t="shared" si="1"/>
        <v>3.1038037209559568</v>
      </c>
      <c r="G19" s="23">
        <f t="shared" si="2"/>
        <v>648.28078769606986</v>
      </c>
      <c r="H19" s="24"/>
      <c r="I19" s="12"/>
    </row>
    <row r="20" spans="1:9" x14ac:dyDescent="0.25">
      <c r="C20" s="11">
        <f>'Raw Data'!A18</f>
        <v>124.56</v>
      </c>
      <c r="D20" s="12">
        <f>'Raw Data'!C18</f>
        <v>1976</v>
      </c>
      <c r="E20" s="17">
        <f t="shared" si="0"/>
        <v>2.095378599560064</v>
      </c>
      <c r="F20" s="18">
        <f t="shared" si="1"/>
        <v>3.2957869402516091</v>
      </c>
      <c r="G20" s="25">
        <f t="shared" si="2"/>
        <v>674.66759130161302</v>
      </c>
    </row>
    <row r="21" spans="1:9" x14ac:dyDescent="0.25">
      <c r="C21" s="11">
        <f>'Raw Data'!A19</f>
        <v>123.78</v>
      </c>
      <c r="D21" s="12">
        <f>'Raw Data'!C19</f>
        <v>2460</v>
      </c>
      <c r="E21" s="17">
        <f t="shared" si="0"/>
        <v>2.0926504783567954</v>
      </c>
      <c r="F21" s="18">
        <f t="shared" si="1"/>
        <v>3.3909351071033793</v>
      </c>
      <c r="G21" s="26">
        <f t="shared" si="2"/>
        <v>684.09511923358014</v>
      </c>
    </row>
    <row r="22" spans="1:9" x14ac:dyDescent="0.25">
      <c r="C22" s="11">
        <f>'Raw Data'!A20</f>
        <v>122.88</v>
      </c>
      <c r="D22" s="12">
        <f>'Raw Data'!C20</f>
        <v>3340</v>
      </c>
      <c r="E22" s="17">
        <f t="shared" si="0"/>
        <v>2.0894812026874368</v>
      </c>
      <c r="F22" s="18">
        <f t="shared" si="1"/>
        <v>3.5237464668115646</v>
      </c>
      <c r="G22" s="26">
        <f t="shared" si="2"/>
        <v>695.21267503407626</v>
      </c>
    </row>
    <row r="51" spans="3:3" x14ac:dyDescent="0.25">
      <c r="C51" s="2"/>
    </row>
  </sheetData>
  <mergeCells count="1">
    <mergeCell ref="A10:A1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LDR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hozone</dc:creator>
  <cp:lastModifiedBy>Sara</cp:lastModifiedBy>
  <dcterms:created xsi:type="dcterms:W3CDTF">2012-07-02T19:21:35Z</dcterms:created>
  <dcterms:modified xsi:type="dcterms:W3CDTF">2020-12-15T13:10:10Z</dcterms:modified>
</cp:coreProperties>
</file>