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cardoso/Documents/PhD/Metabolic_Models/GENERAL/Docs/"/>
    </mc:Choice>
  </mc:AlternateContent>
  <xr:revisionPtr revIDLastSave="0" documentId="8_{AD1A0341-EA1A-5E40-8A8F-36682D5C2896}" xr6:coauthVersionLast="45" xr6:coauthVersionMax="45" xr10:uidLastSave="{00000000-0000-0000-0000-000000000000}"/>
  <bookViews>
    <workbookView xWindow="680" yWindow="960" windowWidth="27840" windowHeight="15740" xr2:uid="{7753467A-0524-F04C-8F6A-5F4536EE9FD4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4" i="1"/>
  <c r="B10" i="1"/>
  <c r="D10" i="1"/>
  <c r="B12" i="1"/>
  <c r="K6" i="1"/>
  <c r="J6" i="1"/>
  <c r="I6" i="1"/>
  <c r="H6" i="1"/>
  <c r="G6" i="1"/>
  <c r="F6" i="1"/>
  <c r="K5" i="1"/>
  <c r="J5" i="1"/>
  <c r="I5" i="1"/>
  <c r="H5" i="1"/>
  <c r="G5" i="1"/>
  <c r="F5" i="1"/>
  <c r="E4" i="1"/>
  <c r="E3" i="1"/>
</calcChain>
</file>

<file path=xl/sharedStrings.xml><?xml version="1.0" encoding="utf-8"?>
<sst xmlns="http://schemas.openxmlformats.org/spreadsheetml/2006/main" count="50" uniqueCount="25">
  <si>
    <t>HCT116</t>
  </si>
  <si>
    <t>diameter (µm)</t>
  </si>
  <si>
    <t>HT29</t>
  </si>
  <si>
    <t>Trypsinzed?</t>
  </si>
  <si>
    <t>YES</t>
  </si>
  <si>
    <t>SD</t>
  </si>
  <si>
    <t>0.21</t>
  </si>
  <si>
    <t>0.17</t>
  </si>
  <si>
    <t>https://doi.org/10.1016/j.bbrc.2013.03.128</t>
  </si>
  <si>
    <t>REF</t>
  </si>
  <si>
    <t>Caco-2</t>
  </si>
  <si>
    <t>-</t>
  </si>
  <si>
    <t>10.1371/journal.pone.0031882</t>
  </si>
  <si>
    <t>Volume (Calculated -µm3)</t>
  </si>
  <si>
    <t>Volume (general - µm3)</t>
  </si>
  <si>
    <t>Volume (non-dividing cells - µm3)</t>
  </si>
  <si>
    <t>Volume (dividing cells - µm3)</t>
  </si>
  <si>
    <t>SW480</t>
  </si>
  <si>
    <t>[CRC Cell] to consider (cells/mL)</t>
  </si>
  <si>
    <t>Cell Weight (gDW)</t>
  </si>
  <si>
    <t>CRC Volume to consider (L)</t>
  </si>
  <si>
    <t>(µm3)</t>
  </si>
  <si>
    <t>https://www.thermofisher.com/pt/en/home/references/gibco-cell-culture-basics/cell-culture-protocols/cell-culture-useful-numbers.html</t>
  </si>
  <si>
    <t>Factor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</si>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</sst>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E2E2E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0" fillId="0" borderId="0" xfId="0" applyFont="1"/>
    <xf numFmtId="0" fontId="2" fillId="0" borderId="0" xfId="1" applyFont="1"/>
    <xf numFmtId="0" fontId="1" fillId="0" borderId="1" xfId="0" applyFont="1" applyBorder="1"/>
    <xf numFmtId="0" fontId="0" fillId="0" borderId="2" xfId="0" applyBorder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371%2Fjournal.pone.0031882" TargetMode="External"/><Relationship Id="rId2" Type="http://schemas.openxmlformats.org/officeDocument/2006/relationships/hyperlink" Target="https://doi.org/10.1016/j.bbrc.2013.03.128" TargetMode="External"/><Relationship Id="rId1" Type="http://schemas.openxmlformats.org/officeDocument/2006/relationships/hyperlink" Target="https://doi.org/10.1016/j.bbrc.2013.03.128" TargetMode="External"/><Relationship Id="rId4" Type="http://schemas.openxmlformats.org/officeDocument/2006/relationships/hyperlink" Target="https://www.thermofisher.com/pt/en/home/references/gibco-cell-culture-basics/cell-culture-protocols/cell-culture-useful-numbe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0FE4-AB9B-F74D-B3C8-D49B65829023}">
  <dimension ref="A2:L18"/>
  <sheetViews>
    <sheetView tabSelected="1" workbookViewId="0">
      <selection activeCell="D22" sqref="D22"/>
    </sheetView>
  </sheetViews>
  <sheetFormatPr baseColWidth="10" defaultRowHeight="16" x14ac:dyDescent="0.2"/>
  <cols>
    <col min="1" max="1" width="28" bestFit="1" customWidth="1"/>
    <col min="2" max="2" width="13" bestFit="1" customWidth="1"/>
    <col min="3" max="3" width="6.1640625" bestFit="1" customWidth="1"/>
    <col min="5" max="5" width="23.1640625" bestFit="1" customWidth="1"/>
    <col min="6" max="6" width="21" bestFit="1" customWidth="1"/>
    <col min="7" max="7" width="5.1640625" bestFit="1" customWidth="1"/>
    <col min="8" max="8" width="29.6640625" bestFit="1" customWidth="1"/>
    <col min="9" max="9" width="5.1640625" bestFit="1" customWidth="1"/>
    <col min="10" max="10" width="25.6640625" bestFit="1" customWidth="1"/>
    <col min="11" max="11" width="5.1640625" bestFit="1" customWidth="1"/>
    <col min="12" max="12" width="37.1640625" bestFit="1" customWidth="1"/>
  </cols>
  <sheetData>
    <row r="2" spans="1:12" x14ac:dyDescent="0.2">
      <c r="A2" s="2"/>
      <c r="B2" s="2" t="s">
        <v>1</v>
      </c>
      <c r="C2" s="2" t="s">
        <v>5</v>
      </c>
      <c r="D2" s="2" t="s">
        <v>3</v>
      </c>
      <c r="E2" s="2" t="s">
        <v>13</v>
      </c>
      <c r="F2" s="2" t="s">
        <v>14</v>
      </c>
      <c r="G2" s="2" t="s">
        <v>5</v>
      </c>
      <c r="H2" s="2" t="s">
        <v>15</v>
      </c>
      <c r="I2" s="2" t="s">
        <v>5</v>
      </c>
      <c r="J2" s="2" t="s">
        <v>16</v>
      </c>
      <c r="K2" s="2" t="s">
        <v>5</v>
      </c>
      <c r="L2" s="2" t="s">
        <v>9</v>
      </c>
    </row>
    <row r="3" spans="1:12" x14ac:dyDescent="0.2">
      <c r="A3" s="2" t="s">
        <v>0</v>
      </c>
      <c r="B3" s="3">
        <v>18.399999999999999</v>
      </c>
      <c r="C3" s="3" t="s">
        <v>6</v>
      </c>
      <c r="D3" s="4" t="s">
        <v>4</v>
      </c>
      <c r="E3" s="4">
        <f>(4/3)*PI()*POWER((B3/2),3)</f>
        <v>3261.7606669847037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  <c r="K3" s="4" t="s">
        <v>11</v>
      </c>
      <c r="L3" s="5" t="s">
        <v>8</v>
      </c>
    </row>
    <row r="4" spans="1:12" x14ac:dyDescent="0.2">
      <c r="A4" s="2" t="s">
        <v>2</v>
      </c>
      <c r="B4" s="3">
        <v>16.600000000000001</v>
      </c>
      <c r="C4" s="3" t="s">
        <v>7</v>
      </c>
      <c r="D4" s="4" t="s">
        <v>4</v>
      </c>
      <c r="E4" s="4">
        <f>(4/3)*PI()*POWER((B4/2),3)</f>
        <v>2395.0957848241965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5" t="s">
        <v>8</v>
      </c>
    </row>
    <row r="5" spans="1:12" x14ac:dyDescent="0.2">
      <c r="A5" s="2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>
        <f>2.81*1000</f>
        <v>2810</v>
      </c>
      <c r="G5" s="4">
        <f>1.11*1000</f>
        <v>1110</v>
      </c>
      <c r="H5" s="4">
        <f>2.61*1000</f>
        <v>2610</v>
      </c>
      <c r="I5" s="4">
        <f>0.85*1000</f>
        <v>850</v>
      </c>
      <c r="J5" s="4">
        <f>5.28*1000</f>
        <v>5280</v>
      </c>
      <c r="K5" s="4">
        <f>1.02*1000</f>
        <v>1020</v>
      </c>
      <c r="L5" s="1" t="s">
        <v>12</v>
      </c>
    </row>
    <row r="6" spans="1:12" x14ac:dyDescent="0.2">
      <c r="A6" s="2" t="s">
        <v>17</v>
      </c>
      <c r="B6" s="4" t="s">
        <v>11</v>
      </c>
      <c r="C6" s="4" t="s">
        <v>11</v>
      </c>
      <c r="D6" s="4" t="s">
        <v>11</v>
      </c>
      <c r="E6" s="4" t="s">
        <v>11</v>
      </c>
      <c r="F6">
        <f>2.11*1000</f>
        <v>2110</v>
      </c>
      <c r="G6">
        <f>0.9*1000</f>
        <v>900</v>
      </c>
      <c r="H6">
        <f>1.97*1000</f>
        <v>1970</v>
      </c>
      <c r="I6">
        <f>0.65*1000</f>
        <v>650</v>
      </c>
      <c r="J6">
        <f>4.46*1000</f>
        <v>4460</v>
      </c>
      <c r="K6">
        <f>1.4*1000</f>
        <v>1400</v>
      </c>
      <c r="L6" s="1" t="s">
        <v>12</v>
      </c>
    </row>
    <row r="10" spans="1:12" x14ac:dyDescent="0.2">
      <c r="A10" s="6" t="s">
        <v>20</v>
      </c>
      <c r="B10" s="7">
        <f>D10*POWER(10,-15)</f>
        <v>2.6442141129522255E-12</v>
      </c>
      <c r="C10" s="6" t="s">
        <v>21</v>
      </c>
      <c r="D10" s="7">
        <f>AVERAGE(E3,E4,F5:F6)</f>
        <v>2644.2141129522252</v>
      </c>
    </row>
    <row r="12" spans="1:12" x14ac:dyDescent="0.2">
      <c r="A12" s="6" t="s">
        <v>18</v>
      </c>
      <c r="B12" s="7">
        <f>6*POWER(10,5)</f>
        <v>600000</v>
      </c>
      <c r="D12" s="1" t="s">
        <v>22</v>
      </c>
    </row>
    <row r="14" spans="1:12" x14ac:dyDescent="0.2">
      <c r="A14" s="6" t="s">
        <v>19</v>
      </c>
      <c r="B14" s="7">
        <f>60/(4000/D10)*POWER(10,-12)</f>
        <v>3.9663211694283372E-11</v>
      </c>
    </row>
    <row r="16" spans="1:12" x14ac:dyDescent="0.2">
      <c r="A16" s="6" t="s">
        <v>24</v>
      </c>
      <c r="B16" s="7">
        <v>48</v>
      </c>
    </row>
    <row r="18" spans="1:2" x14ac:dyDescent="0.2">
      <c r="A18" s="6" t="s">
        <v>23</v>
      </c>
      <c r="B18" s="7">
        <f>B12*B14*B16</f>
        <v>1.1423004967953611E-3</v>
      </c>
    </row>
  </sheetData>
  <phoneticPr fontId="4" type="noConversion"/>
  <hyperlinks>
    <hyperlink ref="L3" r:id="rId1" tooltip="Persistent link using digital object identifier" xr:uid="{5676B1BF-E3E1-1F4F-900D-011902BDE571}"/>
    <hyperlink ref="L4" r:id="rId2" tooltip="Persistent link using digital object identifier" xr:uid="{D3B53C9B-9D10-9045-BD67-2683495F36EA}"/>
    <hyperlink ref="L5:L6" r:id="rId3" display="https://dx.doi.org/10.1371%2Fjournal.pone.0031882" xr:uid="{DEF945C7-BF4F-B24D-8339-CD3C6FB4EE26}"/>
    <hyperlink ref="D12" r:id="rId4" xr:uid="{DC496EBD-743B-1E45-B975-5309997032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2020-07-29T19:06:15Z</dcterms:created>
  <dcterms:modified xsi:type="dcterms:W3CDTF">2020-07-29T20:27:37Z</dcterms:modified>
</cp:coreProperties>
</file>