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ago\Documents\GitHub\IA_School\Semestres\Proyectos de Inversión\"/>
    </mc:Choice>
  </mc:AlternateContent>
  <xr:revisionPtr revIDLastSave="0" documentId="13_ncr:1_{6A092857-FD9B-4535-BE05-E1BA3409C79F}" xr6:coauthVersionLast="47" xr6:coauthVersionMax="47" xr10:uidLastSave="{00000000-0000-0000-0000-000000000000}"/>
  <bookViews>
    <workbookView xWindow="-113" yWindow="-113" windowWidth="24267" windowHeight="13023" activeTab="2" xr2:uid="{C388AD20-7519-495C-B934-88533359A101}"/>
  </bookViews>
  <sheets>
    <sheet name="Cap5" sheetId="2" r:id="rId1"/>
    <sheet name="Cap6" sheetId="3" r:id="rId2"/>
    <sheet name="Cap4" sheetId="1" r:id="rId3"/>
    <sheet name="Cap7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51" i="1" l="1"/>
  <c r="D430" i="1"/>
  <c r="D432" i="1"/>
  <c r="D416" i="1"/>
  <c r="D415" i="1"/>
  <c r="F412" i="1"/>
  <c r="L257" i="1"/>
  <c r="J260" i="1" s="1"/>
  <c r="J261" i="1" s="1"/>
  <c r="J263" i="1" s="1"/>
  <c r="F368" i="1"/>
  <c r="J383" i="1"/>
  <c r="A383" i="1"/>
  <c r="J342" i="1"/>
  <c r="J343" i="1" s="1"/>
  <c r="C288" i="1"/>
  <c r="N276" i="1" s="1"/>
  <c r="M268" i="1"/>
  <c r="J267" i="1" s="1"/>
  <c r="P228" i="1"/>
  <c r="Q239" i="1" s="1"/>
  <c r="Q242" i="1" s="1"/>
  <c r="K212" i="1"/>
  <c r="P219" i="1"/>
  <c r="K219" i="1"/>
  <c r="P214" i="1"/>
  <c r="P217" i="1"/>
  <c r="K217" i="1"/>
  <c r="K203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30" i="1"/>
  <c r="U229" i="1"/>
  <c r="L197" i="1"/>
  <c r="X138" i="1"/>
  <c r="X139" i="1" s="1"/>
  <c r="J138" i="1"/>
  <c r="J139" i="1" s="1"/>
  <c r="Q136" i="1"/>
  <c r="J137" i="1"/>
  <c r="D170" i="1"/>
  <c r="D171" i="1" s="1"/>
  <c r="B170" i="1"/>
  <c r="B171" i="1" s="1"/>
  <c r="H126" i="1"/>
  <c r="D115" i="1"/>
  <c r="F101" i="1"/>
  <c r="G107" i="1"/>
  <c r="F78" i="1"/>
  <c r="F77" i="1"/>
  <c r="F76" i="1"/>
  <c r="F75" i="1"/>
  <c r="F69" i="1"/>
  <c r="G69" i="1" s="1"/>
  <c r="F72" i="1" s="1"/>
  <c r="H43" i="1"/>
  <c r="H46" i="1" s="1"/>
  <c r="H27" i="1"/>
  <c r="O27" i="1" s="1"/>
  <c r="H26" i="1"/>
  <c r="E8" i="1"/>
  <c r="U228" i="1" l="1"/>
  <c r="J344" i="1"/>
  <c r="J345" i="1" s="1"/>
  <c r="J346" i="1" s="1"/>
  <c r="J347" i="1" s="1"/>
  <c r="P212" i="1"/>
  <c r="U212" i="1" s="1"/>
  <c r="F79" i="1"/>
  <c r="F341" i="1" l="1"/>
</calcChain>
</file>

<file path=xl/sharedStrings.xml><?xml version="1.0" encoding="utf-8"?>
<sst xmlns="http://schemas.openxmlformats.org/spreadsheetml/2006/main" count="333" uniqueCount="185">
  <si>
    <t>Ejercicios</t>
  </si>
  <si>
    <t>Cuanto dinero tendra un hombre en su cuenta, despues de 8 depositos anuales de 10,000.</t>
  </si>
  <si>
    <t>La cuenta le da un 6% anual.</t>
  </si>
  <si>
    <t>Cuanto dinero tendra que depositar ahora una persona que quiere hacer retiros anuales de 6,000 pesos durante 9 años. El primer retiro lo hará dentro de un año. La tasa es del 7% anual.</t>
  </si>
  <si>
    <t>Un hombre que presta 50,000 pesos al 5%, se le harán 15 pagos iguales. El primer pago se le hará dentro de 3 años.</t>
  </si>
  <si>
    <t>¿De cuanto serán esos pagos?</t>
  </si>
  <si>
    <t>Años</t>
  </si>
  <si>
    <t>Flujos %</t>
  </si>
  <si>
    <t>F=?</t>
  </si>
  <si>
    <t>F/A</t>
  </si>
  <si>
    <t>Quiero un F dado A</t>
  </si>
  <si>
    <t>i =</t>
  </si>
  <si>
    <t>Uno. Pizarrón y Excel</t>
  </si>
  <si>
    <t>Dos. Pizarrón y Excel</t>
  </si>
  <si>
    <t xml:space="preserve">P = ? </t>
  </si>
  <si>
    <t xml:space="preserve">i = </t>
  </si>
  <si>
    <t>Quiero una P dado A.</t>
  </si>
  <si>
    <t>P/A</t>
  </si>
  <si>
    <t>Segunda</t>
  </si>
  <si>
    <t>VNA</t>
  </si>
  <si>
    <t>NPV</t>
  </si>
  <si>
    <t>Spanish</t>
  </si>
  <si>
    <t>English</t>
  </si>
  <si>
    <t xml:space="preserve">VA </t>
  </si>
  <si>
    <t xml:space="preserve">PV </t>
  </si>
  <si>
    <t>Opcion</t>
  </si>
  <si>
    <t>Análisis inteligente de signos</t>
  </si>
  <si>
    <t>(+/-)</t>
  </si>
  <si>
    <t xml:space="preserve"> -&gt;</t>
  </si>
  <si>
    <t xml:space="preserve"> -NPV</t>
  </si>
  <si>
    <t>Tres. Pizarrón y Excel</t>
  </si>
  <si>
    <t>Flujo $</t>
  </si>
  <si>
    <t>A</t>
  </si>
  <si>
    <t>&lt;- Se borra</t>
  </si>
  <si>
    <t>A/P</t>
  </si>
  <si>
    <t>PAGO</t>
  </si>
  <si>
    <t>PMT</t>
  </si>
  <si>
    <t>Paso 1</t>
  </si>
  <si>
    <t>F/P</t>
  </si>
  <si>
    <t>Traer ese -50,000 al año dos</t>
  </si>
  <si>
    <t>Analizamos el signo y escogemos dejarlo negativo</t>
  </si>
  <si>
    <t xml:space="preserve">Paso 2 </t>
  </si>
  <si>
    <t>VF</t>
  </si>
  <si>
    <t>FV</t>
  </si>
  <si>
    <t>Cuatro. Excel</t>
  </si>
  <si>
    <t>Una mujer sabia deposita 6000 pesos ahora, 3000 pesos dentro de dos anios, 4000 pesos dentro de 5 anios y 8000 pesotes dentro de 8 anios. Tasa 5% annual</t>
  </si>
  <si>
    <t>Cuanto tendra en su cuenta dentro de 10 anios.</t>
  </si>
  <si>
    <t>Anios</t>
  </si>
  <si>
    <t>i</t>
  </si>
  <si>
    <t>anuales</t>
  </si>
  <si>
    <t>Paso 1)</t>
  </si>
  <si>
    <t>TOTAL</t>
  </si>
  <si>
    <t>Paso 2)</t>
  </si>
  <si>
    <t xml:space="preserve"> = VNA + Flujo año 0</t>
  </si>
  <si>
    <t>VF1</t>
  </si>
  <si>
    <t>VF2</t>
  </si>
  <si>
    <t>VF3</t>
  </si>
  <si>
    <t>VF4</t>
  </si>
  <si>
    <t xml:space="preserve">Interés Nominal </t>
  </si>
  <si>
    <t>Interés Efectivo</t>
  </si>
  <si>
    <t xml:space="preserve">Interés del periodo </t>
  </si>
  <si>
    <t>(Explicación en pizarrón)</t>
  </si>
  <si>
    <t>r(anual)</t>
  </si>
  <si>
    <t>ief=((1+r/m)^m)-1</t>
  </si>
  <si>
    <t>ip=r/m</t>
  </si>
  <si>
    <t>INT.EFECTIVO</t>
  </si>
  <si>
    <t>TASA.NOMINAL</t>
  </si>
  <si>
    <t>es nominal porque dice "capitalizado semestralmente"</t>
  </si>
  <si>
    <t>P=?</t>
  </si>
  <si>
    <t>P/F</t>
  </si>
  <si>
    <t>VA</t>
  </si>
  <si>
    <t>Tasa a utilizar:</t>
  </si>
  <si>
    <t>r=</t>
  </si>
  <si>
    <t>anual,capitalizable semestralmente</t>
  </si>
  <si>
    <t>m=</t>
  </si>
  <si>
    <t xml:space="preserve"> semestres al año</t>
  </si>
  <si>
    <t>8.16% anual</t>
  </si>
  <si>
    <t>anual, capitalizable mensualmente</t>
  </si>
  <si>
    <t>anual</t>
  </si>
  <si>
    <t>Tarea</t>
  </si>
  <si>
    <t>P=</t>
  </si>
  <si>
    <t>*10</t>
  </si>
  <si>
    <t>nper=</t>
  </si>
  <si>
    <t>meses</t>
  </si>
  <si>
    <t>A=?</t>
  </si>
  <si>
    <t>periodo</t>
  </si>
  <si>
    <t>mensual</t>
  </si>
  <si>
    <t>AHORRO</t>
  </si>
  <si>
    <t>Desposito $5000</t>
  </si>
  <si>
    <t>Cliente selecto</t>
  </si>
  <si>
    <t>ofrecen tasa de 10% anual</t>
  </si>
  <si>
    <t xml:space="preserve"> </t>
  </si>
  <si>
    <t>Normal</t>
  </si>
  <si>
    <t>Selecto</t>
  </si>
  <si>
    <t>VNA TOTAL</t>
  </si>
  <si>
    <t>*</t>
  </si>
  <si>
    <t>me ahorré este dinero y obtengo los mismos beneficios</t>
  </si>
  <si>
    <t>Thorough Thinking</t>
  </si>
  <si>
    <t xml:space="preserve">nper = </t>
  </si>
  <si>
    <t>años</t>
  </si>
  <si>
    <t>A=</t>
  </si>
  <si>
    <t>(se han realizado solo 4)</t>
  </si>
  <si>
    <t>ief</t>
  </si>
  <si>
    <t>ief=</t>
  </si>
  <si>
    <t>Si no dice nada después del 6%, debe ser anual efectiva</t>
  </si>
  <si>
    <t>anual efectiva</t>
  </si>
  <si>
    <t>(VA)</t>
  </si>
  <si>
    <r>
      <rPr>
        <b/>
        <sz val="11"/>
        <color theme="1"/>
        <rFont val="Calibri"/>
        <family val="2"/>
        <scheme val="minor"/>
      </rPr>
      <t>Paso 1)</t>
    </r>
    <r>
      <rPr>
        <sz val="11"/>
        <color theme="1"/>
        <rFont val="Calibri"/>
        <family val="2"/>
        <scheme val="minor"/>
      </rPr>
      <t xml:space="preserve"> P/A</t>
    </r>
  </si>
  <si>
    <r>
      <rPr>
        <b/>
        <sz val="11"/>
        <color theme="1"/>
        <rFont val="Calibri"/>
        <family val="2"/>
        <scheme val="minor"/>
      </rPr>
      <t>Paso 2)</t>
    </r>
    <r>
      <rPr>
        <sz val="11"/>
        <color theme="1"/>
        <rFont val="Calibri"/>
        <family val="2"/>
        <scheme val="minor"/>
      </rPr>
      <t xml:space="preserve"> Flujos en cero</t>
    </r>
  </si>
  <si>
    <t>SALDO</t>
  </si>
  <si>
    <r>
      <rPr>
        <b/>
        <sz val="11"/>
        <color theme="1"/>
        <rFont val="Calibri"/>
        <family val="2"/>
        <scheme val="minor"/>
      </rPr>
      <t>Paso 3)</t>
    </r>
    <r>
      <rPr>
        <sz val="11"/>
        <color theme="1"/>
        <rFont val="Calibri"/>
        <family val="2"/>
        <scheme val="minor"/>
      </rPr>
      <t xml:space="preserve"> Saldo a: F=5 años (VF)</t>
    </r>
  </si>
  <si>
    <t>Comprobación</t>
  </si>
  <si>
    <t>Tarea 32/08/2022</t>
  </si>
  <si>
    <t xml:space="preserve"> 4-12</t>
  </si>
  <si>
    <t xml:space="preserve"> 4-13</t>
  </si>
  <si>
    <t xml:space="preserve"> 4-15</t>
  </si>
  <si>
    <t>P</t>
  </si>
  <si>
    <t>n</t>
  </si>
  <si>
    <t>a</t>
  </si>
  <si>
    <t>f</t>
  </si>
  <si>
    <t>?</t>
  </si>
  <si>
    <t>p</t>
  </si>
  <si>
    <t>F</t>
  </si>
  <si>
    <t>x100</t>
  </si>
  <si>
    <t>i=?</t>
  </si>
  <si>
    <t>DATOS</t>
  </si>
  <si>
    <t>Corrida</t>
  </si>
  <si>
    <t>Financiera</t>
  </si>
  <si>
    <t>TIR</t>
  </si>
  <si>
    <t>TASA</t>
  </si>
  <si>
    <t>Función travoltiana: uno abajo y otro arriba</t>
  </si>
  <si>
    <t>fn+f4</t>
  </si>
  <si>
    <t>Siempre</t>
  </si>
  <si>
    <t>ip</t>
  </si>
  <si>
    <t>r=ip*m</t>
  </si>
  <si>
    <t>pagos mensuales</t>
  </si>
  <si>
    <t>deducción</t>
  </si>
  <si>
    <t>anual,</t>
  </si>
  <si>
    <t>capitablizable mensualmente</t>
  </si>
  <si>
    <t>a)</t>
  </si>
  <si>
    <t>b)</t>
  </si>
  <si>
    <t>tasa_nom = r</t>
  </si>
  <si>
    <t>num_per_año = m</t>
  </si>
  <si>
    <t>r = tasa nominal X</t>
  </si>
  <si>
    <t>x10</t>
  </si>
  <si>
    <t>r</t>
  </si>
  <si>
    <t xml:space="preserve">anual </t>
  </si>
  <si>
    <t>m =</t>
  </si>
  <si>
    <t>un año por año</t>
  </si>
  <si>
    <t>si m==1:</t>
  </si>
  <si>
    <t>r=ief=ip</t>
  </si>
  <si>
    <t xml:space="preserve">AQUÍ </t>
  </si>
  <si>
    <t>Jesús María</t>
  </si>
  <si>
    <t>km</t>
  </si>
  <si>
    <t>trimestres</t>
  </si>
  <si>
    <t>trimestral</t>
  </si>
  <si>
    <t>siempre tiene nombre del periodo</t>
  </si>
  <si>
    <t>F/P= VF</t>
  </si>
  <si>
    <t>dif aquí vs Jesús M</t>
  </si>
  <si>
    <t>kms</t>
  </si>
  <si>
    <t>km/lt</t>
  </si>
  <si>
    <t>litros</t>
  </si>
  <si>
    <t>precio gas</t>
  </si>
  <si>
    <t>ida y vuelta</t>
  </si>
  <si>
    <t>m</t>
  </si>
  <si>
    <t>ip=</t>
  </si>
  <si>
    <t>mensuales</t>
  </si>
  <si>
    <t xml:space="preserve">mensual </t>
  </si>
  <si>
    <t>ANUAL</t>
  </si>
  <si>
    <t>r siempre es anual, ief anual</t>
  </si>
  <si>
    <t>positivo porque se lleva el coche</t>
  </si>
  <si>
    <t>a=?</t>
  </si>
  <si>
    <t>depositar x</t>
  </si>
  <si>
    <t>semestrales</t>
  </si>
  <si>
    <t>al semestre</t>
  </si>
  <si>
    <t>empieza el beneficio semestral</t>
  </si>
  <si>
    <t>semestres</t>
  </si>
  <si>
    <t>ip= r/m</t>
  </si>
  <si>
    <t>Corrida financiera</t>
  </si>
  <si>
    <t>año</t>
  </si>
  <si>
    <t>p=?</t>
  </si>
  <si>
    <t>Guía Examen</t>
  </si>
  <si>
    <t>rn</t>
  </si>
  <si>
    <t>f=?</t>
  </si>
  <si>
    <t>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</si>
</sst>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onsolas"/>
      <family val="3"/>
    </font>
    <font>
      <sz val="28"/>
      <color theme="5" tint="-0.249977111117893"/>
      <name val="Consolas"/>
      <family val="3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4E5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7" tint="-0.249977111117893"/>
      </top>
      <bottom/>
      <diagonal/>
    </border>
    <border>
      <left style="thin">
        <color theme="7" tint="-0.249977111117893"/>
      </left>
      <right/>
      <top/>
      <bottom/>
      <diagonal/>
    </border>
    <border>
      <left/>
      <right/>
      <top style="medium">
        <color indexed="64"/>
      </top>
      <bottom style="thin">
        <color theme="7" tint="-0.249977111117893"/>
      </bottom>
      <diagonal/>
    </border>
    <border>
      <left/>
      <right/>
      <top/>
      <bottom style="thin">
        <color theme="7" tint="-0.249977111117893"/>
      </bottom>
      <diagonal/>
    </border>
    <border>
      <left style="thin">
        <color theme="7" tint="-0.249977111117893"/>
      </left>
      <right/>
      <top style="thin">
        <color theme="7" tint="-0.249977111117893"/>
      </top>
      <bottom/>
      <diagonal/>
    </border>
    <border>
      <left/>
      <right style="thin">
        <color theme="7" tint="-0.249977111117893"/>
      </right>
      <top style="thin">
        <color theme="7" tint="-0.249977111117893"/>
      </top>
      <bottom/>
      <diagonal/>
    </border>
    <border>
      <left/>
      <right style="thin">
        <color theme="7" tint="-0.249977111117893"/>
      </right>
      <top/>
      <bottom/>
      <diagonal/>
    </border>
    <border>
      <left style="thin">
        <color theme="7" tint="-0.249977111117893"/>
      </left>
      <right/>
      <top/>
      <bottom style="thin">
        <color theme="7" tint="-0.249977111117893"/>
      </bottom>
      <diagonal/>
    </border>
    <border>
      <left/>
      <right style="thin">
        <color theme="7" tint="-0.249977111117893"/>
      </right>
      <top/>
      <bottom style="thin">
        <color theme="7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theme="5" tint="-0.249977111117893"/>
      </bottom>
      <diagonal/>
    </border>
    <border>
      <left style="thin">
        <color theme="5" tint="-0.249977111117893"/>
      </left>
      <right/>
      <top style="thin">
        <color theme="5" tint="-0.249977111117893"/>
      </top>
      <bottom style="thin">
        <color theme="5" tint="-0.249977111117893"/>
      </bottom>
      <diagonal/>
    </border>
    <border>
      <left/>
      <right/>
      <top style="thin">
        <color theme="5" tint="-0.249977111117893"/>
      </top>
      <bottom style="thin">
        <color theme="5" tint="-0.249977111117893"/>
      </bottom>
      <diagonal/>
    </border>
    <border>
      <left/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5">
    <xf numFmtId="0" fontId="0" fillId="0" borderId="0" xfId="0"/>
    <xf numFmtId="4" fontId="0" fillId="0" borderId="0" xfId="0" applyNumberFormat="1"/>
    <xf numFmtId="8" fontId="0" fillId="0" borderId="0" xfId="0" applyNumberFormat="1"/>
    <xf numFmtId="9" fontId="0" fillId="0" borderId="0" xfId="0" applyNumberFormat="1"/>
    <xf numFmtId="8" fontId="0" fillId="0" borderId="1" xfId="0" applyNumberFormat="1" applyBorder="1"/>
    <xf numFmtId="0" fontId="0" fillId="0" borderId="2" xfId="0" applyBorder="1"/>
    <xf numFmtId="8" fontId="0" fillId="0" borderId="2" xfId="0" applyNumberFormat="1" applyBorder="1"/>
    <xf numFmtId="0" fontId="0" fillId="2" borderId="0" xfId="0" applyFill="1"/>
    <xf numFmtId="8" fontId="0" fillId="2" borderId="1" xfId="0" applyNumberFormat="1" applyFill="1" applyBorder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8" fontId="0" fillId="0" borderId="3" xfId="0" applyNumberFormat="1" applyBorder="1"/>
    <xf numFmtId="0" fontId="0" fillId="3" borderId="0" xfId="0" applyFill="1"/>
    <xf numFmtId="0" fontId="3" fillId="0" borderId="0" xfId="0" applyFont="1"/>
    <xf numFmtId="8" fontId="0" fillId="0" borderId="2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9" fontId="0" fillId="2" borderId="0" xfId="0" applyNumberFormat="1" applyFill="1" applyAlignment="1">
      <alignment horizontal="center"/>
    </xf>
    <xf numFmtId="0" fontId="0" fillId="0" borderId="1" xfId="0" applyBorder="1"/>
    <xf numFmtId="10" fontId="0" fillId="0" borderId="1" xfId="1" applyNumberFormat="1" applyFont="1" applyBorder="1"/>
    <xf numFmtId="0" fontId="0" fillId="4" borderId="0" xfId="0" applyFill="1"/>
    <xf numFmtId="0" fontId="4" fillId="0" borderId="0" xfId="0" applyFont="1"/>
    <xf numFmtId="0" fontId="5" fillId="0" borderId="0" xfId="0" applyFont="1"/>
    <xf numFmtId="0" fontId="0" fillId="0" borderId="2" xfId="0" applyBorder="1" applyAlignment="1">
      <alignment horizont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left" vertical="center"/>
    </xf>
    <xf numFmtId="8" fontId="0" fillId="0" borderId="4" xfId="0" applyNumberFormat="1" applyBorder="1"/>
    <xf numFmtId="0" fontId="0" fillId="5" borderId="0" xfId="0" applyFill="1"/>
    <xf numFmtId="0" fontId="0" fillId="6" borderId="0" xfId="0" applyFill="1"/>
    <xf numFmtId="8" fontId="0" fillId="6" borderId="0" xfId="0" applyNumberFormat="1" applyFill="1"/>
    <xf numFmtId="8" fontId="0" fillId="0" borderId="5" xfId="0" applyNumberFormat="1" applyBorder="1"/>
    <xf numFmtId="8" fontId="0" fillId="7" borderId="1" xfId="0" applyNumberFormat="1" applyFill="1" applyBorder="1"/>
    <xf numFmtId="0" fontId="6" fillId="0" borderId="0" xfId="0" applyFont="1"/>
    <xf numFmtId="16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44" fontId="0" fillId="0" borderId="0" xfId="2" applyFont="1" applyAlignment="1">
      <alignment horizontal="center" vertical="center"/>
    </xf>
    <xf numFmtId="44" fontId="0" fillId="0" borderId="0" xfId="2" applyFont="1"/>
    <xf numFmtId="0" fontId="0" fillId="8" borderId="0" xfId="0" applyFill="1"/>
    <xf numFmtId="44" fontId="0" fillId="0" borderId="0" xfId="2" applyFont="1" applyAlignment="1">
      <alignment horizontal="center"/>
    </xf>
    <xf numFmtId="0" fontId="7" fillId="2" borderId="0" xfId="0" applyFont="1" applyFill="1"/>
    <xf numFmtId="10" fontId="8" fillId="0" borderId="1" xfId="0" applyNumberFormat="1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44" fontId="0" fillId="0" borderId="2" xfId="0" applyNumberFormat="1" applyBorder="1"/>
    <xf numFmtId="10" fontId="8" fillId="0" borderId="15" xfId="0" applyNumberFormat="1" applyFont="1" applyBorder="1"/>
    <xf numFmtId="0" fontId="8" fillId="0" borderId="0" xfId="0" applyFont="1"/>
    <xf numFmtId="0" fontId="8" fillId="9" borderId="2" xfId="0" applyFont="1" applyFill="1" applyBorder="1"/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 vertical="center"/>
    </xf>
    <xf numFmtId="10" fontId="0" fillId="0" borderId="2" xfId="1" applyNumberFormat="1" applyFont="1" applyBorder="1"/>
    <xf numFmtId="0" fontId="0" fillId="0" borderId="2" xfId="0" applyBorder="1" applyAlignment="1">
      <alignment horizontal="center" vertical="center"/>
    </xf>
    <xf numFmtId="10" fontId="0" fillId="0" borderId="2" xfId="1" applyNumberFormat="1" applyFont="1" applyBorder="1" applyAlignment="1">
      <alignment horizontal="center" vertical="center"/>
    </xf>
    <xf numFmtId="0" fontId="2" fillId="6" borderId="10" xfId="0" applyFont="1" applyFill="1" applyBorder="1" applyAlignment="1">
      <alignment horizontal="left"/>
    </xf>
    <xf numFmtId="0" fontId="2" fillId="6" borderId="6" xfId="0" applyFont="1" applyFill="1" applyBorder="1" applyAlignment="1">
      <alignment horizontal="left"/>
    </xf>
    <xf numFmtId="0" fontId="2" fillId="6" borderId="11" xfId="0" applyFont="1" applyFill="1" applyBorder="1" applyAlignment="1">
      <alignment horizontal="left"/>
    </xf>
    <xf numFmtId="0" fontId="2" fillId="6" borderId="7" xfId="0" applyFont="1" applyFill="1" applyBorder="1" applyAlignment="1">
      <alignment horizontal="left"/>
    </xf>
    <xf numFmtId="0" fontId="2" fillId="6" borderId="0" xfId="0" applyFont="1" applyFill="1" applyAlignment="1">
      <alignment horizontal="left"/>
    </xf>
    <xf numFmtId="0" fontId="2" fillId="6" borderId="12" xfId="0" applyFont="1" applyFill="1" applyBorder="1" applyAlignment="1">
      <alignment horizontal="left"/>
    </xf>
    <xf numFmtId="0" fontId="2" fillId="6" borderId="13" xfId="0" applyFont="1" applyFill="1" applyBorder="1" applyAlignment="1">
      <alignment horizontal="left"/>
    </xf>
    <xf numFmtId="0" fontId="2" fillId="6" borderId="9" xfId="0" applyFont="1" applyFill="1" applyBorder="1" applyAlignment="1">
      <alignment horizontal="left"/>
    </xf>
    <xf numFmtId="0" fontId="2" fillId="6" borderId="14" xfId="0" applyFont="1" applyFill="1" applyBorder="1" applyAlignment="1">
      <alignment horizontal="left"/>
    </xf>
    <xf numFmtId="0" fontId="0" fillId="6" borderId="2" xfId="0" applyFill="1" applyBorder="1"/>
    <xf numFmtId="0" fontId="2" fillId="5" borderId="0" xfId="0" applyFont="1" applyFill="1"/>
    <xf numFmtId="0" fontId="2" fillId="2" borderId="0" xfId="0" applyFont="1" applyFill="1" applyAlignment="1">
      <alignment horizontal="center" vertical="center"/>
    </xf>
    <xf numFmtId="8" fontId="0" fillId="0" borderId="1" xfId="0" applyNumberFormat="1" applyBorder="1" applyAlignment="1">
      <alignment horizontal="center"/>
    </xf>
    <xf numFmtId="10" fontId="0" fillId="0" borderId="0" xfId="1" applyNumberFormat="1" applyFont="1" applyAlignment="1">
      <alignment horizontal="center"/>
    </xf>
    <xf numFmtId="9" fontId="0" fillId="0" borderId="0" xfId="1" applyFont="1"/>
    <xf numFmtId="8" fontId="0" fillId="0" borderId="0" xfId="0" applyNumberFormat="1" applyAlignment="1">
      <alignment horizontal="center"/>
    </xf>
    <xf numFmtId="8" fontId="11" fillId="10" borderId="0" xfId="0" applyNumberFormat="1" applyFont="1" applyFill="1"/>
    <xf numFmtId="44" fontId="0" fillId="9" borderId="0" xfId="2" applyFont="1" applyFill="1"/>
    <xf numFmtId="10" fontId="0" fillId="0" borderId="0" xfId="1" applyNumberFormat="1" applyFont="1"/>
    <xf numFmtId="10" fontId="10" fillId="0" borderId="1" xfId="1" applyNumberFormat="1" applyFont="1" applyBorder="1" applyAlignment="1">
      <alignment horizontal="center" vertical="center"/>
    </xf>
    <xf numFmtId="0" fontId="0" fillId="6" borderId="16" xfId="0" applyFill="1" applyBorder="1"/>
    <xf numFmtId="0" fontId="0" fillId="6" borderId="5" xfId="0" applyFill="1" applyBorder="1"/>
    <xf numFmtId="0" fontId="0" fillId="11" borderId="16" xfId="0" applyFill="1" applyBorder="1"/>
    <xf numFmtId="10" fontId="0" fillId="11" borderId="5" xfId="1" applyNumberFormat="1" applyFont="1" applyFill="1" applyBorder="1"/>
    <xf numFmtId="0" fontId="0" fillId="11" borderId="17" xfId="0" applyFill="1" applyBorder="1"/>
    <xf numFmtId="10" fontId="0" fillId="11" borderId="18" xfId="0" applyNumberFormat="1" applyFill="1" applyBorder="1"/>
    <xf numFmtId="0" fontId="0" fillId="11" borderId="19" xfId="0" applyFill="1" applyBorder="1"/>
    <xf numFmtId="10" fontId="0" fillId="11" borderId="20" xfId="1" applyNumberFormat="1" applyFont="1" applyFill="1" applyBorder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164" fontId="0" fillId="0" borderId="2" xfId="0" applyNumberFormat="1" applyBorder="1" applyAlignment="1">
      <alignment horizontal="right"/>
    </xf>
    <xf numFmtId="0" fontId="0" fillId="0" borderId="0" xfId="0" applyAlignment="1">
      <alignment horizontal="right"/>
    </xf>
    <xf numFmtId="8" fontId="12" fillId="0" borderId="1" xfId="0" applyNumberFormat="1" applyFont="1" applyBorder="1"/>
    <xf numFmtId="0" fontId="0" fillId="0" borderId="0" xfId="0" applyAlignment="1">
      <alignment horizontal="center" vertical="center"/>
    </xf>
    <xf numFmtId="0" fontId="9" fillId="9" borderId="2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2" fillId="0" borderId="0" xfId="0" applyFont="1"/>
    <xf numFmtId="6" fontId="0" fillId="0" borderId="0" xfId="0" applyNumberFormat="1"/>
    <xf numFmtId="9" fontId="0" fillId="0" borderId="2" xfId="0" applyNumberForma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21" xfId="0" applyBorder="1"/>
    <xf numFmtId="0" fontId="0" fillId="4" borderId="0" xfId="0" applyFill="1" applyBorder="1"/>
    <xf numFmtId="0" fontId="13" fillId="0" borderId="0" xfId="0" applyFont="1" applyBorder="1"/>
    <xf numFmtId="0" fontId="14" fillId="12" borderId="22" xfId="0" applyFont="1" applyFill="1" applyBorder="1" applyAlignment="1">
      <alignment horizontal="center"/>
    </xf>
    <xf numFmtId="0" fontId="14" fillId="12" borderId="23" xfId="0" applyFont="1" applyFill="1" applyBorder="1" applyAlignment="1">
      <alignment horizontal="center"/>
    </xf>
    <xf numFmtId="0" fontId="14" fillId="12" borderId="24" xfId="0" applyFont="1" applyFill="1" applyBorder="1" applyAlignment="1">
      <alignment horizontal="center"/>
    </xf>
    <xf numFmtId="6" fontId="0" fillId="0" borderId="2" xfId="0" applyNumberFormat="1" applyBorder="1" applyAlignment="1">
      <alignment horizontal="center"/>
    </xf>
    <xf numFmtId="0" fontId="0" fillId="0" borderId="0" xfId="0" applyBorder="1"/>
    <xf numFmtId="9" fontId="0" fillId="0" borderId="25" xfId="0" applyNumberFormat="1" applyBorder="1" applyAlignment="1">
      <alignment horizontal="left"/>
    </xf>
    <xf numFmtId="8" fontId="0" fillId="11" borderId="1" xfId="0" applyNumberFormat="1" applyFill="1" applyBorder="1"/>
    <xf numFmtId="0" fontId="0" fillId="4" borderId="2" xfId="0" applyFill="1" applyBorder="1" applyAlignment="1">
      <alignment horizontal="right"/>
    </xf>
    <xf numFmtId="0" fontId="0" fillId="4" borderId="2" xfId="0" applyFill="1" applyBorder="1"/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F4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3.xml"/><Relationship Id="rId13" Type="http://schemas.openxmlformats.org/officeDocument/2006/relationships/image" Target="../media/image10.png"/><Relationship Id="rId18" Type="http://schemas.openxmlformats.org/officeDocument/2006/relationships/image" Target="../media/image14.png"/><Relationship Id="rId26" Type="http://schemas.openxmlformats.org/officeDocument/2006/relationships/image" Target="../media/image21.png"/><Relationship Id="rId3" Type="http://schemas.openxmlformats.org/officeDocument/2006/relationships/image" Target="../media/image2.png"/><Relationship Id="rId21" Type="http://schemas.openxmlformats.org/officeDocument/2006/relationships/image" Target="../media/image16.pn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17" Type="http://schemas.openxmlformats.org/officeDocument/2006/relationships/customXml" Target="../ink/ink4.xml"/><Relationship Id="rId25" Type="http://schemas.openxmlformats.org/officeDocument/2006/relationships/image" Target="../media/image20.png"/><Relationship Id="rId2" Type="http://schemas.openxmlformats.org/officeDocument/2006/relationships/customXml" Target="../ink/ink1.xml"/><Relationship Id="rId16" Type="http://schemas.openxmlformats.org/officeDocument/2006/relationships/image" Target="../media/image13.png"/><Relationship Id="rId20" Type="http://schemas.openxmlformats.org/officeDocument/2006/relationships/image" Target="../media/image15.png"/><Relationship Id="rId29" Type="http://schemas.openxmlformats.org/officeDocument/2006/relationships/image" Target="../media/image24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8.png"/><Relationship Id="rId24" Type="http://schemas.openxmlformats.org/officeDocument/2006/relationships/image" Target="../media/image19.png"/><Relationship Id="rId5" Type="http://schemas.openxmlformats.org/officeDocument/2006/relationships/image" Target="../media/image3.png"/><Relationship Id="rId15" Type="http://schemas.openxmlformats.org/officeDocument/2006/relationships/image" Target="../media/image12.png"/><Relationship Id="rId23" Type="http://schemas.openxmlformats.org/officeDocument/2006/relationships/image" Target="../media/image18.png"/><Relationship Id="rId28" Type="http://schemas.openxmlformats.org/officeDocument/2006/relationships/image" Target="../media/image23.png"/><Relationship Id="rId10" Type="http://schemas.openxmlformats.org/officeDocument/2006/relationships/image" Target="../media/image7.png"/><Relationship Id="rId19" Type="http://schemas.openxmlformats.org/officeDocument/2006/relationships/customXml" Target="../ink/ink5.xml"/><Relationship Id="rId4" Type="http://schemas.openxmlformats.org/officeDocument/2006/relationships/customXml" Target="../ink/ink2.xml"/><Relationship Id="rId9" Type="http://schemas.openxmlformats.org/officeDocument/2006/relationships/image" Target="../media/image6.png"/><Relationship Id="rId14" Type="http://schemas.openxmlformats.org/officeDocument/2006/relationships/image" Target="../media/image11.png"/><Relationship Id="rId22" Type="http://schemas.openxmlformats.org/officeDocument/2006/relationships/image" Target="../media/image17.png"/><Relationship Id="rId27" Type="http://schemas.openxmlformats.org/officeDocument/2006/relationships/image" Target="../media/image22.png"/><Relationship Id="rId30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374650</xdr:colOff>
      <xdr:row>92</xdr:row>
      <xdr:rowOff>101600</xdr:rowOff>
    </xdr:from>
    <xdr:to>
      <xdr:col>7</xdr:col>
      <xdr:colOff>560231</xdr:colOff>
      <xdr:row>94</xdr:row>
      <xdr:rowOff>158751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58B01C-2576-EB7A-AC1E-72AD41AF2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4650" y="17037050"/>
          <a:ext cx="5539725" cy="425450"/>
        </a:xfrm>
        <a:prstGeom prst="rect">
          <a:avLst/>
        </a:prstGeom>
      </xdr:spPr>
    </xdr:pic>
    <xdr:clientData/>
  </xdr:twoCellAnchor>
  <xdr:twoCellAnchor editAs="oneCell">
    <xdr:from>
      <xdr:col>2</xdr:col>
      <xdr:colOff>215760</xdr:colOff>
      <xdr:row>94</xdr:row>
      <xdr:rowOff>5900</xdr:rowOff>
    </xdr:from>
    <xdr:to>
      <xdr:col>5</xdr:col>
      <xdr:colOff>416181</xdr:colOff>
      <xdr:row>94</xdr:row>
      <xdr:rowOff>57740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048D59C4-129C-817D-ADFA-C96176CF5524}"/>
                </a:ext>
              </a:extLst>
            </xdr14:cNvPr>
            <xdr14:cNvContentPartPr/>
          </xdr14:nvContentPartPr>
          <xdr14:nvPr macro=""/>
          <xdr14:xfrm>
            <a:off x="1434960" y="17309650"/>
            <a:ext cx="2603520" cy="51840"/>
          </xdr14:xfrm>
        </xdr:contentPart>
      </mc:Choice>
      <mc:Fallback xmlns=""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048D59C4-129C-817D-ADFA-C96176CF5524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380960" y="17202010"/>
              <a:ext cx="2711160" cy="26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203150</xdr:colOff>
      <xdr:row>94</xdr:row>
      <xdr:rowOff>31560</xdr:rowOff>
    </xdr:from>
    <xdr:to>
      <xdr:col>6</xdr:col>
      <xdr:colOff>501950</xdr:colOff>
      <xdr:row>95</xdr:row>
      <xdr:rowOff>106610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1CD5071F-8320-C80E-D96F-E568517B05E6}"/>
                </a:ext>
              </a:extLst>
            </xdr14:cNvPr>
            <xdr14:cNvContentPartPr/>
          </xdr14:nvContentPartPr>
          <xdr14:nvPr macro=""/>
          <xdr14:xfrm>
            <a:off x="4235400" y="17335310"/>
            <a:ext cx="298800" cy="259200"/>
          </xdr14:xfrm>
        </xdr:contentPart>
      </mc:Choice>
      <mc:Fallback xmlns=""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1CD5071F-8320-C80E-D96F-E568517B05E6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226400" y="17326297"/>
              <a:ext cx="316440" cy="2768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381001</xdr:colOff>
      <xdr:row>108</xdr:row>
      <xdr:rowOff>25400</xdr:rowOff>
    </xdr:from>
    <xdr:to>
      <xdr:col>7</xdr:col>
      <xdr:colOff>930314</xdr:colOff>
      <xdr:row>110</xdr:row>
      <xdr:rowOff>50889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7FBA105D-4742-7B2B-1467-D4175AFF3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1" y="19932650"/>
          <a:ext cx="5861050" cy="393789"/>
        </a:xfrm>
        <a:prstGeom prst="rect">
          <a:avLst/>
        </a:prstGeom>
      </xdr:spPr>
    </xdr:pic>
    <xdr:clientData/>
  </xdr:twoCellAnchor>
  <xdr:twoCellAnchor editAs="oneCell">
    <xdr:from>
      <xdr:col>0</xdr:col>
      <xdr:colOff>609599</xdr:colOff>
      <xdr:row>118</xdr:row>
      <xdr:rowOff>0</xdr:rowOff>
    </xdr:from>
    <xdr:to>
      <xdr:col>8</xdr:col>
      <xdr:colOff>293512</xdr:colOff>
      <xdr:row>122</xdr:row>
      <xdr:rowOff>171450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26A1314F-84FB-B7AB-9669-EFA06247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599" y="21844000"/>
          <a:ext cx="6013417" cy="908050"/>
        </a:xfrm>
        <a:prstGeom prst="rect">
          <a:avLst/>
        </a:prstGeom>
      </xdr:spPr>
    </xdr:pic>
    <xdr:clientData/>
  </xdr:twoCellAnchor>
  <xdr:twoCellAnchor editAs="oneCell">
    <xdr:from>
      <xdr:col>6</xdr:col>
      <xdr:colOff>69540</xdr:colOff>
      <xdr:row>120</xdr:row>
      <xdr:rowOff>177380</xdr:rowOff>
    </xdr:from>
    <xdr:to>
      <xdr:col>7</xdr:col>
      <xdr:colOff>96426</xdr:colOff>
      <xdr:row>120</xdr:row>
      <xdr:rowOff>177740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2" name="Entrada de lápiz 21">
              <a:extLst>
                <a:ext uri="{FF2B5EF4-FFF2-40B4-BE49-F238E27FC236}">
                  <a16:creationId xmlns:a16="http://schemas.microsoft.com/office/drawing/2014/main" id="{1DBC233E-747B-FAD6-244A-76E742E60E39}"/>
                </a:ext>
              </a:extLst>
            </xdr14:cNvPr>
            <xdr14:cNvContentPartPr/>
          </xdr14:nvContentPartPr>
          <xdr14:nvPr macro=""/>
          <xdr14:xfrm>
            <a:off x="4222440" y="22389680"/>
            <a:ext cx="850680" cy="360"/>
          </xdr14:xfrm>
        </xdr:contentPart>
      </mc:Choice>
      <mc:Fallback xmlns="">
        <xdr:pic>
          <xdr:nvPicPr>
            <xdr:cNvPr id="22" name="Entrada de lápiz 21">
              <a:extLst>
                <a:ext uri="{FF2B5EF4-FFF2-40B4-BE49-F238E27FC236}">
                  <a16:creationId xmlns:a16="http://schemas.microsoft.com/office/drawing/2014/main" id="{1DBC233E-747B-FAD6-244A-76E742E60E39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4168800" y="22282040"/>
              <a:ext cx="95832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</xdr:colOff>
      <xdr:row>130</xdr:row>
      <xdr:rowOff>7621</xdr:rowOff>
    </xdr:from>
    <xdr:to>
      <xdr:col>8</xdr:col>
      <xdr:colOff>311327</xdr:colOff>
      <xdr:row>135</xdr:row>
      <xdr:rowOff>17774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5744DBFF-D52A-E43A-3557-F702953B0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78181" y="23842981"/>
          <a:ext cx="5965190" cy="932172"/>
        </a:xfrm>
        <a:prstGeom prst="rect">
          <a:avLst/>
        </a:prstGeom>
      </xdr:spPr>
    </xdr:pic>
    <xdr:clientData/>
  </xdr:twoCellAnchor>
  <xdr:twoCellAnchor editAs="oneCell">
    <xdr:from>
      <xdr:col>1</xdr:col>
      <xdr:colOff>30481</xdr:colOff>
      <xdr:row>148</xdr:row>
      <xdr:rowOff>22860</xdr:rowOff>
    </xdr:from>
    <xdr:to>
      <xdr:col>8</xdr:col>
      <xdr:colOff>289737</xdr:colOff>
      <xdr:row>158</xdr:row>
      <xdr:rowOff>77844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4B1A0934-0287-E75B-8EBF-59C60DFC3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08661" y="25138380"/>
          <a:ext cx="5913120" cy="1883784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174</xdr:row>
      <xdr:rowOff>0</xdr:rowOff>
    </xdr:from>
    <xdr:to>
      <xdr:col>6</xdr:col>
      <xdr:colOff>832529</xdr:colOff>
      <xdr:row>181</xdr:row>
      <xdr:rowOff>42895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A1D4BB2-02AD-EBF7-FE5B-B75BB8F1D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94561" y="32080200"/>
          <a:ext cx="3360420" cy="1323055"/>
        </a:xfrm>
        <a:prstGeom prst="rect">
          <a:avLst/>
        </a:prstGeom>
      </xdr:spPr>
    </xdr:pic>
    <xdr:clientData/>
  </xdr:twoCellAnchor>
  <xdr:twoCellAnchor editAs="oneCell">
    <xdr:from>
      <xdr:col>1</xdr:col>
      <xdr:colOff>640080</xdr:colOff>
      <xdr:row>196</xdr:row>
      <xdr:rowOff>175260</xdr:rowOff>
    </xdr:from>
    <xdr:to>
      <xdr:col>8</xdr:col>
      <xdr:colOff>222278</xdr:colOff>
      <xdr:row>201</xdr:row>
      <xdr:rowOff>38100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B0FB493-2923-E2B1-812F-C3A770E69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18260" y="36278820"/>
          <a:ext cx="5236062" cy="784860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211</xdr:row>
      <xdr:rowOff>1</xdr:rowOff>
    </xdr:from>
    <xdr:to>
      <xdr:col>7</xdr:col>
      <xdr:colOff>918884</xdr:colOff>
      <xdr:row>214</xdr:row>
      <xdr:rowOff>48963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E5105DF-E5D1-884C-8276-16C2E0DEC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41121" y="38846761"/>
          <a:ext cx="4892040" cy="780482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214</xdr:row>
      <xdr:rowOff>167640</xdr:rowOff>
    </xdr:from>
    <xdr:to>
      <xdr:col>7</xdr:col>
      <xdr:colOff>880783</xdr:colOff>
      <xdr:row>218</xdr:row>
      <xdr:rowOff>88308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1465BA0-8D4B-16AE-E958-65F0AEB8C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653540" y="39563040"/>
          <a:ext cx="4541520" cy="667428"/>
        </a:xfrm>
        <a:prstGeom prst="rect">
          <a:avLst/>
        </a:prstGeom>
      </xdr:spPr>
    </xdr:pic>
    <xdr:clientData/>
  </xdr:twoCellAnchor>
  <xdr:twoCellAnchor editAs="oneCell">
    <xdr:from>
      <xdr:col>1</xdr:col>
      <xdr:colOff>510540</xdr:colOff>
      <xdr:row>223</xdr:row>
      <xdr:rowOff>83820</xdr:rowOff>
    </xdr:from>
    <xdr:to>
      <xdr:col>8</xdr:col>
      <xdr:colOff>62793</xdr:colOff>
      <xdr:row>227</xdr:row>
      <xdr:rowOff>60961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286ABE6-FFC9-4661-4D7D-28B504EF93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88720" y="41140380"/>
          <a:ext cx="5207988" cy="731520"/>
        </a:xfrm>
        <a:prstGeom prst="rect">
          <a:avLst/>
        </a:prstGeom>
      </xdr:spPr>
    </xdr:pic>
    <xdr:clientData/>
  </xdr:twoCellAnchor>
  <xdr:twoCellAnchor editAs="oneCell">
    <xdr:from>
      <xdr:col>10</xdr:col>
      <xdr:colOff>495840</xdr:colOff>
      <xdr:row>236</xdr:row>
      <xdr:rowOff>30360</xdr:rowOff>
    </xdr:from>
    <xdr:to>
      <xdr:col>10</xdr:col>
      <xdr:colOff>622560</xdr:colOff>
      <xdr:row>238</xdr:row>
      <xdr:rowOff>17039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F41D18F5-C9A8-6F31-600E-71B7BB892394}"/>
                </a:ext>
              </a:extLst>
            </xdr14:cNvPr>
            <xdr14:cNvContentPartPr/>
          </xdr14:nvContentPartPr>
          <xdr14:nvPr macro=""/>
          <xdr14:xfrm>
            <a:off x="7856760" y="43540560"/>
            <a:ext cx="126720" cy="352440"/>
          </xdr14:xfrm>
        </xdr:contentPart>
      </mc:Choice>
      <mc:Fallback xmlns="">
        <xdr:pic>
          <xdr:nvPicPr>
            <xdr:cNvPr id="13" name="Entrada de lápiz 12">
              <a:extLst>
                <a:ext uri="{FF2B5EF4-FFF2-40B4-BE49-F238E27FC236}">
                  <a16:creationId xmlns:a16="http://schemas.microsoft.com/office/drawing/2014/main" id="{F41D18F5-C9A8-6F31-600E-71B7BB892394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7848120" y="43531560"/>
              <a:ext cx="144360" cy="37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319860</xdr:colOff>
      <xdr:row>216</xdr:row>
      <xdr:rowOff>29760</xdr:rowOff>
    </xdr:from>
    <xdr:to>
      <xdr:col>6</xdr:col>
      <xdr:colOff>14519</xdr:colOff>
      <xdr:row>216</xdr:row>
      <xdr:rowOff>38400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67C99C22-7E24-1CC2-ABB4-657B559A7957}"/>
                </a:ext>
              </a:extLst>
            </xdr14:cNvPr>
            <xdr14:cNvContentPartPr/>
          </xdr14:nvContentPartPr>
          <xdr14:nvPr macro=""/>
          <xdr14:xfrm>
            <a:off x="3863160" y="39821400"/>
            <a:ext cx="479520" cy="8640"/>
          </xdr14:xfrm>
        </xdr:contentPart>
      </mc:Choice>
      <mc:Fallback xmlns=""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67C99C22-7E24-1CC2-ABB4-657B559A7957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3809520" y="39713400"/>
              <a:ext cx="587160" cy="22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7621</xdr:colOff>
      <xdr:row>255</xdr:row>
      <xdr:rowOff>22860</xdr:rowOff>
    </xdr:from>
    <xdr:to>
      <xdr:col>7</xdr:col>
      <xdr:colOff>548817</xdr:colOff>
      <xdr:row>258</xdr:row>
      <xdr:rowOff>180815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F7F542B4-15FE-BE6B-F4B2-687B61D70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621" y="47343060"/>
          <a:ext cx="5897880" cy="8056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265</xdr:row>
      <xdr:rowOff>7621</xdr:rowOff>
    </xdr:from>
    <xdr:to>
      <xdr:col>7</xdr:col>
      <xdr:colOff>663116</xdr:colOff>
      <xdr:row>268</xdr:row>
      <xdr:rowOff>56870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986995BC-F71E-5F4E-2B53-397EF0DC1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49286161"/>
          <a:ext cx="6019800" cy="61312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274</xdr:row>
      <xdr:rowOff>7620</xdr:rowOff>
    </xdr:from>
    <xdr:to>
      <xdr:col>7</xdr:col>
      <xdr:colOff>736004</xdr:colOff>
      <xdr:row>277</xdr:row>
      <xdr:rowOff>120030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7B173A03-1F9F-9553-2D69-F8CAC860A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" y="50947320"/>
          <a:ext cx="6050280" cy="827603"/>
        </a:xfrm>
        <a:prstGeom prst="rect">
          <a:avLst/>
        </a:prstGeom>
      </xdr:spPr>
    </xdr:pic>
    <xdr:clientData/>
  </xdr:twoCellAnchor>
  <xdr:twoCellAnchor editAs="oneCell">
    <xdr:from>
      <xdr:col>2</xdr:col>
      <xdr:colOff>151074</xdr:colOff>
      <xdr:row>331</xdr:row>
      <xdr:rowOff>15903</xdr:rowOff>
    </xdr:from>
    <xdr:to>
      <xdr:col>10</xdr:col>
      <xdr:colOff>537882</xdr:colOff>
      <xdr:row>337</xdr:row>
      <xdr:rowOff>152798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B17C5C03-6DD9-EE15-2940-B2690A5A2D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550504" y="63022039"/>
          <a:ext cx="7013051" cy="128188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349</xdr:row>
      <xdr:rowOff>127220</xdr:rowOff>
    </xdr:from>
    <xdr:to>
      <xdr:col>10</xdr:col>
      <xdr:colOff>553784</xdr:colOff>
      <xdr:row>357</xdr:row>
      <xdr:rowOff>104495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5D212760-C317-134E-B8F4-D761B6944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399430" y="66480855"/>
          <a:ext cx="7180027" cy="15039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373</xdr:row>
      <xdr:rowOff>0</xdr:rowOff>
    </xdr:from>
    <xdr:to>
      <xdr:col>10</xdr:col>
      <xdr:colOff>418612</xdr:colOff>
      <xdr:row>380</xdr:row>
      <xdr:rowOff>115190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86407BA6-1717-A903-268D-1AD0D8D31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399430" y="70854073"/>
          <a:ext cx="7044855" cy="1451009"/>
        </a:xfrm>
        <a:prstGeom prst="rect">
          <a:avLst/>
        </a:prstGeom>
      </xdr:spPr>
    </xdr:pic>
    <xdr:clientData/>
  </xdr:twoCellAnchor>
  <xdr:twoCellAnchor editAs="oneCell">
    <xdr:from>
      <xdr:col>2</xdr:col>
      <xdr:colOff>18709</xdr:colOff>
      <xdr:row>389</xdr:row>
      <xdr:rowOff>168382</xdr:rowOff>
    </xdr:from>
    <xdr:to>
      <xdr:col>10</xdr:col>
      <xdr:colOff>514496</xdr:colOff>
      <xdr:row>397</xdr:row>
      <xdr:rowOff>132511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CB14F01A-E429-5C44-60A4-8E4A5DC9D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421881" y="73685207"/>
          <a:ext cx="7137464" cy="1460845"/>
        </a:xfrm>
        <a:prstGeom prst="rect">
          <a:avLst/>
        </a:prstGeom>
      </xdr:spPr>
    </xdr:pic>
    <xdr:clientData/>
  </xdr:twoCellAnchor>
  <xdr:twoCellAnchor editAs="oneCell">
    <xdr:from>
      <xdr:col>1</xdr:col>
      <xdr:colOff>673522</xdr:colOff>
      <xdr:row>406</xdr:row>
      <xdr:rowOff>102900</xdr:rowOff>
    </xdr:from>
    <xdr:to>
      <xdr:col>10</xdr:col>
      <xdr:colOff>551914</xdr:colOff>
      <xdr:row>409</xdr:row>
      <xdr:rowOff>30142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5EC4282A-44C7-D724-A901-C29AF30D8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384462" y="76697347"/>
          <a:ext cx="7212301" cy="488510"/>
        </a:xfrm>
        <a:prstGeom prst="rect">
          <a:avLst/>
        </a:prstGeom>
      </xdr:spPr>
    </xdr:pic>
    <xdr:clientData/>
  </xdr:twoCellAnchor>
  <xdr:twoCellAnchor editAs="oneCell">
    <xdr:from>
      <xdr:col>2</xdr:col>
      <xdr:colOff>7951</xdr:colOff>
      <xdr:row>419</xdr:row>
      <xdr:rowOff>95415</xdr:rowOff>
    </xdr:from>
    <xdr:to>
      <xdr:col>11</xdr:col>
      <xdr:colOff>83841</xdr:colOff>
      <xdr:row>423</xdr:row>
      <xdr:rowOff>111319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62684B7C-EEFD-5141-187B-79284075C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407381" y="79520994"/>
          <a:ext cx="7693239" cy="779229"/>
        </a:xfrm>
        <a:prstGeom prst="rect">
          <a:avLst/>
        </a:prstGeom>
      </xdr:spPr>
    </xdr:pic>
    <xdr:clientData/>
  </xdr:twoCellAnchor>
  <xdr:twoCellAnchor editAs="oneCell">
    <xdr:from>
      <xdr:col>2</xdr:col>
      <xdr:colOff>40895</xdr:colOff>
      <xdr:row>434</xdr:row>
      <xdr:rowOff>93143</xdr:rowOff>
    </xdr:from>
    <xdr:to>
      <xdr:col>7</xdr:col>
      <xdr:colOff>463447</xdr:colOff>
      <xdr:row>444</xdr:row>
      <xdr:rowOff>75134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E5D0D96B-EA9B-36B4-F0C5-72E877D733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438052" y="83059324"/>
          <a:ext cx="4614026" cy="1913023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31T22:54:35.48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36,'7'6,"1"0,0-1,-1 1,2-2,-1 1,0-1,1-1,0 1,-1-1,2-1,-1 0,0 0,12 0,17 1,-1-2,40-3,-9 0,2368 2,-1908 18,34 0,193-6,-37-6,-417-8,34-7,8 0,-190 0,-16 1,-82 4,95-17,-37 4,157-21,-207 27,0 3,84 1,-107 7,-23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31T22:57:06.81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830 0 24575,'-6'1'0,"1"0"0,0 1 0,0-1 0,0 1 0,0 0 0,1 0 0,-1 1 0,0-1 0,-6 6 0,-3 1 0,-49 29 0,-92 77 0,68-48 0,-10 12 0,-104 108 0,157-144 0,25-25-682,-34 26-1,42-37-6143</inkml:trace>
  <inkml:trace contextRef="#ctx0" brushRef="#br0" timeOffset="1135.65">0 36 24575,'6'1'0,"-1"0"0,0 0 0,1 0 0,-1 0 0,0 1 0,0 0 0,0 0 0,0 0 0,-1 1 0,1 0 0,0-1 0,-1 2 0,0-1 0,7 7 0,7 8 0,29 38 0,-28-32 0,60 62 0,171 145 0,-241-224 0,1 0 0,0-1 0,16 8 0,2 1 0,-25-12 0,1 1 0,0-1 0,-1 1 0,0 0 0,1 0 0,-2 0 0,1 0 0,0 1 0,-1-1 0,4 10 0,13 21 0,-12-26-136,0 1-1,1-2 1,0 1-1,0-1 1,1 0-1,0-1 1,0 0-1,1-1 0,18 10 1,-18-11-6690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31T23:39:03.397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1,'2346'0,"-2330"0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07T22:28:17.3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63 1 24575,'44'17'0,"-33"-13"0,1 0 0,-1 1 0,0 0 0,0 1 0,-1 1 0,1-1 0,-1 1 0,-1 1 0,1-1 0,-1 2 0,-1 0 0,1 1 0,11 15 0,-17-17 0,0-2 0,-1 0 0,1 2 0,-1-2 0,-1 2 0,1-1 0,-1 0 0,0 0 0,0 0 0,-1 1 0,0-1 0,0 0 0,-1 1 0,0-1 0,0 0 0,-1 0 0,1 0 0,-1 0 0,-1 0 0,1 0 0,-1 0 0,-1-1 0,1 1 0,-1-2 0,0 1 0,-5 6 0,6-9 0,0 1 0,-1 0 0,2 0 0,-1-1 0,0 1 0,1 0 0,-1 1 0,1-1 0,0 0 0,1 1 0,-1 0 0,-1 6 0,3-7 0,0-1 0,0 1 0,0-1 0,1 0 0,-1 0 0,1 1 0,0-1 0,0 0 0,0 0 0,0 0 0,0 1 0,1-2 0,-1 1 0,1 0 0,0-1 0,0 1 0,0-1 0,0 1 0,2 2 0,4 4 0,1 2 0,0-1 0,0-2 0,1 0 0,-1 1 0,2-2 0,-1 1 0,1-2 0,0 0 0,15 7 0,-33-15 0,1 1 0,-1 0 0,0 1 0,0 0 0,1 0 0,-1 0 0,0 1 0,0 0 0,1 0 0,-1 1 0,1 0 0,-1 0 0,1 1 0,0 0 0,-1 0 0,1 0 0,1 1 0,-1 1 0,1-1 0,-1 0 0,1 0 0,0 2 0,0-1 0,1 0 0,0 1 0,0 0 0,0-1 0,0 2 0,1-1 0,0 0 0,-4 12 0,4 7 0,0-2 0,1 1 0,2 1 0,0-1 0,6 37 0,-4-48 0,1-1 0,0-1 0,7 18 0,-6-20 0,-1-2 0,0 1 0,-1 1 0,0 0 0,0 0 0,0-1 0,0 15 0,-3-21 0,1 0 0,0 0 0,0 0 0,-1 0 0,0 0 0,1 0 0,-1 1 0,0-2 0,0 1 0,0 0 0,0 0 0,0-1 0,0 1 0,-3 2 0,1 0 0,0-2 0,0 0 0,0 0 0,0 0 0,-1 0 0,1-1 0,-1 1 0,1-1 0,-1 0 0,-5 2 0,-8 0-58,-1-1-1,0-1 1,1-1-1,-20-1 1,14 0-1015,4 0-5753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9-07T22:54:26.38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24,'71'0,"102"-13,-90 5,161 5,-119 6,492-3,-599 0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FE5A9-6D76-45B0-9804-D3A6B3766308}">
  <dimension ref="A1"/>
  <sheetViews>
    <sheetView workbookViewId="0"/>
  </sheetViews>
  <sheetFormatPr baseColWidth="10" defaultColWidth="8.88671875" defaultRowHeight="15.05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958EC-7DB1-4120-AD4C-C05B09971E8A}">
  <dimension ref="A1"/>
  <sheetViews>
    <sheetView workbookViewId="0"/>
  </sheetViews>
  <sheetFormatPr baseColWidth="10" defaultColWidth="8.88671875" defaultRowHeight="15.05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C86D1-4AF5-4366-94BB-1C393905B18C}">
  <dimension ref="A1:X451"/>
  <sheetViews>
    <sheetView tabSelected="1" topLeftCell="A430" zoomScale="115" zoomScaleNormal="115" workbookViewId="0">
      <selection activeCell="D451" sqref="D451"/>
    </sheetView>
  </sheetViews>
  <sheetFormatPr baseColWidth="10" defaultColWidth="8.88671875" defaultRowHeight="15.05" x14ac:dyDescent="0.3"/>
  <cols>
    <col min="1" max="1" width="9.88671875" customWidth="1"/>
    <col min="2" max="2" width="9.6640625" bestFit="1" customWidth="1"/>
    <col min="3" max="3" width="9.33203125" customWidth="1"/>
    <col min="4" max="4" width="15.6640625" bestFit="1" customWidth="1"/>
    <col min="5" max="5" width="10" bestFit="1" customWidth="1"/>
    <col min="6" max="6" width="11.44140625" bestFit="1" customWidth="1"/>
    <col min="7" max="7" width="12" customWidth="1"/>
    <col min="8" max="8" width="14.21875" customWidth="1"/>
    <col min="9" max="9" width="9.6640625" bestFit="1" customWidth="1"/>
    <col min="10" max="10" width="10.33203125" bestFit="1" customWidth="1"/>
    <col min="11" max="11" width="13.77734375" bestFit="1" customWidth="1"/>
    <col min="12" max="12" width="13.33203125" bestFit="1" customWidth="1"/>
    <col min="13" max="13" width="9.88671875" customWidth="1"/>
    <col min="14" max="14" width="22.44140625" customWidth="1"/>
    <col min="15" max="15" width="10.6640625" bestFit="1" customWidth="1"/>
    <col min="16" max="16" width="13" customWidth="1"/>
    <col min="17" max="17" width="10.5546875" bestFit="1" customWidth="1"/>
    <col min="21" max="21" width="13.77734375" bestFit="1" customWidth="1"/>
    <col min="22" max="22" width="9.6640625" bestFit="1" customWidth="1"/>
    <col min="23" max="23" width="9.88671875" customWidth="1"/>
    <col min="24" max="24" width="9.6640625" bestFit="1" customWidth="1"/>
  </cols>
  <sheetData>
    <row r="1" spans="1:6" x14ac:dyDescent="0.3">
      <c r="A1" s="89" t="s">
        <v>0</v>
      </c>
    </row>
    <row r="2" spans="1:6" x14ac:dyDescent="0.3">
      <c r="A2" t="s">
        <v>12</v>
      </c>
    </row>
    <row r="3" spans="1:6" ht="14.4" x14ac:dyDescent="0.3">
      <c r="A3" t="s">
        <v>1</v>
      </c>
    </row>
    <row r="4" spans="1:6" ht="14.4" x14ac:dyDescent="0.3">
      <c r="A4" t="s">
        <v>2</v>
      </c>
    </row>
    <row r="5" spans="1:6" ht="14.4" x14ac:dyDescent="0.3">
      <c r="D5" t="s">
        <v>11</v>
      </c>
      <c r="E5" s="3">
        <v>0.06</v>
      </c>
    </row>
    <row r="6" spans="1:6" x14ac:dyDescent="0.3">
      <c r="B6" t="s">
        <v>6</v>
      </c>
      <c r="C6" t="s">
        <v>7</v>
      </c>
    </row>
    <row r="7" spans="1:6" thickBot="1" x14ac:dyDescent="0.35">
      <c r="B7" s="5">
        <v>0</v>
      </c>
      <c r="C7" s="5"/>
      <c r="E7" s="7" t="s">
        <v>9</v>
      </c>
      <c r="F7" t="s">
        <v>10</v>
      </c>
    </row>
    <row r="8" spans="1:6" thickBot="1" x14ac:dyDescent="0.35">
      <c r="B8" s="5">
        <v>1</v>
      </c>
      <c r="C8" s="6">
        <v>-10000</v>
      </c>
      <c r="E8" s="8">
        <f>FV(E5,B15,C8)</f>
        <v>98974.679088473727</v>
      </c>
    </row>
    <row r="9" spans="1:6" ht="14.4" x14ac:dyDescent="0.3">
      <c r="B9" s="5">
        <v>2</v>
      </c>
      <c r="C9" s="6">
        <v>-10000</v>
      </c>
    </row>
    <row r="10" spans="1:6" ht="14.4" x14ac:dyDescent="0.3">
      <c r="B10" s="5">
        <v>3</v>
      </c>
      <c r="C10" s="6">
        <v>-10000</v>
      </c>
    </row>
    <row r="11" spans="1:6" ht="14.4" x14ac:dyDescent="0.3">
      <c r="B11" s="5">
        <v>4</v>
      </c>
      <c r="C11" s="6">
        <v>-10000</v>
      </c>
    </row>
    <row r="12" spans="1:6" ht="14.4" x14ac:dyDescent="0.3">
      <c r="B12" s="5">
        <v>5</v>
      </c>
      <c r="C12" s="6">
        <v>-10000</v>
      </c>
    </row>
    <row r="13" spans="1:6" ht="14.4" x14ac:dyDescent="0.3">
      <c r="B13" s="5">
        <v>6</v>
      </c>
      <c r="C13" s="6">
        <v>-10000</v>
      </c>
    </row>
    <row r="14" spans="1:6" ht="14.4" x14ac:dyDescent="0.3">
      <c r="B14" s="5">
        <v>7</v>
      </c>
      <c r="C14" s="6">
        <v>-10000</v>
      </c>
    </row>
    <row r="15" spans="1:6" ht="14.4" x14ac:dyDescent="0.3">
      <c r="B15" s="5">
        <v>8</v>
      </c>
      <c r="C15" s="6">
        <v>-10000</v>
      </c>
      <c r="D15" t="s">
        <v>8</v>
      </c>
    </row>
    <row r="17" spans="1:15" x14ac:dyDescent="0.3">
      <c r="A17" t="s">
        <v>13</v>
      </c>
    </row>
    <row r="18" spans="1:15" x14ac:dyDescent="0.3">
      <c r="A18" t="s">
        <v>3</v>
      </c>
    </row>
    <row r="20" spans="1:15" ht="14.4" x14ac:dyDescent="0.3">
      <c r="E20" t="s">
        <v>15</v>
      </c>
      <c r="F20" s="3">
        <v>7.0000000000000007E-2</v>
      </c>
    </row>
    <row r="21" spans="1:15" x14ac:dyDescent="0.3">
      <c r="B21" t="s">
        <v>6</v>
      </c>
      <c r="C21" t="s">
        <v>7</v>
      </c>
    </row>
    <row r="22" spans="1:15" ht="14.4" x14ac:dyDescent="0.3">
      <c r="B22">
        <v>0</v>
      </c>
      <c r="C22" t="s">
        <v>14</v>
      </c>
      <c r="E22" t="s">
        <v>17</v>
      </c>
    </row>
    <row r="23" spans="1:15" ht="14.4" x14ac:dyDescent="0.3">
      <c r="B23">
        <v>1</v>
      </c>
      <c r="C23" s="6">
        <v>6000</v>
      </c>
      <c r="E23" t="s">
        <v>16</v>
      </c>
    </row>
    <row r="24" spans="1:15" ht="14.4" x14ac:dyDescent="0.3">
      <c r="B24">
        <v>2</v>
      </c>
      <c r="C24" s="6">
        <v>6000</v>
      </c>
    </row>
    <row r="25" spans="1:15" thickBot="1" x14ac:dyDescent="0.35">
      <c r="B25">
        <v>3</v>
      </c>
      <c r="C25" s="6">
        <v>6000</v>
      </c>
      <c r="F25" t="s">
        <v>21</v>
      </c>
      <c r="G25" t="s">
        <v>22</v>
      </c>
    </row>
    <row r="26" spans="1:15" ht="15.65" thickBot="1" x14ac:dyDescent="0.35">
      <c r="B26">
        <v>4</v>
      </c>
      <c r="C26" s="6">
        <v>6000</v>
      </c>
      <c r="E26" t="s">
        <v>25</v>
      </c>
      <c r="F26" t="s">
        <v>23</v>
      </c>
      <c r="G26" t="s">
        <v>24</v>
      </c>
      <c r="H26" s="4">
        <f>PV(F20,B31,C23)</f>
        <v>-39091.393492787312</v>
      </c>
      <c r="J26" t="s">
        <v>26</v>
      </c>
    </row>
    <row r="27" spans="1:15" thickBot="1" x14ac:dyDescent="0.35">
      <c r="B27">
        <v>5</v>
      </c>
      <c r="C27" s="6">
        <v>6000</v>
      </c>
      <c r="E27" t="s">
        <v>18</v>
      </c>
      <c r="F27" t="s">
        <v>19</v>
      </c>
      <c r="G27" t="s">
        <v>20</v>
      </c>
      <c r="H27" s="4">
        <f>NPV(F20,C23:C31)</f>
        <v>39091.393492787291</v>
      </c>
      <c r="J27" t="s">
        <v>27</v>
      </c>
      <c r="K27" t="s">
        <v>28</v>
      </c>
      <c r="L27" t="s">
        <v>29</v>
      </c>
      <c r="O27" s="2">
        <f>-H27</f>
        <v>-39091.393492787291</v>
      </c>
    </row>
    <row r="28" spans="1:15" ht="14.4" x14ac:dyDescent="0.3">
      <c r="B28">
        <v>6</v>
      </c>
      <c r="C28" s="6">
        <v>6000</v>
      </c>
    </row>
    <row r="29" spans="1:15" ht="14.4" x14ac:dyDescent="0.3">
      <c r="B29">
        <v>7</v>
      </c>
      <c r="C29" s="6">
        <v>6000</v>
      </c>
    </row>
    <row r="30" spans="1:15" ht="14.4" x14ac:dyDescent="0.3">
      <c r="B30">
        <v>8</v>
      </c>
      <c r="C30" s="6">
        <v>6000</v>
      </c>
    </row>
    <row r="31" spans="1:15" ht="14.4" x14ac:dyDescent="0.3">
      <c r="B31">
        <v>9</v>
      </c>
      <c r="C31" s="6">
        <v>6000</v>
      </c>
    </row>
    <row r="33" spans="1:11" x14ac:dyDescent="0.3">
      <c r="A33" t="s">
        <v>30</v>
      </c>
    </row>
    <row r="34" spans="1:11" x14ac:dyDescent="0.3">
      <c r="A34" t="s">
        <v>4</v>
      </c>
    </row>
    <row r="35" spans="1:11" x14ac:dyDescent="0.3">
      <c r="A35" t="s">
        <v>5</v>
      </c>
    </row>
    <row r="36" spans="1:11" ht="14.4" x14ac:dyDescent="0.3">
      <c r="A36" s="1">
        <v>5306.13</v>
      </c>
    </row>
    <row r="37" spans="1:11" ht="14.4" x14ac:dyDescent="0.3">
      <c r="C37" t="s">
        <v>15</v>
      </c>
      <c r="D37" s="3">
        <v>0.05</v>
      </c>
    </row>
    <row r="39" spans="1:11" x14ac:dyDescent="0.3">
      <c r="B39" t="s">
        <v>6</v>
      </c>
      <c r="C39" t="s">
        <v>31</v>
      </c>
      <c r="F39" t="s">
        <v>21</v>
      </c>
      <c r="G39" t="s">
        <v>22</v>
      </c>
    </row>
    <row r="40" spans="1:11" ht="14.4" x14ac:dyDescent="0.3">
      <c r="B40" s="5">
        <v>0</v>
      </c>
      <c r="C40" s="6">
        <v>-50000</v>
      </c>
      <c r="F40" t="s">
        <v>35</v>
      </c>
      <c r="G40" t="s">
        <v>36</v>
      </c>
    </row>
    <row r="41" spans="1:11" ht="14.4" x14ac:dyDescent="0.3">
      <c r="B41" s="5">
        <v>1</v>
      </c>
      <c r="C41" s="6">
        <v>0</v>
      </c>
      <c r="F41" t="s">
        <v>42</v>
      </c>
      <c r="G41" t="s">
        <v>43</v>
      </c>
    </row>
    <row r="42" spans="1:11" thickBot="1" x14ac:dyDescent="0.35">
      <c r="B42" s="5">
        <v>2</v>
      </c>
      <c r="C42" s="6">
        <v>0</v>
      </c>
    </row>
    <row r="43" spans="1:11" thickBot="1" x14ac:dyDescent="0.35">
      <c r="B43" s="5">
        <v>3</v>
      </c>
      <c r="C43" s="6" t="s">
        <v>32</v>
      </c>
      <c r="D43">
        <v>1</v>
      </c>
      <c r="F43" t="s">
        <v>37</v>
      </c>
      <c r="G43" t="s">
        <v>38</v>
      </c>
      <c r="H43" s="4">
        <f>-FV(D37,B42,C42,C40)</f>
        <v>-55125</v>
      </c>
      <c r="J43" t="s">
        <v>27</v>
      </c>
      <c r="K43" t="s">
        <v>40</v>
      </c>
    </row>
    <row r="44" spans="1:11" x14ac:dyDescent="0.3">
      <c r="B44" s="5">
        <v>4</v>
      </c>
      <c r="C44" s="6" t="s">
        <v>32</v>
      </c>
      <c r="D44">
        <v>2</v>
      </c>
      <c r="F44" t="s">
        <v>39</v>
      </c>
    </row>
    <row r="45" spans="1:11" thickBot="1" x14ac:dyDescent="0.35">
      <c r="B45" s="5">
        <v>5</v>
      </c>
      <c r="C45" s="6" t="s">
        <v>32</v>
      </c>
      <c r="D45">
        <v>3</v>
      </c>
    </row>
    <row r="46" spans="1:11" thickBot="1" x14ac:dyDescent="0.35">
      <c r="B46" s="5">
        <v>6</v>
      </c>
      <c r="C46" s="6" t="s">
        <v>32</v>
      </c>
      <c r="D46">
        <v>4</v>
      </c>
      <c r="F46" t="s">
        <v>41</v>
      </c>
      <c r="G46" t="s">
        <v>34</v>
      </c>
      <c r="H46" s="4">
        <f>PMT(D37,D57,H43)</f>
        <v>5310.8686044595961</v>
      </c>
      <c r="J46" t="s">
        <v>27</v>
      </c>
    </row>
    <row r="47" spans="1:11" ht="14.4" x14ac:dyDescent="0.3">
      <c r="B47" s="5">
        <v>7</v>
      </c>
      <c r="C47" s="6" t="s">
        <v>32</v>
      </c>
      <c r="D47">
        <v>5</v>
      </c>
    </row>
    <row r="48" spans="1:11" ht="14.4" x14ac:dyDescent="0.3">
      <c r="B48" s="5">
        <v>8</v>
      </c>
      <c r="C48" s="6" t="s">
        <v>32</v>
      </c>
      <c r="D48">
        <v>6</v>
      </c>
    </row>
    <row r="49" spans="1:4" ht="14.4" x14ac:dyDescent="0.3">
      <c r="B49" s="5">
        <v>9</v>
      </c>
      <c r="C49" s="6" t="s">
        <v>32</v>
      </c>
      <c r="D49">
        <v>7</v>
      </c>
    </row>
    <row r="50" spans="1:4" ht="14.4" x14ac:dyDescent="0.3">
      <c r="B50" s="5">
        <v>10</v>
      </c>
      <c r="C50" s="6" t="s">
        <v>32</v>
      </c>
      <c r="D50">
        <v>8</v>
      </c>
    </row>
    <row r="51" spans="1:4" ht="14.4" x14ac:dyDescent="0.3">
      <c r="B51" s="5">
        <v>11</v>
      </c>
      <c r="C51" s="6" t="s">
        <v>32</v>
      </c>
      <c r="D51">
        <v>9</v>
      </c>
    </row>
    <row r="52" spans="1:4" ht="14.4" x14ac:dyDescent="0.3">
      <c r="B52" s="5">
        <v>12</v>
      </c>
      <c r="C52" s="6" t="s">
        <v>32</v>
      </c>
      <c r="D52">
        <v>10</v>
      </c>
    </row>
    <row r="53" spans="1:4" ht="14.4" x14ac:dyDescent="0.3">
      <c r="B53" s="5">
        <v>13</v>
      </c>
      <c r="C53" s="6" t="s">
        <v>32</v>
      </c>
      <c r="D53">
        <v>11</v>
      </c>
    </row>
    <row r="54" spans="1:4" ht="14.4" x14ac:dyDescent="0.3">
      <c r="B54" s="5">
        <v>14</v>
      </c>
      <c r="C54" s="6" t="s">
        <v>32</v>
      </c>
      <c r="D54">
        <v>12</v>
      </c>
    </row>
    <row r="55" spans="1:4" ht="14.4" x14ac:dyDescent="0.3">
      <c r="B55" s="5">
        <v>15</v>
      </c>
      <c r="C55" s="6" t="s">
        <v>32</v>
      </c>
      <c r="D55">
        <v>13</v>
      </c>
    </row>
    <row r="56" spans="1:4" ht="14.4" x14ac:dyDescent="0.3">
      <c r="B56" s="5">
        <v>16</v>
      </c>
      <c r="C56" s="6" t="s">
        <v>32</v>
      </c>
      <c r="D56">
        <v>14</v>
      </c>
    </row>
    <row r="57" spans="1:4" ht="14.4" x14ac:dyDescent="0.3">
      <c r="B57" s="5">
        <v>17</v>
      </c>
      <c r="C57" s="6" t="s">
        <v>32</v>
      </c>
      <c r="D57">
        <v>15</v>
      </c>
    </row>
    <row r="58" spans="1:4" ht="14.4" x14ac:dyDescent="0.3">
      <c r="B58" s="5">
        <v>18</v>
      </c>
      <c r="C58" s="6" t="s">
        <v>32</v>
      </c>
      <c r="D58" t="s">
        <v>33</v>
      </c>
    </row>
    <row r="62" spans="1:4" ht="14.4" x14ac:dyDescent="0.3">
      <c r="A62" t="s">
        <v>44</v>
      </c>
    </row>
    <row r="63" spans="1:4" ht="14.4" x14ac:dyDescent="0.3">
      <c r="A63" t="s">
        <v>45</v>
      </c>
    </row>
    <row r="64" spans="1:4" ht="14.4" x14ac:dyDescent="0.3">
      <c r="A64" t="s">
        <v>46</v>
      </c>
    </row>
    <row r="66" spans="2:8" ht="14.4" x14ac:dyDescent="0.3">
      <c r="B66" s="9" t="s">
        <v>48</v>
      </c>
      <c r="C66" s="10">
        <v>0.05</v>
      </c>
      <c r="D66" s="9" t="s">
        <v>49</v>
      </c>
    </row>
    <row r="67" spans="2:8" x14ac:dyDescent="0.3">
      <c r="B67" t="s">
        <v>47</v>
      </c>
      <c r="G67" t="s">
        <v>19</v>
      </c>
      <c r="H67" t="s">
        <v>53</v>
      </c>
    </row>
    <row r="68" spans="2:8" thickBot="1" x14ac:dyDescent="0.35">
      <c r="B68" s="5">
        <v>0</v>
      </c>
      <c r="C68" s="6">
        <v>-6000</v>
      </c>
      <c r="E68" t="s">
        <v>50</v>
      </c>
      <c r="F68" t="s">
        <v>19</v>
      </c>
      <c r="G68" t="s">
        <v>51</v>
      </c>
    </row>
    <row r="69" spans="2:8" thickBot="1" x14ac:dyDescent="0.35">
      <c r="B69" s="5">
        <v>1</v>
      </c>
      <c r="C69" s="6">
        <v>0</v>
      </c>
      <c r="F69" s="4">
        <f>NPV(C66,C69:C77)</f>
        <v>-11269.90799747748</v>
      </c>
      <c r="G69" s="4">
        <f>+F69+C68</f>
        <v>-17269.90799747748</v>
      </c>
    </row>
    <row r="70" spans="2:8" ht="14.4" x14ac:dyDescent="0.3">
      <c r="B70" s="5">
        <v>2</v>
      </c>
      <c r="C70" s="6">
        <v>-3000</v>
      </c>
    </row>
    <row r="71" spans="2:8" thickBot="1" x14ac:dyDescent="0.35">
      <c r="B71" s="5">
        <v>3</v>
      </c>
      <c r="C71" s="6">
        <v>0</v>
      </c>
      <c r="E71" t="s">
        <v>52</v>
      </c>
      <c r="F71" t="s">
        <v>42</v>
      </c>
    </row>
    <row r="72" spans="2:8" thickBot="1" x14ac:dyDescent="0.35">
      <c r="B72" s="5">
        <v>4</v>
      </c>
      <c r="C72" s="6">
        <v>0</v>
      </c>
      <c r="F72" s="4">
        <f>FV(C66,B78,C69,G69)</f>
        <v>28130.860342031832</v>
      </c>
    </row>
    <row r="73" spans="2:8" ht="14.4" x14ac:dyDescent="0.3">
      <c r="B73" s="5">
        <v>5</v>
      </c>
      <c r="C73" s="6">
        <v>-4000</v>
      </c>
    </row>
    <row r="74" spans="2:8" ht="14.4" x14ac:dyDescent="0.3">
      <c r="B74" s="5">
        <v>6</v>
      </c>
      <c r="C74" s="6">
        <v>0</v>
      </c>
    </row>
    <row r="75" spans="2:8" ht="14.4" x14ac:dyDescent="0.3">
      <c r="B75" s="5">
        <v>7</v>
      </c>
      <c r="C75" s="6">
        <v>0</v>
      </c>
      <c r="E75" t="s">
        <v>54</v>
      </c>
      <c r="F75" s="6">
        <f>FV(C66,B78,C69,C68)</f>
        <v>9773.3677606646488</v>
      </c>
    </row>
    <row r="76" spans="2:8" ht="14.4" x14ac:dyDescent="0.3">
      <c r="B76" s="5">
        <v>8</v>
      </c>
      <c r="C76" s="6">
        <v>-8000</v>
      </c>
      <c r="E76" t="s">
        <v>55</v>
      </c>
      <c r="F76" s="6">
        <f>FV(C66,8,C75,C70)</f>
        <v>4432.3663313671877</v>
      </c>
    </row>
    <row r="77" spans="2:8" ht="14.4" x14ac:dyDescent="0.3">
      <c r="B77" s="5">
        <v>9</v>
      </c>
      <c r="C77" s="6">
        <v>0</v>
      </c>
      <c r="E77" t="s">
        <v>56</v>
      </c>
      <c r="F77" s="6">
        <f>FV(C66,5,C75,C73)</f>
        <v>5105.1262500000003</v>
      </c>
    </row>
    <row r="78" spans="2:8" thickBot="1" x14ac:dyDescent="0.35">
      <c r="B78" s="5">
        <v>10</v>
      </c>
      <c r="C78" s="6">
        <v>0</v>
      </c>
      <c r="D78" t="s">
        <v>8</v>
      </c>
      <c r="E78" t="s">
        <v>57</v>
      </c>
      <c r="F78" s="11">
        <f>FV(C66,2,C77,C76)</f>
        <v>8820</v>
      </c>
    </row>
    <row r="79" spans="2:8" thickBot="1" x14ac:dyDescent="0.35">
      <c r="F79" s="4">
        <f>SUM(F75:F78)</f>
        <v>28130.860342031836</v>
      </c>
    </row>
    <row r="81" spans="1:9" s="12" customFormat="1" ht="6.6" customHeight="1" x14ac:dyDescent="0.3"/>
    <row r="82" spans="1:9" ht="14.4" x14ac:dyDescent="0.3">
      <c r="B82">
        <v>42</v>
      </c>
    </row>
    <row r="83" spans="1:9" ht="14.4" x14ac:dyDescent="0.3">
      <c r="B83">
        <v>48</v>
      </c>
    </row>
    <row r="84" spans="1:9" ht="14.4" x14ac:dyDescent="0.3">
      <c r="B84">
        <v>411</v>
      </c>
    </row>
    <row r="89" spans="1:9" x14ac:dyDescent="0.3">
      <c r="A89" t="s">
        <v>58</v>
      </c>
      <c r="D89" t="s">
        <v>62</v>
      </c>
      <c r="F89" t="s">
        <v>66</v>
      </c>
    </row>
    <row r="90" spans="1:9" x14ac:dyDescent="0.3">
      <c r="A90" t="s">
        <v>59</v>
      </c>
      <c r="D90" t="s">
        <v>63</v>
      </c>
      <c r="F90" t="s">
        <v>65</v>
      </c>
    </row>
    <row r="91" spans="1:9" x14ac:dyDescent="0.3">
      <c r="A91" t="s">
        <v>60</v>
      </c>
      <c r="D91" t="s">
        <v>64</v>
      </c>
    </row>
    <row r="92" spans="1:9" x14ac:dyDescent="0.3">
      <c r="A92" t="s">
        <v>61</v>
      </c>
    </row>
    <row r="95" spans="1:9" ht="14.4" x14ac:dyDescent="0.3">
      <c r="I95" s="13"/>
    </row>
    <row r="96" spans="1:9" ht="14.4" x14ac:dyDescent="0.3">
      <c r="F96" t="s">
        <v>67</v>
      </c>
    </row>
    <row r="97" spans="2:9" ht="14.4" x14ac:dyDescent="0.3">
      <c r="D97" s="9"/>
    </row>
    <row r="98" spans="2:9" ht="14.4" x14ac:dyDescent="0.3">
      <c r="B98">
        <v>0</v>
      </c>
      <c r="C98" s="14" t="s">
        <v>68</v>
      </c>
      <c r="D98" s="9"/>
    </row>
    <row r="99" spans="2:9" ht="14.4" x14ac:dyDescent="0.3">
      <c r="B99">
        <v>1</v>
      </c>
      <c r="C99" s="14">
        <v>0</v>
      </c>
    </row>
    <row r="100" spans="2:9" thickBot="1" x14ac:dyDescent="0.35">
      <c r="B100">
        <v>2</v>
      </c>
      <c r="C100" s="14">
        <v>8250</v>
      </c>
      <c r="E100" s="2" t="s">
        <v>69</v>
      </c>
    </row>
    <row r="101" spans="2:9" thickBot="1" x14ac:dyDescent="0.35">
      <c r="E101" t="s">
        <v>70</v>
      </c>
      <c r="F101" s="4">
        <f>PV(8.16%,2,,C100)</f>
        <v>-7052.1345759952401</v>
      </c>
    </row>
    <row r="103" spans="2:9" ht="14.4" x14ac:dyDescent="0.3">
      <c r="E103" t="s">
        <v>71</v>
      </c>
    </row>
    <row r="104" spans="2:9" ht="14.4" x14ac:dyDescent="0.3">
      <c r="E104" s="15" t="s">
        <v>72</v>
      </c>
      <c r="F104" s="16">
        <v>0.08</v>
      </c>
      <c r="G104" s="7" t="s">
        <v>73</v>
      </c>
      <c r="H104" s="7"/>
      <c r="I104" s="7"/>
    </row>
    <row r="105" spans="2:9" x14ac:dyDescent="0.3">
      <c r="E105" s="9" t="s">
        <v>74</v>
      </c>
      <c r="F105" s="9">
        <v>2</v>
      </c>
      <c r="G105" t="s">
        <v>75</v>
      </c>
    </row>
    <row r="106" spans="2:9" thickBot="1" x14ac:dyDescent="0.35"/>
    <row r="107" spans="2:9" thickBot="1" x14ac:dyDescent="0.35">
      <c r="E107" t="s">
        <v>65</v>
      </c>
      <c r="G107" s="17">
        <f>EFFECT(F104,F105)</f>
        <v>8.1600000000000117E-2</v>
      </c>
      <c r="H107" t="s">
        <v>76</v>
      </c>
    </row>
    <row r="112" spans="2:9" ht="14.4" x14ac:dyDescent="0.3">
      <c r="C112" s="9" t="s">
        <v>72</v>
      </c>
      <c r="D112" s="10">
        <v>0.12</v>
      </c>
      <c r="E112" t="s">
        <v>77</v>
      </c>
    </row>
    <row r="113" spans="1:11" ht="14.4" x14ac:dyDescent="0.3">
      <c r="C113" s="9" t="s">
        <v>74</v>
      </c>
      <c r="D113" s="9">
        <v>12</v>
      </c>
    </row>
    <row r="114" spans="1:11" thickBot="1" x14ac:dyDescent="0.35"/>
    <row r="115" spans="1:11" thickBot="1" x14ac:dyDescent="0.35">
      <c r="C115" t="s">
        <v>65</v>
      </c>
      <c r="D115" s="18">
        <f>EFFECT(D112,D113)</f>
        <v>0.12682503013196977</v>
      </c>
      <c r="E115" t="s">
        <v>78</v>
      </c>
    </row>
    <row r="117" spans="1:11" s="19" customFormat="1" ht="14.4" x14ac:dyDescent="0.3"/>
    <row r="118" spans="1:11" ht="21" x14ac:dyDescent="0.4">
      <c r="B118" s="20" t="s">
        <v>79</v>
      </c>
    </row>
    <row r="119" spans="1:11" ht="14.4" x14ac:dyDescent="0.3">
      <c r="A119" s="37"/>
    </row>
    <row r="120" spans="1:11" ht="14.4" x14ac:dyDescent="0.3">
      <c r="K120" t="s">
        <v>81</v>
      </c>
    </row>
    <row r="125" spans="1:11" thickBot="1" x14ac:dyDescent="0.35">
      <c r="C125" t="s">
        <v>80</v>
      </c>
      <c r="D125">
        <v>5000</v>
      </c>
      <c r="G125" t="s">
        <v>34</v>
      </c>
    </row>
    <row r="126" spans="1:11" thickBot="1" x14ac:dyDescent="0.35">
      <c r="C126" t="s">
        <v>82</v>
      </c>
      <c r="D126">
        <v>16</v>
      </c>
      <c r="E126" t="s">
        <v>83</v>
      </c>
      <c r="G126" t="s">
        <v>35</v>
      </c>
      <c r="H126" s="4">
        <f>PMT(D127,D126,D125)</f>
        <v>-339.72298410447178</v>
      </c>
    </row>
    <row r="127" spans="1:11" ht="14.4" x14ac:dyDescent="0.3">
      <c r="B127" s="21" t="s">
        <v>85</v>
      </c>
      <c r="C127" t="s">
        <v>64</v>
      </c>
      <c r="D127" s="3">
        <v>0.01</v>
      </c>
      <c r="E127" t="s">
        <v>86</v>
      </c>
    </row>
    <row r="128" spans="1:11" ht="14.4" x14ac:dyDescent="0.3">
      <c r="C128" t="s">
        <v>84</v>
      </c>
    </row>
    <row r="130" spans="1:24" ht="6.6" customHeight="1" x14ac:dyDescent="0.3">
      <c r="B130" s="19"/>
      <c r="C130" s="19"/>
      <c r="D130" s="19"/>
      <c r="E130" s="19"/>
      <c r="F130" s="19"/>
      <c r="G130" s="19"/>
      <c r="H130" s="19"/>
      <c r="I130" s="19"/>
      <c r="J130" s="19"/>
    </row>
    <row r="131" spans="1:24" x14ac:dyDescent="0.3">
      <c r="K131" t="s">
        <v>97</v>
      </c>
      <c r="P131" s="27" t="s">
        <v>104</v>
      </c>
      <c r="Q131" s="27"/>
      <c r="R131" s="27"/>
      <c r="S131" s="27"/>
      <c r="T131" s="27"/>
      <c r="U131" s="27"/>
      <c r="V131" s="27"/>
    </row>
    <row r="132" spans="1:24" ht="14.4" x14ac:dyDescent="0.3">
      <c r="A132" s="37"/>
      <c r="P132" s="27" t="s">
        <v>102</v>
      </c>
      <c r="Q132" s="27"/>
      <c r="R132" s="27"/>
      <c r="S132" s="27"/>
      <c r="T132" s="27"/>
      <c r="U132" s="27"/>
      <c r="V132" s="27"/>
    </row>
    <row r="135" spans="1:24" ht="15.65" thickBot="1" x14ac:dyDescent="0.35">
      <c r="O135" t="s">
        <v>102</v>
      </c>
      <c r="P135" s="3">
        <v>0.06</v>
      </c>
      <c r="Q135" t="s">
        <v>109</v>
      </c>
      <c r="U135" t="s">
        <v>111</v>
      </c>
    </row>
    <row r="136" spans="1:24" thickBot="1" x14ac:dyDescent="0.35">
      <c r="L136" s="5">
        <v>0</v>
      </c>
      <c r="O136" s="29">
        <v>5000</v>
      </c>
      <c r="P136" s="4">
        <v>-3465.10561269966</v>
      </c>
      <c r="Q136" s="2">
        <f>+O136+P136</f>
        <v>1534.89438730034</v>
      </c>
      <c r="U136" t="s">
        <v>103</v>
      </c>
      <c r="V136" s="3">
        <v>0.06</v>
      </c>
    </row>
    <row r="137" spans="1:24" thickBot="1" x14ac:dyDescent="0.35">
      <c r="B137" t="s">
        <v>80</v>
      </c>
      <c r="C137" s="4">
        <v>5000</v>
      </c>
      <c r="G137" s="28" t="s">
        <v>107</v>
      </c>
      <c r="H137" s="27" t="s">
        <v>106</v>
      </c>
      <c r="I137" s="28"/>
      <c r="J137" s="4">
        <f>-PV(P135,L140,O137)</f>
        <v>-3465.10561269966</v>
      </c>
      <c r="K137" t="s">
        <v>27</v>
      </c>
      <c r="L137" s="5">
        <v>1</v>
      </c>
      <c r="O137" s="29">
        <v>-1000</v>
      </c>
      <c r="U137" s="5">
        <v>0</v>
      </c>
      <c r="V137" s="29">
        <v>5000</v>
      </c>
      <c r="W137" s="4">
        <v>-3465.10561269966</v>
      </c>
    </row>
    <row r="138" spans="1:24" ht="15.65" thickBot="1" x14ac:dyDescent="0.35">
      <c r="B138" t="s">
        <v>98</v>
      </c>
      <c r="C138">
        <v>5</v>
      </c>
      <c r="D138" t="s">
        <v>99</v>
      </c>
      <c r="G138" s="27" t="s">
        <v>108</v>
      </c>
      <c r="H138" s="28"/>
      <c r="I138" s="27"/>
      <c r="J138" s="2">
        <f>+O136+P136</f>
        <v>1534.89438730034</v>
      </c>
      <c r="L138" s="5">
        <v>2</v>
      </c>
      <c r="O138" s="29">
        <v>-1000</v>
      </c>
      <c r="U138" s="5">
        <v>1</v>
      </c>
      <c r="V138" s="29">
        <v>-1000</v>
      </c>
      <c r="W138" s="31" t="s">
        <v>19</v>
      </c>
      <c r="X138" s="4">
        <f>NPV(V136,V138:V142)</f>
        <v>-4999.9963175117227</v>
      </c>
    </row>
    <row r="139" spans="1:24" ht="15.65" thickBot="1" x14ac:dyDescent="0.35">
      <c r="B139" t="s">
        <v>100</v>
      </c>
      <c r="C139" s="4">
        <v>-1000</v>
      </c>
      <c r="D139" t="s">
        <v>49</v>
      </c>
      <c r="E139" t="s">
        <v>101</v>
      </c>
      <c r="G139" s="27" t="s">
        <v>110</v>
      </c>
      <c r="H139" s="27"/>
      <c r="I139" s="27" t="s">
        <v>38</v>
      </c>
      <c r="J139" s="2">
        <f>FV(P135,L141,,J138)</f>
        <v>-2054.0349279999964</v>
      </c>
      <c r="L139" s="5">
        <v>3</v>
      </c>
      <c r="O139" s="29">
        <v>-1000</v>
      </c>
      <c r="U139" s="5">
        <v>2</v>
      </c>
      <c r="V139" s="29">
        <v>-1000</v>
      </c>
      <c r="W139" s="31" t="s">
        <v>94</v>
      </c>
      <c r="X139" s="30">
        <f>+X138+V137</f>
        <v>3.6824882772634737E-3</v>
      </c>
    </row>
    <row r="140" spans="1:24" thickBot="1" x14ac:dyDescent="0.35">
      <c r="B140" t="s">
        <v>103</v>
      </c>
      <c r="C140" s="3">
        <v>0.06</v>
      </c>
      <c r="D140" t="s">
        <v>105</v>
      </c>
      <c r="L140" s="5">
        <v>4</v>
      </c>
      <c r="O140" s="29">
        <v>-1000</v>
      </c>
      <c r="U140" s="5">
        <v>3</v>
      </c>
      <c r="V140" s="29">
        <v>-1000</v>
      </c>
    </row>
    <row r="141" spans="1:24" thickBot="1" x14ac:dyDescent="0.35">
      <c r="B141" t="s">
        <v>8</v>
      </c>
      <c r="L141" s="5">
        <v>5</v>
      </c>
      <c r="O141" s="29"/>
      <c r="U141" s="5">
        <v>4</v>
      </c>
      <c r="V141" s="29">
        <v>-1000</v>
      </c>
    </row>
    <row r="142" spans="1:24" thickBot="1" x14ac:dyDescent="0.35">
      <c r="B142" t="s">
        <v>74</v>
      </c>
      <c r="C142">
        <v>1</v>
      </c>
      <c r="U142" s="5">
        <v>5</v>
      </c>
      <c r="V142" s="29">
        <v>-2054.0300000000002</v>
      </c>
    </row>
    <row r="147" spans="1:11" ht="20.350000000000001" customHeight="1" x14ac:dyDescent="0.3"/>
    <row r="148" spans="1:11" s="26" customFormat="1" ht="8.4499999999999993" customHeight="1" x14ac:dyDescent="0.3">
      <c r="B148" s="19"/>
      <c r="C148" s="19"/>
      <c r="D148" s="19"/>
      <c r="E148" s="19"/>
      <c r="F148" s="19"/>
      <c r="G148" s="19"/>
      <c r="H148" s="19"/>
      <c r="I148" s="19"/>
      <c r="J148" s="19"/>
    </row>
    <row r="149" spans="1:11" ht="14.4" x14ac:dyDescent="0.3">
      <c r="A149" s="37"/>
      <c r="K149" t="s">
        <v>87</v>
      </c>
    </row>
    <row r="150" spans="1:11" ht="14.4" x14ac:dyDescent="0.3">
      <c r="K150" t="s">
        <v>88</v>
      </c>
    </row>
    <row r="153" spans="1:11" ht="14.4" x14ac:dyDescent="0.3">
      <c r="K153" t="s">
        <v>89</v>
      </c>
    </row>
    <row r="154" spans="1:11" ht="14.4" x14ac:dyDescent="0.3">
      <c r="K154" t="s">
        <v>90</v>
      </c>
    </row>
    <row r="160" spans="1:11" ht="14.4" x14ac:dyDescent="0.3">
      <c r="B160" s="3">
        <v>0.06</v>
      </c>
      <c r="D160" s="3">
        <v>0.1</v>
      </c>
    </row>
    <row r="161" spans="1:5" thickBot="1" x14ac:dyDescent="0.35">
      <c r="A161" t="s">
        <v>91</v>
      </c>
      <c r="B161" s="5" t="s">
        <v>92</v>
      </c>
      <c r="C161" s="5"/>
      <c r="D161" s="5" t="s">
        <v>93</v>
      </c>
    </row>
    <row r="162" spans="1:5" thickBot="1" x14ac:dyDescent="0.35">
      <c r="A162" s="23" t="s">
        <v>95</v>
      </c>
      <c r="B162" s="4">
        <v>-5000</v>
      </c>
      <c r="C162" s="22">
        <v>0</v>
      </c>
      <c r="D162" s="4">
        <v>-5000</v>
      </c>
    </row>
    <row r="163" spans="1:5" thickBot="1" x14ac:dyDescent="0.35">
      <c r="B163" s="4">
        <v>1300</v>
      </c>
      <c r="C163" s="22">
        <v>1</v>
      </c>
      <c r="D163" s="4">
        <v>1300</v>
      </c>
    </row>
    <row r="164" spans="1:5" thickBot="1" x14ac:dyDescent="0.35">
      <c r="B164" s="4">
        <v>1240</v>
      </c>
      <c r="C164" s="22">
        <v>2</v>
      </c>
      <c r="D164" s="4">
        <v>1240</v>
      </c>
    </row>
    <row r="165" spans="1:5" thickBot="1" x14ac:dyDescent="0.35">
      <c r="B165" s="4">
        <v>1180</v>
      </c>
      <c r="C165" s="22">
        <v>3</v>
      </c>
      <c r="D165" s="4">
        <v>1180</v>
      </c>
    </row>
    <row r="166" spans="1:5" thickBot="1" x14ac:dyDescent="0.35">
      <c r="B166" s="4">
        <v>1120</v>
      </c>
      <c r="C166" s="22">
        <v>4</v>
      </c>
      <c r="D166" s="4">
        <v>1120</v>
      </c>
    </row>
    <row r="167" spans="1:5" thickBot="1" x14ac:dyDescent="0.35">
      <c r="B167" s="4">
        <v>1060</v>
      </c>
      <c r="C167" s="22">
        <v>5</v>
      </c>
      <c r="D167" s="4">
        <v>1060</v>
      </c>
    </row>
    <row r="169" spans="1:5" thickBot="1" x14ac:dyDescent="0.35"/>
    <row r="170" spans="1:5" thickBot="1" x14ac:dyDescent="0.35">
      <c r="A170" t="s">
        <v>19</v>
      </c>
      <c r="B170" s="4">
        <f>NPV(B160,B163:B167)</f>
        <v>4999.9999999999991</v>
      </c>
      <c r="D170" s="4">
        <f>NPV(D160,D163:D167)</f>
        <v>4516.3147077633776</v>
      </c>
    </row>
    <row r="171" spans="1:5" ht="15.65" thickBot="1" x14ac:dyDescent="0.35">
      <c r="A171" t="s">
        <v>94</v>
      </c>
      <c r="B171" s="4">
        <f>+B170+B162</f>
        <v>0</v>
      </c>
      <c r="C171" s="24" t="s">
        <v>95</v>
      </c>
      <c r="D171" s="25">
        <f>+D170+D162</f>
        <v>-483.68529223662244</v>
      </c>
      <c r="E171" t="s">
        <v>96</v>
      </c>
    </row>
    <row r="173" spans="1:5" s="19" customFormat="1" ht="19.25" customHeight="1" x14ac:dyDescent="0.3"/>
    <row r="175" spans="1:5" ht="14.4" x14ac:dyDescent="0.3">
      <c r="A175" s="37"/>
      <c r="B175" t="s">
        <v>112</v>
      </c>
    </row>
    <row r="176" spans="1:5" ht="14.4" x14ac:dyDescent="0.3">
      <c r="B176" s="32" t="s">
        <v>113</v>
      </c>
    </row>
    <row r="177" spans="2:2" ht="14.4" x14ac:dyDescent="0.3">
      <c r="B177" s="32" t="s">
        <v>114</v>
      </c>
    </row>
    <row r="178" spans="2:2" ht="14.4" x14ac:dyDescent="0.3">
      <c r="B178" t="s">
        <v>115</v>
      </c>
    </row>
    <row r="195" spans="1:17" s="19" customFormat="1" ht="14.4" x14ac:dyDescent="0.3"/>
    <row r="196" spans="1:17" thickBot="1" x14ac:dyDescent="0.35"/>
    <row r="197" spans="1:17" thickBot="1" x14ac:dyDescent="0.35">
      <c r="C197" s="15" t="s">
        <v>144</v>
      </c>
      <c r="J197" s="33" t="s">
        <v>119</v>
      </c>
      <c r="K197" s="33" t="s">
        <v>120</v>
      </c>
      <c r="L197" s="4">
        <f>FV(K200,K199,0,K201)</f>
        <v>-944.78400000000011</v>
      </c>
      <c r="M197" s="2"/>
      <c r="N197" s="2"/>
      <c r="Q197" s="62" t="s">
        <v>149</v>
      </c>
    </row>
    <row r="198" spans="1:17" ht="14.4" x14ac:dyDescent="0.3">
      <c r="A198" s="37"/>
      <c r="J198" s="33" t="s">
        <v>118</v>
      </c>
      <c r="K198" s="33"/>
      <c r="Q198" s="62" t="s">
        <v>150</v>
      </c>
    </row>
    <row r="199" spans="1:17" x14ac:dyDescent="0.3">
      <c r="J199" s="33" t="s">
        <v>117</v>
      </c>
      <c r="K199" s="33">
        <v>3</v>
      </c>
      <c r="L199" t="s">
        <v>99</v>
      </c>
    </row>
    <row r="200" spans="1:17" ht="14.4" x14ac:dyDescent="0.3">
      <c r="J200" s="33" t="s">
        <v>145</v>
      </c>
      <c r="K200" s="34">
        <v>0.08</v>
      </c>
      <c r="L200" s="63" t="s">
        <v>146</v>
      </c>
      <c r="M200" s="63"/>
      <c r="N200" s="63"/>
      <c r="O200" s="63"/>
    </row>
    <row r="201" spans="1:17" ht="14.4" x14ac:dyDescent="0.3">
      <c r="J201" s="33" t="s">
        <v>116</v>
      </c>
      <c r="K201" s="35">
        <v>750</v>
      </c>
    </row>
    <row r="202" spans="1:17" x14ac:dyDescent="0.3">
      <c r="J202" s="33" t="s">
        <v>147</v>
      </c>
      <c r="K202" s="33">
        <v>1</v>
      </c>
      <c r="L202" t="s">
        <v>148</v>
      </c>
    </row>
    <row r="203" spans="1:17" ht="14.4" x14ac:dyDescent="0.3">
      <c r="J203" s="33" t="s">
        <v>103</v>
      </c>
      <c r="K203">
        <f>EFFECT(K200,K202)</f>
        <v>8.0000000000000071E-2</v>
      </c>
      <c r="L203" t="s">
        <v>146</v>
      </c>
    </row>
    <row r="210" spans="1:21" s="19" customFormat="1" ht="14.4" x14ac:dyDescent="0.3"/>
    <row r="211" spans="1:21" ht="18.2" x14ac:dyDescent="0.35">
      <c r="C211" s="64" t="s">
        <v>144</v>
      </c>
      <c r="K211" s="46" t="s">
        <v>151</v>
      </c>
      <c r="N211">
        <v>21.6</v>
      </c>
      <c r="O211" t="s">
        <v>159</v>
      </c>
      <c r="P211" s="46" t="s">
        <v>152</v>
      </c>
      <c r="S211" t="s">
        <v>153</v>
      </c>
      <c r="U211" t="s">
        <v>158</v>
      </c>
    </row>
    <row r="212" spans="1:21" ht="28.8" x14ac:dyDescent="0.55000000000000004">
      <c r="A212" s="37"/>
      <c r="J212" t="s">
        <v>157</v>
      </c>
      <c r="K212" s="68">
        <f>FV(K215,K214,,K216)</f>
        <v>3307.5</v>
      </c>
      <c r="N212">
        <v>12</v>
      </c>
      <c r="O212" t="s">
        <v>160</v>
      </c>
      <c r="P212" s="2">
        <f>FV(P219,P214,,P216)</f>
        <v>3313.4583035442365</v>
      </c>
      <c r="U212" s="69">
        <f>P212-K212</f>
        <v>5.9583035442365144</v>
      </c>
    </row>
    <row r="213" spans="1:21" ht="14.4" x14ac:dyDescent="0.3">
      <c r="J213" t="s">
        <v>118</v>
      </c>
      <c r="K213" s="9"/>
      <c r="N213">
        <v>1.8</v>
      </c>
      <c r="O213" t="s">
        <v>161</v>
      </c>
      <c r="P213" s="9"/>
    </row>
    <row r="214" spans="1:21" x14ac:dyDescent="0.3">
      <c r="J214" t="s">
        <v>117</v>
      </c>
      <c r="K214" s="9">
        <v>2</v>
      </c>
      <c r="L214" t="s">
        <v>99</v>
      </c>
      <c r="N214" s="36">
        <v>22</v>
      </c>
      <c r="O214" t="s">
        <v>162</v>
      </c>
      <c r="P214" s="9">
        <f>+K214*P218</f>
        <v>8</v>
      </c>
      <c r="Q214" t="s">
        <v>154</v>
      </c>
    </row>
    <row r="215" spans="1:21" thickBot="1" x14ac:dyDescent="0.35">
      <c r="J215" t="s">
        <v>145</v>
      </c>
      <c r="K215" s="10">
        <v>0.05</v>
      </c>
      <c r="N215" s="70">
        <v>79.2</v>
      </c>
      <c r="O215" t="s">
        <v>163</v>
      </c>
      <c r="P215" s="10">
        <v>0.05</v>
      </c>
    </row>
    <row r="216" spans="1:21" thickBot="1" x14ac:dyDescent="0.35">
      <c r="J216" t="s">
        <v>121</v>
      </c>
      <c r="K216" s="65">
        <v>-3000</v>
      </c>
      <c r="P216" s="65">
        <v>-3000</v>
      </c>
    </row>
    <row r="217" spans="1:21" ht="14.4" x14ac:dyDescent="0.3">
      <c r="J217" t="s">
        <v>103</v>
      </c>
      <c r="K217" s="9">
        <f>EFFECT(K215,K218)</f>
        <v>5.0000000000000044E-2</v>
      </c>
      <c r="P217" s="66">
        <f>EFFECT(P215,P218)</f>
        <v>5.0945336914062445E-2</v>
      </c>
      <c r="Q217" t="s">
        <v>78</v>
      </c>
    </row>
    <row r="218" spans="1:21" ht="14.4" x14ac:dyDescent="0.3">
      <c r="J218" t="s">
        <v>74</v>
      </c>
      <c r="K218" s="9">
        <v>1</v>
      </c>
      <c r="P218" s="9">
        <v>4</v>
      </c>
    </row>
    <row r="219" spans="1:21" ht="14.4" x14ac:dyDescent="0.3">
      <c r="J219" t="s">
        <v>64</v>
      </c>
      <c r="K219" s="67">
        <f>K215/K218</f>
        <v>0.05</v>
      </c>
      <c r="L219" t="s">
        <v>78</v>
      </c>
      <c r="P219" s="67">
        <f>P215/P218</f>
        <v>1.2500000000000001E-2</v>
      </c>
      <c r="Q219" t="s">
        <v>155</v>
      </c>
      <c r="R219" s="88" t="s">
        <v>156</v>
      </c>
      <c r="S219" s="88"/>
      <c r="T219" s="88"/>
    </row>
    <row r="223" spans="1:21" s="19" customFormat="1" ht="14.4" x14ac:dyDescent="0.3"/>
    <row r="225" spans="2:22" thickBot="1" x14ac:dyDescent="0.35">
      <c r="B225" s="39" t="s">
        <v>123</v>
      </c>
      <c r="J225" t="s">
        <v>122</v>
      </c>
      <c r="K225" s="9"/>
      <c r="L225" s="9"/>
      <c r="M225" s="9"/>
      <c r="N225" s="9"/>
      <c r="O225" s="9"/>
      <c r="U225" t="s">
        <v>126</v>
      </c>
    </row>
    <row r="226" spans="2:22" thickBot="1" x14ac:dyDescent="0.35">
      <c r="J226" t="s">
        <v>32</v>
      </c>
      <c r="K226" s="4">
        <v>-49900</v>
      </c>
      <c r="L226" s="9"/>
      <c r="M226" s="9"/>
      <c r="N226" s="9"/>
      <c r="O226" s="9"/>
      <c r="P226" t="s">
        <v>125</v>
      </c>
      <c r="U226" t="s">
        <v>127</v>
      </c>
    </row>
    <row r="227" spans="2:22" thickBot="1" x14ac:dyDescent="0.35">
      <c r="J227" t="s">
        <v>117</v>
      </c>
      <c r="K227" s="9">
        <v>24</v>
      </c>
      <c r="L227" s="9" t="s">
        <v>83</v>
      </c>
      <c r="M227" s="9"/>
      <c r="N227" s="9"/>
      <c r="O227" s="9"/>
      <c r="P227" s="17" t="s">
        <v>129</v>
      </c>
      <c r="U227" s="17" t="s">
        <v>128</v>
      </c>
    </row>
    <row r="228" spans="2:22" ht="18.649999999999999" thickBot="1" x14ac:dyDescent="0.4">
      <c r="J228" t="s">
        <v>124</v>
      </c>
      <c r="K228" s="9"/>
      <c r="L228" s="9"/>
      <c r="M228" s="9"/>
      <c r="N228" s="9"/>
      <c r="O228" s="9"/>
      <c r="P228" s="40">
        <f>RATE(K227,K226,K229)</f>
        <v>1.4958425751440629E-2</v>
      </c>
      <c r="Q228" t="s">
        <v>86</v>
      </c>
      <c r="U228" s="45">
        <f>IRR(U229:U253)</f>
        <v>1.4958425751440796E-2</v>
      </c>
      <c r="V228" t="s">
        <v>86</v>
      </c>
    </row>
    <row r="229" spans="2:22" ht="14.4" x14ac:dyDescent="0.3">
      <c r="J229" t="s">
        <v>116</v>
      </c>
      <c r="K229" s="38">
        <v>1000000</v>
      </c>
      <c r="L229" s="9"/>
      <c r="M229" s="9"/>
      <c r="N229" s="9"/>
      <c r="O229" s="9"/>
      <c r="P229" s="42"/>
      <c r="Q229" s="43"/>
      <c r="R229" s="43"/>
      <c r="S229" s="43"/>
      <c r="T229" s="5">
        <v>0</v>
      </c>
      <c r="U229" s="44">
        <f>K229</f>
        <v>1000000</v>
      </c>
    </row>
    <row r="230" spans="2:22" ht="14.4" x14ac:dyDescent="0.3">
      <c r="T230" s="5">
        <v>1</v>
      </c>
      <c r="U230" s="6">
        <f>$K$226</f>
        <v>-49900</v>
      </c>
      <c r="V230" t="s">
        <v>131</v>
      </c>
    </row>
    <row r="231" spans="2:22" ht="18.2" x14ac:dyDescent="0.35">
      <c r="D231" s="87" t="s">
        <v>143</v>
      </c>
      <c r="E231" s="87"/>
      <c r="K231" s="53" t="s">
        <v>130</v>
      </c>
      <c r="L231" s="54"/>
      <c r="M231" s="54"/>
      <c r="N231" s="54"/>
      <c r="O231" s="54"/>
      <c r="P231" s="54"/>
      <c r="Q231" s="54"/>
      <c r="R231" s="55"/>
      <c r="T231" s="5">
        <v>2</v>
      </c>
      <c r="U231" s="6">
        <f t="shared" ref="U231:U253" si="0">$K$226</f>
        <v>-49900</v>
      </c>
    </row>
    <row r="232" spans="2:22" ht="14.4" x14ac:dyDescent="0.3">
      <c r="K232" s="56"/>
      <c r="L232" s="57"/>
      <c r="M232" s="57"/>
      <c r="N232" s="57"/>
      <c r="O232" s="57"/>
      <c r="P232" s="57"/>
      <c r="Q232" s="57"/>
      <c r="R232" s="58"/>
      <c r="T232" s="5">
        <v>3</v>
      </c>
      <c r="U232" s="6">
        <f t="shared" si="0"/>
        <v>-49900</v>
      </c>
    </row>
    <row r="233" spans="2:22" ht="14.4" x14ac:dyDescent="0.3">
      <c r="J233" s="41"/>
      <c r="K233" s="59"/>
      <c r="L233" s="60"/>
      <c r="M233" s="60"/>
      <c r="N233" s="60"/>
      <c r="O233" s="60"/>
      <c r="P233" s="60"/>
      <c r="Q233" s="60"/>
      <c r="R233" s="61"/>
      <c r="T233" s="5">
        <v>4</v>
      </c>
      <c r="U233" s="6">
        <f t="shared" si="0"/>
        <v>-49900</v>
      </c>
    </row>
    <row r="234" spans="2:22" ht="14.4" x14ac:dyDescent="0.3">
      <c r="T234" s="5">
        <v>5</v>
      </c>
      <c r="U234" s="6">
        <f t="shared" si="0"/>
        <v>-49900</v>
      </c>
    </row>
    <row r="235" spans="2:22" ht="14.4" x14ac:dyDescent="0.3">
      <c r="T235" s="5">
        <v>6</v>
      </c>
      <c r="U235" s="6">
        <f t="shared" si="0"/>
        <v>-49900</v>
      </c>
    </row>
    <row r="236" spans="2:22" ht="18" x14ac:dyDescent="0.35">
      <c r="K236" s="47" t="s">
        <v>132</v>
      </c>
      <c r="P236" s="33" t="s">
        <v>74</v>
      </c>
      <c r="Q236" s="51">
        <v>12</v>
      </c>
      <c r="R236" s="48" t="s">
        <v>135</v>
      </c>
      <c r="T236" s="5">
        <v>7</v>
      </c>
      <c r="U236" s="6">
        <f t="shared" si="0"/>
        <v>-49900</v>
      </c>
    </row>
    <row r="237" spans="2:22" x14ac:dyDescent="0.3">
      <c r="K237" t="s">
        <v>129</v>
      </c>
      <c r="L237" s="86" t="s">
        <v>133</v>
      </c>
      <c r="M237" s="33"/>
      <c r="N237" s="33"/>
      <c r="P237" s="33"/>
      <c r="Q237" s="33"/>
      <c r="R237" s="49" t="s">
        <v>136</v>
      </c>
      <c r="T237" s="5">
        <v>8</v>
      </c>
      <c r="U237" s="6">
        <f t="shared" si="0"/>
        <v>-49900</v>
      </c>
    </row>
    <row r="238" spans="2:22" x14ac:dyDescent="0.3">
      <c r="K238" t="s">
        <v>128</v>
      </c>
      <c r="L238" s="86"/>
      <c r="M238" s="33"/>
      <c r="N238" s="33"/>
      <c r="T238" s="5">
        <v>9</v>
      </c>
      <c r="U238" s="6">
        <f t="shared" si="0"/>
        <v>-49900</v>
      </c>
    </row>
    <row r="239" spans="2:22" ht="14.4" x14ac:dyDescent="0.3">
      <c r="O239" t="s">
        <v>139</v>
      </c>
      <c r="P239" t="s">
        <v>134</v>
      </c>
      <c r="Q239" s="50">
        <f>P228*Q236</f>
        <v>0.17950110901728755</v>
      </c>
      <c r="R239" t="s">
        <v>137</v>
      </c>
      <c r="T239" s="5">
        <v>10</v>
      </c>
      <c r="U239" s="6">
        <f t="shared" si="0"/>
        <v>-49900</v>
      </c>
    </row>
    <row r="240" spans="2:22" ht="14.4" x14ac:dyDescent="0.3">
      <c r="K240" t="s">
        <v>64</v>
      </c>
      <c r="Q240" t="s">
        <v>138</v>
      </c>
      <c r="T240" s="5">
        <v>11</v>
      </c>
      <c r="U240" s="6">
        <f t="shared" si="0"/>
        <v>-49900</v>
      </c>
    </row>
    <row r="241" spans="9:21" ht="14.4" x14ac:dyDescent="0.3">
      <c r="T241" s="5">
        <v>12</v>
      </c>
      <c r="U241" s="6">
        <f t="shared" si="0"/>
        <v>-49900</v>
      </c>
    </row>
    <row r="242" spans="9:21" ht="14.4" x14ac:dyDescent="0.3">
      <c r="O242" t="s">
        <v>140</v>
      </c>
      <c r="P242" t="s">
        <v>103</v>
      </c>
      <c r="Q242" s="52">
        <f>EFFECT(Q239,Q236)</f>
        <v>0.19503063572988344</v>
      </c>
      <c r="T242" s="5">
        <v>13</v>
      </c>
      <c r="U242" s="6">
        <f t="shared" si="0"/>
        <v>-49900</v>
      </c>
    </row>
    <row r="243" spans="9:21" ht="14.4" x14ac:dyDescent="0.3">
      <c r="Q243" t="s">
        <v>141</v>
      </c>
      <c r="T243" s="5">
        <v>14</v>
      </c>
      <c r="U243" s="6">
        <f t="shared" si="0"/>
        <v>-49900</v>
      </c>
    </row>
    <row r="244" spans="9:21" x14ac:dyDescent="0.3">
      <c r="Q244" t="s">
        <v>142</v>
      </c>
      <c r="T244" s="5">
        <v>15</v>
      </c>
      <c r="U244" s="6">
        <f t="shared" si="0"/>
        <v>-49900</v>
      </c>
    </row>
    <row r="245" spans="9:21" ht="14.4" x14ac:dyDescent="0.3">
      <c r="T245" s="5">
        <v>16</v>
      </c>
      <c r="U245" s="6">
        <f t="shared" si="0"/>
        <v>-49900</v>
      </c>
    </row>
    <row r="246" spans="9:21" ht="14.4" x14ac:dyDescent="0.3">
      <c r="T246" s="5">
        <v>17</v>
      </c>
      <c r="U246" s="6">
        <f t="shared" si="0"/>
        <v>-49900</v>
      </c>
    </row>
    <row r="247" spans="9:21" ht="14.4" x14ac:dyDescent="0.3">
      <c r="T247" s="5">
        <v>18</v>
      </c>
      <c r="U247" s="6">
        <f t="shared" si="0"/>
        <v>-49900</v>
      </c>
    </row>
    <row r="248" spans="9:21" ht="14.4" x14ac:dyDescent="0.3">
      <c r="T248" s="5">
        <v>19</v>
      </c>
      <c r="U248" s="6">
        <f t="shared" si="0"/>
        <v>-49900</v>
      </c>
    </row>
    <row r="249" spans="9:21" ht="14.4" x14ac:dyDescent="0.3">
      <c r="T249" s="5">
        <v>20</v>
      </c>
      <c r="U249" s="6">
        <f t="shared" si="0"/>
        <v>-49900</v>
      </c>
    </row>
    <row r="250" spans="9:21" ht="14.4" x14ac:dyDescent="0.3">
      <c r="T250" s="5">
        <v>21</v>
      </c>
      <c r="U250" s="6">
        <f t="shared" si="0"/>
        <v>-49900</v>
      </c>
    </row>
    <row r="251" spans="9:21" ht="14.4" x14ac:dyDescent="0.3">
      <c r="T251" s="5">
        <v>22</v>
      </c>
      <c r="U251" s="6">
        <f t="shared" si="0"/>
        <v>-49900</v>
      </c>
    </row>
    <row r="252" spans="9:21" ht="14.4" x14ac:dyDescent="0.3">
      <c r="T252" s="5">
        <v>23</v>
      </c>
      <c r="U252" s="6">
        <f t="shared" si="0"/>
        <v>-49900</v>
      </c>
    </row>
    <row r="253" spans="9:21" ht="14.4" x14ac:dyDescent="0.3">
      <c r="T253" s="5">
        <v>24</v>
      </c>
      <c r="U253" s="6">
        <f t="shared" si="0"/>
        <v>-49900</v>
      </c>
    </row>
    <row r="255" spans="9:21" s="19" customFormat="1" ht="14.4" x14ac:dyDescent="0.3"/>
    <row r="256" spans="9:21" thickBot="1" x14ac:dyDescent="0.35">
      <c r="I256" t="s">
        <v>119</v>
      </c>
      <c r="J256" s="9"/>
      <c r="L256" s="33" t="s">
        <v>129</v>
      </c>
    </row>
    <row r="257" spans="9:14" ht="21.6" thickBot="1" x14ac:dyDescent="0.35">
      <c r="I257" t="s">
        <v>118</v>
      </c>
      <c r="J257" s="4">
        <v>-51</v>
      </c>
      <c r="K257" t="s">
        <v>166</v>
      </c>
      <c r="L257" s="72">
        <f>RATE(J258,J257,J259)</f>
        <v>9.9784921115874444E-3</v>
      </c>
      <c r="M257" t="s">
        <v>83</v>
      </c>
    </row>
    <row r="258" spans="9:14" ht="14.4" x14ac:dyDescent="0.3">
      <c r="I258" t="s">
        <v>117</v>
      </c>
      <c r="J258" s="9">
        <v>50</v>
      </c>
      <c r="K258" t="s">
        <v>83</v>
      </c>
    </row>
    <row r="259" spans="9:14" thickBot="1" x14ac:dyDescent="0.35">
      <c r="I259" t="s">
        <v>121</v>
      </c>
      <c r="J259" s="38">
        <v>2000</v>
      </c>
    </row>
    <row r="260" spans="9:14" ht="14.4" x14ac:dyDescent="0.3">
      <c r="I260" s="77" t="s">
        <v>165</v>
      </c>
      <c r="J260" s="78">
        <f>L257</f>
        <v>9.9784921115874444E-3</v>
      </c>
    </row>
    <row r="261" spans="9:14" thickBot="1" x14ac:dyDescent="0.35">
      <c r="I261" s="79" t="s">
        <v>145</v>
      </c>
      <c r="J261" s="80">
        <f>J260*J262</f>
        <v>0.11974190533904933</v>
      </c>
      <c r="K261" t="s">
        <v>167</v>
      </c>
    </row>
    <row r="262" spans="9:14" thickBot="1" x14ac:dyDescent="0.35">
      <c r="I262" t="s">
        <v>164</v>
      </c>
      <c r="J262">
        <v>12</v>
      </c>
      <c r="K262" t="s">
        <v>168</v>
      </c>
      <c r="L262" s="73" t="s">
        <v>169</v>
      </c>
      <c r="M262" s="74"/>
    </row>
    <row r="263" spans="9:14" thickBot="1" x14ac:dyDescent="0.35">
      <c r="I263" s="75" t="s">
        <v>103</v>
      </c>
      <c r="J263" s="76">
        <f>EFFECT(J261,J262)</f>
        <v>0.12653711581100935</v>
      </c>
      <c r="K263" t="s">
        <v>168</v>
      </c>
    </row>
    <row r="265" spans="9:14" s="19" customFormat="1" ht="14.4" x14ac:dyDescent="0.3"/>
    <row r="266" spans="9:14" thickBot="1" x14ac:dyDescent="0.35">
      <c r="I266" t="s">
        <v>119</v>
      </c>
    </row>
    <row r="267" spans="9:14" thickBot="1" x14ac:dyDescent="0.35">
      <c r="I267" t="s">
        <v>171</v>
      </c>
      <c r="J267" s="4">
        <f>PMT(M268,J268,J270)</f>
        <v>-116.24433964754144</v>
      </c>
    </row>
    <row r="268" spans="9:14" ht="14.4" x14ac:dyDescent="0.3">
      <c r="I268" t="s">
        <v>117</v>
      </c>
      <c r="J268">
        <v>30</v>
      </c>
      <c r="K268" t="s">
        <v>83</v>
      </c>
      <c r="L268" s="50" t="s">
        <v>64</v>
      </c>
      <c r="M268" s="50">
        <f>J271/J272</f>
        <v>0.01</v>
      </c>
      <c r="N268" t="s">
        <v>86</v>
      </c>
    </row>
    <row r="269" spans="9:14" ht="14.4" x14ac:dyDescent="0.3">
      <c r="I269" t="s">
        <v>48</v>
      </c>
    </row>
    <row r="270" spans="9:14" ht="14.4" x14ac:dyDescent="0.3">
      <c r="I270" t="s">
        <v>121</v>
      </c>
      <c r="J270" s="36">
        <v>3000</v>
      </c>
      <c r="K270" t="s">
        <v>170</v>
      </c>
    </row>
    <row r="271" spans="9:14" ht="14.4" x14ac:dyDescent="0.3">
      <c r="I271" t="s">
        <v>72</v>
      </c>
      <c r="J271" s="3">
        <v>0.12</v>
      </c>
      <c r="K271" t="s">
        <v>78</v>
      </c>
    </row>
    <row r="272" spans="9:14" ht="14.4" x14ac:dyDescent="0.3">
      <c r="I272" t="s">
        <v>74</v>
      </c>
      <c r="J272">
        <v>12</v>
      </c>
    </row>
    <row r="274" spans="2:14" s="19" customFormat="1" ht="14.4" x14ac:dyDescent="0.3"/>
    <row r="275" spans="2:14" thickBot="1" x14ac:dyDescent="0.35">
      <c r="J275" t="s">
        <v>176</v>
      </c>
      <c r="L275" t="s">
        <v>178</v>
      </c>
    </row>
    <row r="276" spans="2:14" ht="26.45" thickBot="1" x14ac:dyDescent="0.55000000000000004">
      <c r="J276" s="83">
        <v>40</v>
      </c>
      <c r="K276" s="5">
        <v>0</v>
      </c>
      <c r="L276" s="84" t="s">
        <v>50</v>
      </c>
      <c r="M276" s="81" t="s">
        <v>19</v>
      </c>
      <c r="N276" s="85">
        <f>NPV(C288,K277:K325)</f>
        <v>15373.616000035881</v>
      </c>
    </row>
    <row r="277" spans="2:14" ht="14.4" x14ac:dyDescent="0.3">
      <c r="J277" s="83">
        <v>40.5</v>
      </c>
      <c r="K277" s="5">
        <v>0</v>
      </c>
    </row>
    <row r="278" spans="2:14" ht="14.4" x14ac:dyDescent="0.3">
      <c r="J278" s="83">
        <v>41</v>
      </c>
      <c r="K278" s="5">
        <v>0</v>
      </c>
    </row>
    <row r="279" spans="2:14" ht="14.4" x14ac:dyDescent="0.3">
      <c r="J279" s="83">
        <v>41.5</v>
      </c>
      <c r="K279" s="5">
        <v>0</v>
      </c>
    </row>
    <row r="280" spans="2:14" ht="14.4" x14ac:dyDescent="0.3">
      <c r="J280" s="83">
        <v>42</v>
      </c>
      <c r="K280" s="5">
        <v>0</v>
      </c>
    </row>
    <row r="281" spans="2:14" ht="14.4" x14ac:dyDescent="0.3">
      <c r="B281">
        <v>40</v>
      </c>
      <c r="C281" t="s">
        <v>172</v>
      </c>
      <c r="J281" s="83">
        <v>42.5</v>
      </c>
      <c r="K281" s="5">
        <v>0</v>
      </c>
    </row>
    <row r="282" spans="2:14" ht="14.4" x14ac:dyDescent="0.3">
      <c r="B282" t="s">
        <v>117</v>
      </c>
      <c r="C282" s="9">
        <v>30</v>
      </c>
      <c r="D282" t="s">
        <v>173</v>
      </c>
      <c r="J282" s="83">
        <v>43</v>
      </c>
      <c r="K282" s="5">
        <v>0</v>
      </c>
    </row>
    <row r="283" spans="2:14" ht="14.4" x14ac:dyDescent="0.3">
      <c r="B283" t="s">
        <v>118</v>
      </c>
      <c r="C283" s="38">
        <v>1000</v>
      </c>
      <c r="D283" t="s">
        <v>174</v>
      </c>
      <c r="J283" s="83">
        <v>43.5</v>
      </c>
      <c r="K283" s="5">
        <v>0</v>
      </c>
    </row>
    <row r="284" spans="2:14" ht="14.4" x14ac:dyDescent="0.3">
      <c r="C284" s="9"/>
      <c r="J284" s="83">
        <v>44</v>
      </c>
      <c r="K284" s="5">
        <v>0</v>
      </c>
    </row>
    <row r="285" spans="2:14" ht="14.4" x14ac:dyDescent="0.3">
      <c r="B285">
        <v>50</v>
      </c>
      <c r="C285" s="9" t="s">
        <v>175</v>
      </c>
      <c r="J285" s="83">
        <v>44.5</v>
      </c>
      <c r="K285" s="5">
        <v>0</v>
      </c>
    </row>
    <row r="286" spans="2:14" ht="14.4" x14ac:dyDescent="0.3">
      <c r="B286" t="s">
        <v>72</v>
      </c>
      <c r="C286" s="10">
        <v>0.04</v>
      </c>
      <c r="D286" t="s">
        <v>78</v>
      </c>
      <c r="J286" s="83">
        <v>45</v>
      </c>
      <c r="K286" s="5">
        <v>0</v>
      </c>
    </row>
    <row r="287" spans="2:14" ht="14.4" x14ac:dyDescent="0.3">
      <c r="B287" t="s">
        <v>74</v>
      </c>
      <c r="C287" s="9">
        <v>2</v>
      </c>
      <c r="J287" s="83">
        <v>45.5</v>
      </c>
      <c r="K287" s="5">
        <v>0</v>
      </c>
    </row>
    <row r="288" spans="2:14" ht="14.4" x14ac:dyDescent="0.3">
      <c r="B288" t="s">
        <v>177</v>
      </c>
      <c r="C288" s="71">
        <f>C286/C287</f>
        <v>0.02</v>
      </c>
      <c r="J288" s="83">
        <v>46</v>
      </c>
      <c r="K288" s="5">
        <v>0</v>
      </c>
    </row>
    <row r="289" spans="10:12" ht="14.4" x14ac:dyDescent="0.3">
      <c r="J289" s="83">
        <v>46.5</v>
      </c>
      <c r="K289" s="5">
        <v>0</v>
      </c>
    </row>
    <row r="290" spans="10:12" ht="14.4" x14ac:dyDescent="0.3">
      <c r="J290" s="83">
        <v>47</v>
      </c>
      <c r="K290" s="5">
        <v>0</v>
      </c>
    </row>
    <row r="291" spans="10:12" ht="14.4" x14ac:dyDescent="0.3">
      <c r="J291" s="83">
        <v>47.5</v>
      </c>
      <c r="K291" s="5">
        <v>0</v>
      </c>
    </row>
    <row r="292" spans="10:12" ht="14.4" x14ac:dyDescent="0.3">
      <c r="J292" s="83">
        <v>48</v>
      </c>
      <c r="K292" s="5">
        <v>0</v>
      </c>
    </row>
    <row r="293" spans="10:12" ht="14.4" x14ac:dyDescent="0.3">
      <c r="J293" s="83">
        <v>48.5</v>
      </c>
      <c r="K293" s="5">
        <v>0</v>
      </c>
    </row>
    <row r="294" spans="10:12" ht="14.4" x14ac:dyDescent="0.3">
      <c r="J294" s="83">
        <v>49</v>
      </c>
      <c r="K294" s="5">
        <v>0</v>
      </c>
    </row>
    <row r="295" spans="10:12" thickBot="1" x14ac:dyDescent="0.35">
      <c r="J295" s="83">
        <v>49.5</v>
      </c>
      <c r="K295" s="5">
        <v>0</v>
      </c>
    </row>
    <row r="296" spans="10:12" thickBot="1" x14ac:dyDescent="0.35">
      <c r="J296" s="83">
        <v>50</v>
      </c>
      <c r="K296" s="4">
        <v>1000</v>
      </c>
      <c r="L296">
        <v>1</v>
      </c>
    </row>
    <row r="297" spans="10:12" ht="15.65" thickBot="1" x14ac:dyDescent="0.35">
      <c r="J297" s="83">
        <v>50.5</v>
      </c>
      <c r="K297" s="4">
        <v>1000</v>
      </c>
      <c r="L297">
        <v>2</v>
      </c>
    </row>
    <row r="298" spans="10:12" ht="15.65" thickBot="1" x14ac:dyDescent="0.35">
      <c r="J298" s="83">
        <v>51</v>
      </c>
      <c r="K298" s="4">
        <v>1000</v>
      </c>
      <c r="L298">
        <v>3</v>
      </c>
    </row>
    <row r="299" spans="10:12" ht="15.65" thickBot="1" x14ac:dyDescent="0.35">
      <c r="J299" s="83">
        <v>51.5</v>
      </c>
      <c r="K299" s="4">
        <v>1000</v>
      </c>
      <c r="L299">
        <v>4</v>
      </c>
    </row>
    <row r="300" spans="10:12" ht="15.65" thickBot="1" x14ac:dyDescent="0.35">
      <c r="J300" s="83">
        <v>52</v>
      </c>
      <c r="K300" s="4">
        <v>1000</v>
      </c>
      <c r="L300">
        <v>5</v>
      </c>
    </row>
    <row r="301" spans="10:12" ht="15.65" thickBot="1" x14ac:dyDescent="0.35">
      <c r="J301" s="83">
        <v>52.5</v>
      </c>
      <c r="K301" s="4">
        <v>1000</v>
      </c>
      <c r="L301">
        <v>6</v>
      </c>
    </row>
    <row r="302" spans="10:12" ht="15.65" thickBot="1" x14ac:dyDescent="0.35">
      <c r="J302" s="83">
        <v>53</v>
      </c>
      <c r="K302" s="4">
        <v>1000</v>
      </c>
      <c r="L302">
        <v>7</v>
      </c>
    </row>
    <row r="303" spans="10:12" ht="15.65" thickBot="1" x14ac:dyDescent="0.35">
      <c r="J303" s="83">
        <v>53.5</v>
      </c>
      <c r="K303" s="4">
        <v>1000</v>
      </c>
      <c r="L303">
        <v>8</v>
      </c>
    </row>
    <row r="304" spans="10:12" ht="15.65" thickBot="1" x14ac:dyDescent="0.35">
      <c r="J304" s="83">
        <v>54</v>
      </c>
      <c r="K304" s="4">
        <v>1000</v>
      </c>
      <c r="L304">
        <v>9</v>
      </c>
    </row>
    <row r="305" spans="10:12" ht="15.65" thickBot="1" x14ac:dyDescent="0.35">
      <c r="J305" s="83">
        <v>54.5</v>
      </c>
      <c r="K305" s="4">
        <v>1000</v>
      </c>
      <c r="L305">
        <v>10</v>
      </c>
    </row>
    <row r="306" spans="10:12" ht="15.65" thickBot="1" x14ac:dyDescent="0.35">
      <c r="J306" s="83">
        <v>55</v>
      </c>
      <c r="K306" s="4">
        <v>1000</v>
      </c>
      <c r="L306">
        <v>11</v>
      </c>
    </row>
    <row r="307" spans="10:12" ht="15.65" thickBot="1" x14ac:dyDescent="0.35">
      <c r="J307" s="83">
        <v>55.5</v>
      </c>
      <c r="K307" s="4">
        <v>1000</v>
      </c>
      <c r="L307">
        <v>12</v>
      </c>
    </row>
    <row r="308" spans="10:12" ht="15.65" thickBot="1" x14ac:dyDescent="0.35">
      <c r="J308" s="83">
        <v>56</v>
      </c>
      <c r="K308" s="4">
        <v>1000</v>
      </c>
      <c r="L308">
        <v>13</v>
      </c>
    </row>
    <row r="309" spans="10:12" ht="15.65" thickBot="1" x14ac:dyDescent="0.35">
      <c r="J309" s="83">
        <v>56.5</v>
      </c>
      <c r="K309" s="4">
        <v>1000</v>
      </c>
      <c r="L309">
        <v>14</v>
      </c>
    </row>
    <row r="310" spans="10:12" ht="15.65" thickBot="1" x14ac:dyDescent="0.35">
      <c r="J310" s="83">
        <v>57</v>
      </c>
      <c r="K310" s="4">
        <v>1000</v>
      </c>
      <c r="L310">
        <v>15</v>
      </c>
    </row>
    <row r="311" spans="10:12" ht="15.65" thickBot="1" x14ac:dyDescent="0.35">
      <c r="J311" s="83">
        <v>57.5</v>
      </c>
      <c r="K311" s="4">
        <v>1000</v>
      </c>
      <c r="L311">
        <v>16</v>
      </c>
    </row>
    <row r="312" spans="10:12" ht="15.65" thickBot="1" x14ac:dyDescent="0.35">
      <c r="J312" s="83">
        <v>58</v>
      </c>
      <c r="K312" s="4">
        <v>1000</v>
      </c>
      <c r="L312">
        <v>17</v>
      </c>
    </row>
    <row r="313" spans="10:12" ht="15.65" thickBot="1" x14ac:dyDescent="0.35">
      <c r="J313" s="83">
        <v>58.5</v>
      </c>
      <c r="K313" s="4">
        <v>1000</v>
      </c>
      <c r="L313">
        <v>18</v>
      </c>
    </row>
    <row r="314" spans="10:12" ht="15.65" thickBot="1" x14ac:dyDescent="0.35">
      <c r="J314" s="83">
        <v>59</v>
      </c>
      <c r="K314" s="4">
        <v>1000</v>
      </c>
      <c r="L314">
        <v>19</v>
      </c>
    </row>
    <row r="315" spans="10:12" ht="15.65" thickBot="1" x14ac:dyDescent="0.35">
      <c r="J315" s="83">
        <v>59.5</v>
      </c>
      <c r="K315" s="4">
        <v>1000</v>
      </c>
      <c r="L315">
        <v>20</v>
      </c>
    </row>
    <row r="316" spans="10:12" ht="15.65" thickBot="1" x14ac:dyDescent="0.35">
      <c r="J316" s="83">
        <v>60</v>
      </c>
      <c r="K316" s="4">
        <v>1000</v>
      </c>
      <c r="L316">
        <v>21</v>
      </c>
    </row>
    <row r="317" spans="10:12" ht="15.65" thickBot="1" x14ac:dyDescent="0.35">
      <c r="J317" s="83">
        <v>60.5</v>
      </c>
      <c r="K317" s="4">
        <v>1000</v>
      </c>
      <c r="L317">
        <v>22</v>
      </c>
    </row>
    <row r="318" spans="10:12" ht="15.65" thickBot="1" x14ac:dyDescent="0.35">
      <c r="J318" s="83">
        <v>61</v>
      </c>
      <c r="K318" s="4">
        <v>1000</v>
      </c>
      <c r="L318">
        <v>23</v>
      </c>
    </row>
    <row r="319" spans="10:12" ht="15.65" thickBot="1" x14ac:dyDescent="0.35">
      <c r="J319" s="83">
        <v>61.5</v>
      </c>
      <c r="K319" s="4">
        <v>1000</v>
      </c>
      <c r="L319">
        <v>24</v>
      </c>
    </row>
    <row r="320" spans="10:12" ht="15.65" thickBot="1" x14ac:dyDescent="0.35">
      <c r="J320" s="83">
        <v>62</v>
      </c>
      <c r="K320" s="4">
        <v>1000</v>
      </c>
      <c r="L320">
        <v>25</v>
      </c>
    </row>
    <row r="321" spans="1:12" ht="15.65" thickBot="1" x14ac:dyDescent="0.35">
      <c r="J321" s="83">
        <v>62.5</v>
      </c>
      <c r="K321" s="4">
        <v>1000</v>
      </c>
      <c r="L321">
        <v>26</v>
      </c>
    </row>
    <row r="322" spans="1:12" ht="15.65" thickBot="1" x14ac:dyDescent="0.35">
      <c r="J322" s="83">
        <v>63</v>
      </c>
      <c r="K322" s="4">
        <v>1000</v>
      </c>
      <c r="L322">
        <v>27</v>
      </c>
    </row>
    <row r="323" spans="1:12" ht="15.65" thickBot="1" x14ac:dyDescent="0.35">
      <c r="J323" s="83">
        <v>63.5</v>
      </c>
      <c r="K323" s="4">
        <v>1000</v>
      </c>
      <c r="L323">
        <v>28</v>
      </c>
    </row>
    <row r="324" spans="1:12" ht="15.65" thickBot="1" x14ac:dyDescent="0.35">
      <c r="J324" s="83">
        <v>64</v>
      </c>
      <c r="K324" s="4">
        <v>1000</v>
      </c>
      <c r="L324">
        <v>29</v>
      </c>
    </row>
    <row r="325" spans="1:12" ht="15.65" thickBot="1" x14ac:dyDescent="0.35">
      <c r="J325" s="83">
        <v>64.5</v>
      </c>
      <c r="K325" s="4">
        <v>1000</v>
      </c>
      <c r="L325">
        <v>30</v>
      </c>
    </row>
    <row r="326" spans="1:12" x14ac:dyDescent="0.3">
      <c r="J326" s="82"/>
    </row>
    <row r="328" spans="1:12" s="19" customFormat="1" ht="8.3000000000000007" customHeight="1" x14ac:dyDescent="0.3">
      <c r="B328" s="94"/>
      <c r="C328" s="94"/>
    </row>
    <row r="329" spans="1:12" ht="35.700000000000003" x14ac:dyDescent="0.6">
      <c r="A329" s="95"/>
      <c r="F329" s="96" t="s">
        <v>181</v>
      </c>
      <c r="G329" s="97"/>
      <c r="H329" s="98"/>
    </row>
    <row r="339" spans="3:11" x14ac:dyDescent="0.3">
      <c r="C339" s="92" t="s">
        <v>119</v>
      </c>
      <c r="D339" s="22"/>
      <c r="I339" t="s">
        <v>179</v>
      </c>
    </row>
    <row r="340" spans="3:11" ht="15.65" thickBot="1" x14ac:dyDescent="0.35">
      <c r="C340" s="92" t="s">
        <v>118</v>
      </c>
      <c r="D340" s="22"/>
      <c r="I340" s="89">
        <v>0</v>
      </c>
    </row>
    <row r="341" spans="3:11" ht="15.65" thickBot="1" x14ac:dyDescent="0.35">
      <c r="C341" s="92" t="s">
        <v>117</v>
      </c>
      <c r="D341" s="22"/>
      <c r="F341" s="4">
        <f>NPV(D342,J341:J347)</f>
        <v>393.77575319324615</v>
      </c>
      <c r="I341" s="89">
        <v>1</v>
      </c>
      <c r="J341" s="90">
        <v>40</v>
      </c>
    </row>
    <row r="342" spans="3:11" x14ac:dyDescent="0.3">
      <c r="C342" s="92" t="s">
        <v>48</v>
      </c>
      <c r="D342" s="91">
        <v>0.05</v>
      </c>
      <c r="F342" s="93"/>
      <c r="I342" s="89">
        <v>2</v>
      </c>
      <c r="J342" s="90">
        <f>J341+10</f>
        <v>50</v>
      </c>
    </row>
    <row r="343" spans="3:11" x14ac:dyDescent="0.3">
      <c r="C343" s="92" t="s">
        <v>180</v>
      </c>
      <c r="D343" s="22"/>
      <c r="I343" s="89">
        <v>3</v>
      </c>
      <c r="J343" s="90">
        <f t="shared" ref="J343:J347" si="1">J342+10</f>
        <v>60</v>
      </c>
    </row>
    <row r="344" spans="3:11" x14ac:dyDescent="0.3">
      <c r="I344" s="89">
        <v>4</v>
      </c>
      <c r="J344" s="90">
        <f t="shared" si="1"/>
        <v>70</v>
      </c>
    </row>
    <row r="345" spans="3:11" x14ac:dyDescent="0.3">
      <c r="I345" s="89">
        <v>5</v>
      </c>
      <c r="J345" s="90">
        <f t="shared" si="1"/>
        <v>80</v>
      </c>
    </row>
    <row r="346" spans="3:11" x14ac:dyDescent="0.3">
      <c r="I346" s="89">
        <v>6</v>
      </c>
      <c r="J346" s="90">
        <f t="shared" si="1"/>
        <v>90</v>
      </c>
    </row>
    <row r="347" spans="3:11" x14ac:dyDescent="0.3">
      <c r="I347" s="89">
        <v>7</v>
      </c>
      <c r="J347" s="90">
        <f t="shared" si="1"/>
        <v>100</v>
      </c>
    </row>
    <row r="349" spans="3:11" ht="7.55" customHeight="1" x14ac:dyDescent="0.3">
      <c r="C349" s="19"/>
      <c r="D349" s="19"/>
      <c r="E349" s="19"/>
      <c r="F349" s="19"/>
      <c r="G349" s="19"/>
      <c r="H349" s="19"/>
      <c r="I349" s="19"/>
      <c r="J349" s="19"/>
      <c r="K349" s="19"/>
    </row>
    <row r="359" spans="3:9" x14ac:dyDescent="0.3">
      <c r="D359" t="s">
        <v>182</v>
      </c>
      <c r="I359">
        <v>0</v>
      </c>
    </row>
    <row r="360" spans="3:9" x14ac:dyDescent="0.3">
      <c r="C360" s="92" t="s">
        <v>119</v>
      </c>
      <c r="D360" s="22"/>
      <c r="I360">
        <v>1</v>
      </c>
    </row>
    <row r="361" spans="3:9" x14ac:dyDescent="0.3">
      <c r="C361" s="92" t="s">
        <v>171</v>
      </c>
      <c r="D361" s="22"/>
      <c r="I361">
        <v>2</v>
      </c>
    </row>
    <row r="362" spans="3:9" x14ac:dyDescent="0.3">
      <c r="C362" s="92" t="s">
        <v>117</v>
      </c>
      <c r="D362" s="22"/>
      <c r="I362">
        <v>3</v>
      </c>
    </row>
    <row r="363" spans="3:9" x14ac:dyDescent="0.3">
      <c r="C363" s="92" t="s">
        <v>48</v>
      </c>
      <c r="D363" s="91">
        <v>0.08</v>
      </c>
    </row>
    <row r="364" spans="3:9" x14ac:dyDescent="0.3">
      <c r="C364" s="92" t="s">
        <v>121</v>
      </c>
      <c r="D364" s="99">
        <v>3000</v>
      </c>
    </row>
    <row r="366" spans="3:9" x14ac:dyDescent="0.3">
      <c r="C366" s="92" t="s">
        <v>119</v>
      </c>
      <c r="D366" s="22"/>
    </row>
    <row r="367" spans="3:9" ht="15.65" thickBot="1" x14ac:dyDescent="0.35">
      <c r="C367" s="92" t="s">
        <v>171</v>
      </c>
      <c r="D367" s="22"/>
    </row>
    <row r="368" spans="3:9" ht="15.65" thickBot="1" x14ac:dyDescent="0.35">
      <c r="C368" s="92" t="s">
        <v>117</v>
      </c>
      <c r="D368" s="22"/>
      <c r="F368" s="4">
        <f>PMT(D369,I362,D370)</f>
        <v>-1143.1549970450092</v>
      </c>
      <c r="G368" s="2"/>
    </row>
    <row r="369" spans="1:11" x14ac:dyDescent="0.3">
      <c r="C369" s="92" t="s">
        <v>48</v>
      </c>
      <c r="D369" s="91">
        <v>7.0000000000000007E-2</v>
      </c>
      <c r="F369" s="100"/>
    </row>
    <row r="370" spans="1:11" x14ac:dyDescent="0.3">
      <c r="C370" s="92" t="s">
        <v>121</v>
      </c>
      <c r="D370" s="99">
        <v>3000</v>
      </c>
    </row>
    <row r="372" spans="1:11" ht="7.55" customHeight="1" x14ac:dyDescent="0.3">
      <c r="C372" s="19"/>
      <c r="D372" s="19"/>
      <c r="E372" s="19"/>
      <c r="F372" s="19"/>
      <c r="G372" s="19"/>
      <c r="H372" s="19"/>
      <c r="I372" s="19"/>
      <c r="J372" s="19"/>
      <c r="K372" s="19"/>
    </row>
    <row r="383" spans="1:11" x14ac:dyDescent="0.3">
      <c r="A383">
        <f>K384</f>
        <v>0</v>
      </c>
      <c r="C383" s="92" t="s">
        <v>119</v>
      </c>
      <c r="D383" s="22"/>
      <c r="J383" s="2">
        <f>PMT(D386,39,,1000000)</f>
        <v>-646.76130041105785</v>
      </c>
    </row>
    <row r="384" spans="1:11" x14ac:dyDescent="0.3">
      <c r="C384" s="92" t="s">
        <v>171</v>
      </c>
      <c r="D384" s="22"/>
    </row>
    <row r="385" spans="3:11" x14ac:dyDescent="0.3">
      <c r="C385" s="92" t="s">
        <v>117</v>
      </c>
      <c r="D385" s="22"/>
    </row>
    <row r="386" spans="3:11" x14ac:dyDescent="0.3">
      <c r="C386" s="92" t="s">
        <v>48</v>
      </c>
      <c r="D386" s="91">
        <v>0.15</v>
      </c>
    </row>
    <row r="387" spans="3:11" x14ac:dyDescent="0.3">
      <c r="C387" s="92" t="s">
        <v>121</v>
      </c>
      <c r="D387" s="99"/>
    </row>
    <row r="389" spans="3:11" ht="6.9" customHeight="1" x14ac:dyDescent="0.3">
      <c r="C389" s="19"/>
      <c r="D389" s="19"/>
      <c r="E389" s="19"/>
      <c r="F389" s="19"/>
      <c r="G389" s="19"/>
      <c r="H389" s="19"/>
      <c r="I389" s="19"/>
      <c r="J389" s="19"/>
      <c r="K389" s="19"/>
    </row>
    <row r="400" spans="3:11" x14ac:dyDescent="0.3">
      <c r="C400" s="92" t="s">
        <v>183</v>
      </c>
      <c r="D400" s="22">
        <v>12000</v>
      </c>
      <c r="F400">
        <v>0</v>
      </c>
      <c r="G400" t="s">
        <v>184</v>
      </c>
      <c r="H400" s="2"/>
    </row>
    <row r="401" spans="3:12" x14ac:dyDescent="0.3">
      <c r="C401" s="92" t="s">
        <v>118</v>
      </c>
      <c r="D401" s="22"/>
      <c r="F401">
        <v>1</v>
      </c>
    </row>
    <row r="402" spans="3:12" x14ac:dyDescent="0.3">
      <c r="C402" s="92" t="s">
        <v>117</v>
      </c>
      <c r="D402" s="22"/>
      <c r="F402">
        <v>2</v>
      </c>
    </row>
    <row r="403" spans="3:12" x14ac:dyDescent="0.3">
      <c r="C403" s="92" t="s">
        <v>48</v>
      </c>
      <c r="D403" s="91">
        <v>0.04</v>
      </c>
      <c r="F403">
        <v>3</v>
      </c>
    </row>
    <row r="404" spans="3:12" x14ac:dyDescent="0.3">
      <c r="C404" s="92" t="s">
        <v>121</v>
      </c>
      <c r="D404" s="99"/>
    </row>
    <row r="406" spans="3:12" ht="6.9" customHeight="1" x14ac:dyDescent="0.3">
      <c r="C406" s="19"/>
      <c r="D406" s="19"/>
      <c r="E406" s="19"/>
      <c r="F406" s="19"/>
      <c r="G406" s="19"/>
      <c r="H406" s="19"/>
      <c r="I406" s="19"/>
      <c r="J406" s="19"/>
      <c r="K406" s="19"/>
    </row>
    <row r="411" spans="3:12" ht="15.65" thickBot="1" x14ac:dyDescent="0.35">
      <c r="C411" t="s">
        <v>119</v>
      </c>
      <c r="D411" s="9"/>
      <c r="F411" s="33" t="s">
        <v>129</v>
      </c>
    </row>
    <row r="412" spans="3:12" ht="21.95" thickBot="1" x14ac:dyDescent="0.35">
      <c r="C412" t="s">
        <v>118</v>
      </c>
      <c r="D412" s="4">
        <v>-91.7</v>
      </c>
      <c r="E412" t="s">
        <v>166</v>
      </c>
      <c r="F412" s="72">
        <f>RATE(D413,D412,D414)</f>
        <v>1.5035030716562439E-2</v>
      </c>
      <c r="G412" t="s">
        <v>83</v>
      </c>
      <c r="J412" s="9"/>
      <c r="L412" s="33"/>
    </row>
    <row r="413" spans="3:12" x14ac:dyDescent="0.3">
      <c r="C413" t="s">
        <v>117</v>
      </c>
      <c r="D413" s="84">
        <v>12</v>
      </c>
      <c r="E413" t="s">
        <v>83</v>
      </c>
    </row>
    <row r="414" spans="3:12" ht="15.65" thickBot="1" x14ac:dyDescent="0.35">
      <c r="C414" t="s">
        <v>121</v>
      </c>
      <c r="D414" s="38">
        <v>1000</v>
      </c>
    </row>
    <row r="415" spans="3:12" x14ac:dyDescent="0.3">
      <c r="C415" s="77" t="s">
        <v>165</v>
      </c>
      <c r="D415" s="78">
        <f>F412</f>
        <v>1.5035030716562439E-2</v>
      </c>
    </row>
    <row r="416" spans="3:12" ht="15.65" thickBot="1" x14ac:dyDescent="0.35">
      <c r="C416" s="79" t="s">
        <v>145</v>
      </c>
      <c r="D416" s="80">
        <f>D415*D417</f>
        <v>0.18042036859874927</v>
      </c>
      <c r="E416" t="s">
        <v>167</v>
      </c>
    </row>
    <row r="417" spans="3:11" x14ac:dyDescent="0.3">
      <c r="C417" t="s">
        <v>164</v>
      </c>
      <c r="D417">
        <v>12</v>
      </c>
      <c r="E417" t="s">
        <v>168</v>
      </c>
    </row>
    <row r="419" spans="3:11" ht="6.3" customHeight="1" x14ac:dyDescent="0.3">
      <c r="C419" s="19"/>
      <c r="D419" s="19"/>
      <c r="E419" s="19"/>
      <c r="F419" s="19"/>
      <c r="G419" s="19"/>
      <c r="H419" s="19"/>
      <c r="I419" s="19"/>
      <c r="J419" s="19"/>
      <c r="K419" s="19"/>
    </row>
    <row r="425" spans="3:11" ht="15.65" thickBot="1" x14ac:dyDescent="0.35">
      <c r="C425" t="s">
        <v>119</v>
      </c>
      <c r="D425" s="9"/>
      <c r="F425" s="33"/>
    </row>
    <row r="426" spans="3:11" ht="21.95" thickBot="1" x14ac:dyDescent="0.35">
      <c r="C426" t="s">
        <v>118</v>
      </c>
      <c r="D426" s="4">
        <v>-91.7</v>
      </c>
      <c r="E426" t="s">
        <v>166</v>
      </c>
      <c r="F426" s="72"/>
    </row>
    <row r="427" spans="3:11" x14ac:dyDescent="0.3">
      <c r="C427" t="s">
        <v>117</v>
      </c>
      <c r="D427" s="84">
        <v>7</v>
      </c>
      <c r="E427" t="s">
        <v>83</v>
      </c>
    </row>
    <row r="428" spans="3:11" ht="15.65" thickBot="1" x14ac:dyDescent="0.35">
      <c r="C428" t="s">
        <v>121</v>
      </c>
      <c r="D428" s="38">
        <v>1000</v>
      </c>
    </row>
    <row r="429" spans="3:11" x14ac:dyDescent="0.3">
      <c r="C429" s="77" t="s">
        <v>165</v>
      </c>
      <c r="D429" s="78">
        <v>0.01</v>
      </c>
    </row>
    <row r="430" spans="3:11" ht="15.65" thickBot="1" x14ac:dyDescent="0.35">
      <c r="C430" s="79" t="s">
        <v>145</v>
      </c>
      <c r="D430" s="80">
        <f>D429*D431</f>
        <v>0.12</v>
      </c>
      <c r="E430" t="s">
        <v>167</v>
      </c>
    </row>
    <row r="431" spans="3:11" ht="15.65" thickBot="1" x14ac:dyDescent="0.35">
      <c r="C431" t="s">
        <v>164</v>
      </c>
      <c r="D431">
        <v>12</v>
      </c>
      <c r="E431" t="s">
        <v>168</v>
      </c>
    </row>
    <row r="432" spans="3:11" ht="15.65" thickBot="1" x14ac:dyDescent="0.35">
      <c r="C432" s="75" t="s">
        <v>103</v>
      </c>
      <c r="D432" s="76">
        <f>EFFECT(D430,D431)</f>
        <v>0.12682503013196977</v>
      </c>
      <c r="E432" t="s">
        <v>168</v>
      </c>
    </row>
    <row r="434" spans="3:11" ht="8.15" customHeight="1" x14ac:dyDescent="0.3">
      <c r="C434" s="19"/>
      <c r="D434" s="19"/>
      <c r="E434" s="19"/>
      <c r="F434" s="19"/>
      <c r="G434" s="19"/>
      <c r="H434" s="19"/>
      <c r="I434" s="19"/>
      <c r="J434" s="19"/>
      <c r="K434" s="19"/>
    </row>
    <row r="447" spans="3:11" x14ac:dyDescent="0.3">
      <c r="C447" s="103" t="s">
        <v>48</v>
      </c>
      <c r="D447" s="101">
        <v>0.12</v>
      </c>
      <c r="E447" s="104">
        <v>300</v>
      </c>
    </row>
    <row r="448" spans="3:11" x14ac:dyDescent="0.3">
      <c r="E448" s="104">
        <v>200</v>
      </c>
    </row>
    <row r="449" spans="3:5" x14ac:dyDescent="0.3">
      <c r="E449" s="104">
        <v>100</v>
      </c>
    </row>
    <row r="450" spans="3:5" ht="15.65" thickBot="1" x14ac:dyDescent="0.35">
      <c r="E450" s="104">
        <v>0</v>
      </c>
    </row>
    <row r="451" spans="3:5" ht="15.65" thickBot="1" x14ac:dyDescent="0.35">
      <c r="C451" s="9" t="s">
        <v>19</v>
      </c>
      <c r="D451" s="102">
        <f>NPV(12%,E447:E450)</f>
        <v>498.47394314868797</v>
      </c>
    </row>
  </sheetData>
  <mergeCells count="4">
    <mergeCell ref="L237:L238"/>
    <mergeCell ref="D231:E231"/>
    <mergeCell ref="R219:T219"/>
    <mergeCell ref="F329:H3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B5A77-A188-4A35-9880-F31C87E7CA2C}">
  <dimension ref="A1"/>
  <sheetViews>
    <sheetView workbookViewId="0"/>
  </sheetViews>
  <sheetFormatPr baseColWidth="10" defaultColWidth="8.88671875" defaultRowHeight="15.0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Cap5</vt:lpstr>
      <vt:lpstr>Cap6</vt:lpstr>
      <vt:lpstr>Cap4</vt:lpstr>
      <vt:lpstr>Cap7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Lalito Robles</dc:creator>
  <cp:lastModifiedBy>Sara Carolina Gómez Delgado</cp:lastModifiedBy>
  <dcterms:created xsi:type="dcterms:W3CDTF">2022-08-24T22:25:48Z</dcterms:created>
  <dcterms:modified xsi:type="dcterms:W3CDTF">2022-09-13T23:38:31Z</dcterms:modified>
</cp:coreProperties>
</file>