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Casos Finales\"/>
    </mc:Choice>
  </mc:AlternateContent>
  <xr:revisionPtr revIDLastSave="0" documentId="13_ncr:1_{07B69CCF-6AEF-4EC3-9429-AA36D6DA886D}" xr6:coauthVersionLast="47" xr6:coauthVersionMax="47" xr10:uidLastSave="{00000000-0000-0000-0000-000000000000}"/>
  <bookViews>
    <workbookView xWindow="-113" yWindow="-113" windowWidth="24267" windowHeight="13023" activeTab="6" xr2:uid="{DF7EAB89-8D33-4DCA-878B-1977CA593F3E}"/>
  </bookViews>
  <sheets>
    <sheet name="1. Fresadora" sheetId="1" r:id="rId1"/>
    <sheet name="3. TVEO" sheetId="2" r:id="rId2"/>
    <sheet name="Hoja1" sheetId="6" r:id="rId3"/>
    <sheet name="4. Cementera" sheetId="3" r:id="rId4"/>
    <sheet name="5. " sheetId="4" r:id="rId5"/>
    <sheet name="6. Camión de Volteo" sheetId="5" r:id="rId6"/>
    <sheet name="7. Tesl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7" l="1"/>
  <c r="E8" i="7"/>
  <c r="D7" i="7"/>
  <c r="E12" i="7"/>
  <c r="E13" i="7"/>
  <c r="E14" i="7"/>
  <c r="E15" i="7"/>
  <c r="E23" i="7"/>
  <c r="E24" i="7"/>
  <c r="E25" i="7"/>
  <c r="E28" i="7"/>
  <c r="E33" i="7"/>
  <c r="E36" i="7"/>
  <c r="E37" i="7"/>
  <c r="E38" i="7"/>
  <c r="E43" i="7"/>
  <c r="E44" i="7"/>
  <c r="E45" i="7"/>
  <c r="E46" i="7"/>
  <c r="E51" i="7"/>
  <c r="E52" i="7"/>
  <c r="E53" i="7"/>
  <c r="E54" i="7"/>
  <c r="E59" i="7"/>
  <c r="E60" i="7"/>
  <c r="E61" i="7"/>
  <c r="E62" i="7"/>
  <c r="E67" i="7"/>
  <c r="E68" i="7"/>
  <c r="E69" i="7"/>
  <c r="E70" i="7"/>
  <c r="E75" i="7"/>
  <c r="E76" i="7"/>
  <c r="E77" i="7"/>
  <c r="E78" i="7"/>
  <c r="D8" i="7"/>
  <c r="D11" i="7"/>
  <c r="D12" i="7"/>
  <c r="D13" i="7"/>
  <c r="D14" i="7"/>
  <c r="D16" i="7"/>
  <c r="D19" i="7"/>
  <c r="D20" i="7"/>
  <c r="D21" i="7"/>
  <c r="D22" i="7"/>
  <c r="D24" i="7"/>
  <c r="D27" i="7"/>
  <c r="D28" i="7"/>
  <c r="D29" i="7"/>
  <c r="D30" i="7"/>
  <c r="D32" i="7"/>
  <c r="D35" i="7"/>
  <c r="D36" i="7"/>
  <c r="D37" i="7"/>
  <c r="D38" i="7"/>
  <c r="D40" i="7"/>
  <c r="D43" i="7"/>
  <c r="D44" i="7"/>
  <c r="D45" i="7"/>
  <c r="D46" i="7"/>
  <c r="D48" i="7"/>
  <c r="D51" i="7"/>
  <c r="D52" i="7"/>
  <c r="D53" i="7"/>
  <c r="D54" i="7"/>
  <c r="D56" i="7"/>
  <c r="D59" i="7"/>
  <c r="D60" i="7"/>
  <c r="D61" i="7"/>
  <c r="D62" i="7"/>
  <c r="D64" i="7"/>
  <c r="D67" i="7"/>
  <c r="D68" i="7"/>
  <c r="D69" i="7"/>
  <c r="D70" i="7"/>
  <c r="D72" i="7"/>
  <c r="D75" i="7"/>
  <c r="D76" i="7"/>
  <c r="D77" i="7"/>
  <c r="D78" i="7"/>
  <c r="F7" i="7"/>
  <c r="F78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G11" i="5"/>
  <c r="J4" i="5"/>
  <c r="J6" i="5"/>
  <c r="J5" i="5"/>
  <c r="I6" i="5"/>
  <c r="I5" i="5"/>
  <c r="H6" i="5"/>
  <c r="H5" i="5"/>
  <c r="H4" i="5"/>
  <c r="G9" i="5"/>
  <c r="G6" i="5" s="1"/>
  <c r="J28" i="3"/>
  <c r="J27" i="3"/>
  <c r="J26" i="3"/>
  <c r="J23" i="3"/>
  <c r="J22" i="3"/>
  <c r="J21" i="3"/>
  <c r="J17" i="3"/>
  <c r="J18" i="3" s="1"/>
  <c r="J16" i="3"/>
  <c r="J13" i="3"/>
  <c r="J12" i="3"/>
  <c r="J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3"/>
  <c r="F27" i="3"/>
  <c r="F28" i="3"/>
  <c r="F29" i="3"/>
  <c r="F30" i="3"/>
  <c r="F26" i="3"/>
  <c r="F22" i="3"/>
  <c r="F23" i="3"/>
  <c r="F24" i="3"/>
  <c r="F25" i="3"/>
  <c r="F21" i="3"/>
  <c r="F17" i="3"/>
  <c r="F18" i="3"/>
  <c r="F19" i="3"/>
  <c r="F20" i="3"/>
  <c r="F16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1" i="3"/>
  <c r="F12" i="3"/>
  <c r="F13" i="3"/>
  <c r="F14" i="3"/>
  <c r="F15" i="3"/>
  <c r="F11" i="3"/>
  <c r="C10" i="3"/>
  <c r="E29" i="2"/>
  <c r="I29" i="2" s="1"/>
  <c r="J29" i="2" s="1"/>
  <c r="K29" i="2" s="1"/>
  <c r="E28" i="2"/>
  <c r="E27" i="2"/>
  <c r="K25" i="2"/>
  <c r="K23" i="2"/>
  <c r="J25" i="2"/>
  <c r="I24" i="2"/>
  <c r="J24" i="2" s="1"/>
  <c r="K24" i="2" s="1"/>
  <c r="I25" i="2"/>
  <c r="I26" i="2"/>
  <c r="I27" i="2"/>
  <c r="J27" i="2" s="1"/>
  <c r="K27" i="2" s="1"/>
  <c r="I28" i="2"/>
  <c r="J28" i="2" s="1"/>
  <c r="K28" i="2" s="1"/>
  <c r="I23" i="2"/>
  <c r="I13" i="2"/>
  <c r="I14" i="2"/>
  <c r="I15" i="2"/>
  <c r="K15" i="2" s="1"/>
  <c r="I16" i="2"/>
  <c r="I17" i="2"/>
  <c r="J17" i="2" s="1"/>
  <c r="I18" i="2"/>
  <c r="I12" i="2"/>
  <c r="K12" i="2" s="1"/>
  <c r="J13" i="2"/>
  <c r="G24" i="2"/>
  <c r="J26" i="2"/>
  <c r="K26" i="2" s="1"/>
  <c r="J18" i="2"/>
  <c r="K18" i="2" s="1"/>
  <c r="K14" i="2"/>
  <c r="J14" i="2"/>
  <c r="J15" i="2"/>
  <c r="G29" i="2"/>
  <c r="E25" i="2"/>
  <c r="E26" i="2"/>
  <c r="E24" i="2"/>
  <c r="E18" i="2"/>
  <c r="E16" i="2"/>
  <c r="E15" i="2"/>
  <c r="E14" i="2"/>
  <c r="E17" i="2"/>
  <c r="E13" i="2"/>
  <c r="G25" i="2"/>
  <c r="G26" i="2"/>
  <c r="G27" i="2"/>
  <c r="G28" i="2"/>
  <c r="H25" i="2"/>
  <c r="H26" i="2"/>
  <c r="H27" i="2"/>
  <c r="H28" i="2"/>
  <c r="H29" i="2"/>
  <c r="H24" i="2"/>
  <c r="F25" i="2"/>
  <c r="F26" i="2"/>
  <c r="F27" i="2"/>
  <c r="F28" i="2"/>
  <c r="F29" i="2"/>
  <c r="F24" i="2"/>
  <c r="D26" i="2"/>
  <c r="D23" i="2"/>
  <c r="C28" i="2"/>
  <c r="C29" i="2"/>
  <c r="C27" i="2"/>
  <c r="C25" i="2"/>
  <c r="C26" i="2"/>
  <c r="C24" i="2"/>
  <c r="G18" i="2"/>
  <c r="G14" i="2"/>
  <c r="G15" i="2"/>
  <c r="G16" i="2"/>
  <c r="G17" i="2"/>
  <c r="G13" i="2"/>
  <c r="H14" i="2"/>
  <c r="H15" i="2"/>
  <c r="H16" i="2"/>
  <c r="H17" i="2"/>
  <c r="H18" i="2"/>
  <c r="H13" i="2"/>
  <c r="F18" i="2"/>
  <c r="C14" i="2"/>
  <c r="C15" i="2"/>
  <c r="C16" i="2"/>
  <c r="C17" i="2"/>
  <c r="C18" i="2"/>
  <c r="C13" i="2"/>
  <c r="D12" i="2"/>
  <c r="Q14" i="1"/>
  <c r="Q13" i="1"/>
  <c r="Q12" i="1"/>
  <c r="K14" i="1"/>
  <c r="K15" i="1" s="1"/>
  <c r="K16" i="1" s="1"/>
  <c r="K6" i="1"/>
  <c r="Q7" i="1"/>
  <c r="Q8" i="1"/>
  <c r="Q9" i="1"/>
  <c r="Q10" i="1"/>
  <c r="Q6" i="1"/>
  <c r="K7" i="1"/>
  <c r="K8" i="1"/>
  <c r="K9" i="1"/>
  <c r="K10" i="1"/>
  <c r="K11" i="1"/>
  <c r="K12" i="1"/>
  <c r="D74" i="7" l="1"/>
  <c r="D66" i="7"/>
  <c r="D58" i="7"/>
  <c r="D50" i="7"/>
  <c r="D42" i="7"/>
  <c r="D34" i="7"/>
  <c r="D26" i="7"/>
  <c r="D18" i="7"/>
  <c r="D10" i="7"/>
  <c r="E74" i="7"/>
  <c r="E66" i="7"/>
  <c r="E58" i="7"/>
  <c r="E50" i="7"/>
  <c r="E42" i="7"/>
  <c r="E32" i="7"/>
  <c r="E22" i="7"/>
  <c r="E9" i="7"/>
  <c r="D73" i="7"/>
  <c r="D65" i="7"/>
  <c r="D57" i="7"/>
  <c r="D49" i="7"/>
  <c r="D41" i="7"/>
  <c r="D33" i="7"/>
  <c r="D25" i="7"/>
  <c r="D17" i="7"/>
  <c r="D9" i="7"/>
  <c r="E73" i="7"/>
  <c r="E65" i="7"/>
  <c r="E57" i="7"/>
  <c r="E49" i="7"/>
  <c r="E41" i="7"/>
  <c r="E31" i="7"/>
  <c r="E21" i="7"/>
  <c r="E7" i="7"/>
  <c r="E72" i="7"/>
  <c r="E64" i="7"/>
  <c r="E56" i="7"/>
  <c r="E48" i="7"/>
  <c r="E40" i="7"/>
  <c r="E30" i="7"/>
  <c r="E20" i="7"/>
  <c r="D6" i="7"/>
  <c r="D71" i="7"/>
  <c r="D63" i="7"/>
  <c r="D55" i="7"/>
  <c r="D47" i="7"/>
  <c r="D39" i="7"/>
  <c r="D31" i="7"/>
  <c r="D23" i="7"/>
  <c r="D15" i="7"/>
  <c r="E6" i="7"/>
  <c r="E71" i="7"/>
  <c r="E63" i="7"/>
  <c r="E55" i="7"/>
  <c r="E47" i="7"/>
  <c r="E39" i="7"/>
  <c r="E29" i="7"/>
  <c r="E17" i="7"/>
  <c r="E35" i="7"/>
  <c r="E27" i="7"/>
  <c r="E19" i="7"/>
  <c r="E11" i="7"/>
  <c r="E34" i="7"/>
  <c r="E26" i="7"/>
  <c r="E18" i="7"/>
  <c r="E10" i="7"/>
  <c r="E16" i="7"/>
  <c r="G5" i="5"/>
  <c r="M22" i="2"/>
  <c r="M23" i="2" s="1"/>
  <c r="J16" i="2"/>
  <c r="K16" i="2" s="1"/>
  <c r="K13" i="2"/>
  <c r="K17" i="2"/>
  <c r="M11" i="2" l="1"/>
  <c r="M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2" authorId="0" shapeId="0" xr:uid="{A88DFAE5-C3E0-489F-9736-85A7B428BEB8}">
      <text>
        <r>
          <rPr>
            <b/>
            <sz val="9"/>
            <color indexed="81"/>
            <rFont val="Tahoma"/>
            <charset val="1"/>
          </rPr>
          <t>Sara Carolina Gómez Delgado:</t>
        </r>
        <r>
          <rPr>
            <sz val="9"/>
            <color indexed="81"/>
            <rFont val="Tahoma"/>
            <charset val="1"/>
          </rPr>
          <t xml:space="preserve">
Should it be considered?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31" authorId="0" shapeId="0" xr:uid="{0FF0F118-6829-4545-8FDF-332650B7E8E9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La peque conviene más porque gana más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3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1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4" authorId="0" shapeId="0" xr:uid="{3DE5AC38-2A8F-46D9-B110-D05902D48F59}">
      <text>
        <r>
          <rPr>
            <b/>
            <sz val="9"/>
            <color indexed="81"/>
            <rFont val="Tahoma"/>
            <charset val="1"/>
          </rPr>
          <t xml:space="preserve">Anónimo:
</t>
        </r>
        <r>
          <rPr>
            <sz val="9"/>
            <color indexed="81"/>
            <rFont val="Tahoma"/>
            <family val="2"/>
          </rPr>
          <t xml:space="preserve">
Sospechamos que la tasa de interés fija está incluida en el CAT.</t>
        </r>
      </text>
    </comment>
  </commentList>
</comments>
</file>

<file path=xl/sharedStrings.xml><?xml version="1.0" encoding="utf-8"?>
<sst xmlns="http://schemas.openxmlformats.org/spreadsheetml/2006/main" count="125" uniqueCount="68">
  <si>
    <t xml:space="preserve">Reemplazo vieja maquinaria fresadora </t>
  </si>
  <si>
    <t>TREMA</t>
  </si>
  <si>
    <t>Opción A</t>
  </si>
  <si>
    <t>Opción B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</si>
  <si>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</si>
  <si>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</si>
  <si>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</si>
  <si>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</si>
  <si>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</si>
  <si>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</si>
  <si>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</si>
  <si>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</si>
  <si>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</si>
  <si>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</si>
  <si>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</si>
  <si>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</si>
  <si>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</si>
  <si>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</si>
  <si>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</si>
  <si>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</si>
  <si>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</si>
  <si>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</si>
  <si>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</si>
  <si>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</si>
  <si>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</si>
  <si>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</si>
  <si>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</si>
  <si>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</si>
  <si>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</si>
  <si>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</si>
  <si>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</si>
  <si>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</si>
  <si>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</si>
  <si>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</si>
  <si>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</si>
  <si>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Reporte financiero</t>
  </si>
  <si>
    <t>*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</si>
  <si>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</si>
  <si>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</si>
  <si>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</si>
  <si>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</si>
  <si>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</si>
  <si>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</si>
  <si>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</si>
  <si>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</si>
  <si>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</si>
  <si>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</si>
  <si>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</si>
  <si>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</si>
  <si>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</si>
  <si>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</si>
  <si>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</si>
  <si>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</si>
  <si>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</si>
  <si>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</si>
  <si>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</si>
  <si>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</si>
  <si>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</si>
  <si>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</si>
  <si>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</si>
  <si>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</si>
  <si>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</si>
  <si>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 xml:space="preserve">Pago </t>
  </si>
  <si>
    <t>mes</t>
  </si>
  <si>
    <t>Plazo</t>
  </si>
  <si>
    <t>Tasa</t>
  </si>
  <si>
    <t>meses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</si>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</sst>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3" borderId="2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3" xfId="0" applyFill="1" applyBorder="1"/>
    <xf numFmtId="0" fontId="0" fillId="0" borderId="0" xfId="0" applyAlignment="1">
      <alignment horizontal="left" vertical="center"/>
    </xf>
    <xf numFmtId="44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1" applyNumberFormat="1" applyFon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0" fontId="0" fillId="0" borderId="1" xfId="0" applyNumberFormat="1" applyBorder="1"/>
    <xf numFmtId="1" fontId="0" fillId="0" borderId="1" xfId="0" applyNumberForma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0" fontId="0" fillId="0" borderId="0" xfId="0" applyNumberFormat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16"/>
  <sheetViews>
    <sheetView workbookViewId="0">
      <selection activeCell="J14" sqref="J14:K16"/>
    </sheetView>
  </sheetViews>
  <sheetFormatPr baseColWidth="10" defaultRowHeight="15.05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2" t="s">
        <v>1</v>
      </c>
      <c r="C4" s="9">
        <v>0.1</v>
      </c>
      <c r="F4" s="11" t="s">
        <v>2</v>
      </c>
      <c r="L4" s="11" t="s">
        <v>3</v>
      </c>
    </row>
    <row r="5" spans="2:18" x14ac:dyDescent="0.3">
      <c r="E5" s="12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9</v>
      </c>
      <c r="K5" s="4" t="s">
        <v>10</v>
      </c>
      <c r="L5" s="5" t="s">
        <v>4</v>
      </c>
      <c r="M5" s="5" t="s">
        <v>5</v>
      </c>
      <c r="N5" s="5" t="s">
        <v>6</v>
      </c>
      <c r="O5" s="5" t="s">
        <v>7</v>
      </c>
      <c r="P5" s="5" t="s">
        <v>9</v>
      </c>
      <c r="Q5" s="5" t="s">
        <v>10</v>
      </c>
    </row>
    <row r="6" spans="2:18" x14ac:dyDescent="0.3">
      <c r="E6" s="13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v>-80000</v>
      </c>
      <c r="M6" s="7"/>
      <c r="N6" s="7"/>
      <c r="O6" s="7"/>
      <c r="P6" s="7"/>
      <c r="Q6" s="7">
        <f>SUM(L6:P6)</f>
        <v>-80000</v>
      </c>
    </row>
    <row r="7" spans="2:18" x14ac:dyDescent="0.3">
      <c r="E7" s="13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x14ac:dyDescent="0.3">
      <c r="E8" s="13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x14ac:dyDescent="0.3">
      <c r="E9" s="13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x14ac:dyDescent="0.3">
      <c r="E10" s="13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8">
        <f t="shared" si="1"/>
        <v>290000</v>
      </c>
    </row>
    <row r="11" spans="2:18" x14ac:dyDescent="0.3">
      <c r="E11" s="13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x14ac:dyDescent="0.3">
      <c r="E12" s="13">
        <v>6</v>
      </c>
      <c r="F12" s="6"/>
      <c r="G12" s="6">
        <v>8000</v>
      </c>
      <c r="H12" s="6">
        <v>-142000</v>
      </c>
      <c r="I12" s="6"/>
      <c r="J12" s="6">
        <v>400000</v>
      </c>
      <c r="K12" s="6">
        <f t="shared" si="0"/>
        <v>266000</v>
      </c>
      <c r="P12" s="2" t="s">
        <v>11</v>
      </c>
      <c r="Q12" s="10">
        <f>NPV(C4,Q7:Q10)</f>
        <v>910658.42497097177</v>
      </c>
    </row>
    <row r="13" spans="2:18" x14ac:dyDescent="0.3">
      <c r="P13" s="2" t="s">
        <v>12</v>
      </c>
      <c r="Q13" s="10">
        <f>Q12+Q6</f>
        <v>830658.42497097177</v>
      </c>
    </row>
    <row r="14" spans="2:18" x14ac:dyDescent="0.3">
      <c r="J14" s="2" t="s">
        <v>11</v>
      </c>
      <c r="K14" s="10">
        <f>NPV(C4,K7:K12)</f>
        <v>1128173.0519016841</v>
      </c>
      <c r="P14" s="2" t="s">
        <v>13</v>
      </c>
      <c r="Q14" s="10">
        <f>-PMT(C4,E10,Q13)</f>
        <v>262048.48093083382</v>
      </c>
      <c r="R14" t="s">
        <v>14</v>
      </c>
    </row>
    <row r="15" spans="2:18" x14ac:dyDescent="0.3">
      <c r="J15" s="2" t="s">
        <v>12</v>
      </c>
      <c r="K15" s="10">
        <f>K14+K6</f>
        <v>1080173.0519016841</v>
      </c>
    </row>
    <row r="16" spans="2:18" x14ac:dyDescent="0.3">
      <c r="J16" s="2" t="s">
        <v>13</v>
      </c>
      <c r="K16" s="10">
        <f>-PMT(C4,E12,K15)</f>
        <v>248015.70478549326</v>
      </c>
      <c r="L16" t="s">
        <v>14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1"/>
  <sheetViews>
    <sheetView zoomScale="85" zoomScaleNormal="85" workbookViewId="0">
      <selection activeCell="C31" sqref="C31"/>
    </sheetView>
  </sheetViews>
  <sheetFormatPr baseColWidth="10" defaultRowHeight="15.05" x14ac:dyDescent="0.3"/>
  <cols>
    <col min="3" max="3" width="16.21875" bestFit="1" customWidth="1"/>
    <col min="4" max="4" width="13.77734375" bestFit="1" customWidth="1"/>
    <col min="5" max="6" width="14.6640625" bestFit="1" customWidth="1"/>
    <col min="7" max="7" width="13.77734375" bestFit="1" customWidth="1"/>
    <col min="8" max="8" width="16.44140625" bestFit="1" customWidth="1"/>
    <col min="9" max="9" width="27.88671875" bestFit="1" customWidth="1"/>
    <col min="10" max="10" width="15.6640625" bestFit="1" customWidth="1"/>
    <col min="11" max="11" width="28.109375" bestFit="1" customWidth="1"/>
    <col min="13" max="13" width="13.109375" bestFit="1" customWidth="1"/>
  </cols>
  <sheetData>
    <row r="2" spans="2:13" x14ac:dyDescent="0.3">
      <c r="B2" s="23" t="s">
        <v>17</v>
      </c>
      <c r="C2" s="24" t="s">
        <v>16</v>
      </c>
      <c r="E2" s="18"/>
      <c r="F2" s="25" t="s">
        <v>18</v>
      </c>
      <c r="G2" s="25" t="s">
        <v>19</v>
      </c>
    </row>
    <row r="3" spans="2:13" x14ac:dyDescent="0.3">
      <c r="B3" s="13">
        <v>1</v>
      </c>
      <c r="C3" s="15">
        <v>20000</v>
      </c>
      <c r="E3" s="25" t="s">
        <v>7</v>
      </c>
      <c r="F3" s="19">
        <v>-2000000</v>
      </c>
      <c r="G3" s="19">
        <v>-1200000</v>
      </c>
      <c r="I3" s="24" t="s">
        <v>29</v>
      </c>
      <c r="J3" s="21">
        <v>90</v>
      </c>
    </row>
    <row r="4" spans="2:13" x14ac:dyDescent="0.3">
      <c r="B4" s="13">
        <v>2</v>
      </c>
      <c r="C4" s="15">
        <v>30000</v>
      </c>
      <c r="E4" s="25" t="s">
        <v>20</v>
      </c>
      <c r="F4" s="19">
        <v>-30</v>
      </c>
      <c r="G4" s="19">
        <v>-31</v>
      </c>
      <c r="I4" s="24" t="s">
        <v>30</v>
      </c>
      <c r="J4" s="9">
        <v>0.2</v>
      </c>
    </row>
    <row r="5" spans="2:13" x14ac:dyDescent="0.3">
      <c r="B5" s="13">
        <v>3</v>
      </c>
      <c r="C5" s="15">
        <v>50000</v>
      </c>
      <c r="E5" s="25" t="s">
        <v>21</v>
      </c>
      <c r="F5" s="19">
        <v>40000</v>
      </c>
      <c r="G5" s="19">
        <v>0</v>
      </c>
      <c r="I5" s="24" t="s">
        <v>31</v>
      </c>
      <c r="J5" s="22" t="s">
        <v>24</v>
      </c>
    </row>
    <row r="6" spans="2:13" x14ac:dyDescent="0.3">
      <c r="B6" s="13">
        <v>4</v>
      </c>
      <c r="C6" s="15">
        <v>80000</v>
      </c>
      <c r="E6" s="25" t="s">
        <v>22</v>
      </c>
      <c r="F6" s="18" t="s">
        <v>24</v>
      </c>
      <c r="G6" s="18" t="s">
        <v>25</v>
      </c>
      <c r="I6" s="24" t="s">
        <v>1</v>
      </c>
      <c r="J6" s="9">
        <v>0.12</v>
      </c>
    </row>
    <row r="7" spans="2:13" x14ac:dyDescent="0.3">
      <c r="B7" s="13">
        <v>5</v>
      </c>
      <c r="C7" s="15">
        <v>80000</v>
      </c>
      <c r="E7" s="25" t="s">
        <v>23</v>
      </c>
      <c r="F7" s="20">
        <v>-2500000</v>
      </c>
      <c r="G7" s="19">
        <v>-1200000</v>
      </c>
    </row>
    <row r="8" spans="2:13" x14ac:dyDescent="0.3">
      <c r="B8" s="13">
        <v>6</v>
      </c>
      <c r="C8" s="15">
        <v>80000</v>
      </c>
      <c r="E8" s="25" t="s">
        <v>26</v>
      </c>
      <c r="F8" s="18" t="s">
        <v>27</v>
      </c>
      <c r="G8" s="18" t="s">
        <v>28</v>
      </c>
    </row>
    <row r="9" spans="2:13" x14ac:dyDescent="0.3">
      <c r="B9" s="14"/>
      <c r="C9" s="3"/>
      <c r="E9" s="28"/>
      <c r="F9" s="28"/>
      <c r="G9" s="28"/>
    </row>
    <row r="10" spans="2:13" x14ac:dyDescent="0.3">
      <c r="B10" s="11" t="s">
        <v>18</v>
      </c>
      <c r="E10" s="26" t="s">
        <v>36</v>
      </c>
      <c r="I10" t="s">
        <v>36</v>
      </c>
    </row>
    <row r="11" spans="2:13" x14ac:dyDescent="0.3">
      <c r="B11" s="2"/>
      <c r="C11" s="24" t="s">
        <v>7</v>
      </c>
      <c r="D11" s="24" t="s">
        <v>32</v>
      </c>
      <c r="E11" s="25" t="s">
        <v>20</v>
      </c>
      <c r="F11" s="24" t="s">
        <v>21</v>
      </c>
      <c r="G11" s="24" t="s">
        <v>33</v>
      </c>
      <c r="H11" s="24" t="s">
        <v>34</v>
      </c>
      <c r="I11" s="24" t="s">
        <v>39</v>
      </c>
      <c r="J11" s="24" t="s">
        <v>37</v>
      </c>
      <c r="K11" s="24" t="s">
        <v>38</v>
      </c>
      <c r="L11" s="27" t="s">
        <v>11</v>
      </c>
      <c r="M11" s="30">
        <f>NPV(J6,K13:K18)</f>
        <v>3541362.2682061666</v>
      </c>
    </row>
    <row r="12" spans="2:13" x14ac:dyDescent="0.3">
      <c r="B12" s="13">
        <v>0</v>
      </c>
      <c r="C12" s="2"/>
      <c r="D12" s="29">
        <f>F7</f>
        <v>-2500000</v>
      </c>
      <c r="E12" s="2"/>
      <c r="F12" s="2"/>
      <c r="G12" s="2"/>
      <c r="H12" s="2"/>
      <c r="I12" s="16">
        <f>SUM(C12:G12)</f>
        <v>-2500000</v>
      </c>
      <c r="J12" s="16"/>
      <c r="K12" s="16">
        <f>I12+J12</f>
        <v>-2500000</v>
      </c>
      <c r="L12" t="s">
        <v>12</v>
      </c>
      <c r="M12" s="30">
        <f>M11+K12</f>
        <v>1041362.2682061666</v>
      </c>
    </row>
    <row r="13" spans="2:13" x14ac:dyDescent="0.3">
      <c r="B13" s="13">
        <v>1</v>
      </c>
      <c r="C13" s="29">
        <f>$F$3</f>
        <v>-2000000</v>
      </c>
      <c r="D13" s="2"/>
      <c r="E13" s="29">
        <f>$F$4*H13</f>
        <v>-600000</v>
      </c>
      <c r="F13" s="2"/>
      <c r="G13" s="21">
        <f>H13*$J$3</f>
        <v>1800000</v>
      </c>
      <c r="H13" s="15">
        <f>C3</f>
        <v>20000</v>
      </c>
      <c r="I13" s="16">
        <f t="shared" ref="I13:I18" si="0">SUM(C13:G13)</f>
        <v>-800000</v>
      </c>
      <c r="J13" s="16">
        <f>MIN(0,I13*$J$4*-1)</f>
        <v>0</v>
      </c>
      <c r="K13" s="16">
        <f>I13+J13</f>
        <v>-800000</v>
      </c>
    </row>
    <row r="14" spans="2:13" x14ac:dyDescent="0.3">
      <c r="B14" s="13">
        <v>2</v>
      </c>
      <c r="C14" s="29">
        <f t="shared" ref="C14:C18" si="1">$F$3</f>
        <v>-2000000</v>
      </c>
      <c r="D14" s="2"/>
      <c r="E14" s="29">
        <f>$F$4*H14</f>
        <v>-900000</v>
      </c>
      <c r="F14" s="2"/>
      <c r="G14" s="21">
        <f t="shared" ref="G14:G17" si="2">H14*$J$3</f>
        <v>2700000</v>
      </c>
      <c r="H14" s="15">
        <f t="shared" ref="H14:H18" si="3">C4</f>
        <v>30000</v>
      </c>
      <c r="I14" s="16">
        <f t="shared" si="0"/>
        <v>-200000</v>
      </c>
      <c r="J14" s="16">
        <f t="shared" ref="J14:J17" si="4">MIN(0,I14*$J$4*-1)</f>
        <v>0</v>
      </c>
      <c r="K14" s="16">
        <f t="shared" ref="K14:K16" si="5">I14+J14</f>
        <v>-200000</v>
      </c>
    </row>
    <row r="15" spans="2:13" x14ac:dyDescent="0.3">
      <c r="B15" s="13">
        <v>3</v>
      </c>
      <c r="C15" s="29">
        <f t="shared" si="1"/>
        <v>-2000000</v>
      </c>
      <c r="D15" s="2"/>
      <c r="E15" s="29">
        <f>$F$4*H15</f>
        <v>-1500000</v>
      </c>
      <c r="F15" s="2"/>
      <c r="G15" s="21">
        <f t="shared" si="2"/>
        <v>4500000</v>
      </c>
      <c r="H15" s="15">
        <f t="shared" si="3"/>
        <v>50000</v>
      </c>
      <c r="I15" s="16">
        <f t="shared" si="0"/>
        <v>1000000</v>
      </c>
      <c r="J15" s="16">
        <f t="shared" si="4"/>
        <v>-200000</v>
      </c>
      <c r="K15" s="16">
        <f t="shared" si="5"/>
        <v>800000</v>
      </c>
    </row>
    <row r="16" spans="2:13" x14ac:dyDescent="0.3">
      <c r="B16" s="13">
        <v>4</v>
      </c>
      <c r="C16" s="29">
        <f t="shared" si="1"/>
        <v>-2000000</v>
      </c>
      <c r="D16" s="2"/>
      <c r="E16" s="29">
        <f>$F$4*H16</f>
        <v>-2400000</v>
      </c>
      <c r="F16" s="2"/>
      <c r="G16" s="21">
        <f t="shared" si="2"/>
        <v>7200000</v>
      </c>
      <c r="H16" s="15">
        <f t="shared" si="3"/>
        <v>80000</v>
      </c>
      <c r="I16" s="16">
        <f t="shared" si="0"/>
        <v>2800000</v>
      </c>
      <c r="J16" s="16">
        <f t="shared" si="4"/>
        <v>-560000</v>
      </c>
      <c r="K16" s="16">
        <f t="shared" si="5"/>
        <v>2240000</v>
      </c>
    </row>
    <row r="17" spans="2:13" x14ac:dyDescent="0.3">
      <c r="B17" s="13">
        <v>5</v>
      </c>
      <c r="C17" s="29">
        <f t="shared" si="1"/>
        <v>-2000000</v>
      </c>
      <c r="D17" s="2"/>
      <c r="E17" s="29">
        <f t="shared" ref="E17" si="6">$F$4*H17</f>
        <v>-2400000</v>
      </c>
      <c r="F17" s="2"/>
      <c r="G17" s="21">
        <f t="shared" si="2"/>
        <v>7200000</v>
      </c>
      <c r="H17" s="15">
        <f t="shared" si="3"/>
        <v>80000</v>
      </c>
      <c r="I17" s="16">
        <f t="shared" si="0"/>
        <v>2800000</v>
      </c>
      <c r="J17" s="16">
        <f t="shared" si="4"/>
        <v>-560000</v>
      </c>
      <c r="K17" s="16">
        <f>I17+J17</f>
        <v>2240000</v>
      </c>
    </row>
    <row r="18" spans="2:13" x14ac:dyDescent="0.3">
      <c r="B18" s="13">
        <v>6</v>
      </c>
      <c r="C18" s="29">
        <f t="shared" si="1"/>
        <v>-2000000</v>
      </c>
      <c r="D18" s="2"/>
      <c r="E18" s="29">
        <f>$F$4*H18</f>
        <v>-2400000</v>
      </c>
      <c r="F18" s="29">
        <f>F5</f>
        <v>40000</v>
      </c>
      <c r="G18" s="21">
        <f>H18*$J$3</f>
        <v>7200000</v>
      </c>
      <c r="H18" s="15">
        <f t="shared" si="3"/>
        <v>80000</v>
      </c>
      <c r="I18" s="16">
        <f t="shared" si="0"/>
        <v>2840000</v>
      </c>
      <c r="J18" s="16">
        <f>MIN(0,I18*$J$4*-1)</f>
        <v>-568000</v>
      </c>
      <c r="K18" s="16">
        <f>I18+J18</f>
        <v>2272000</v>
      </c>
    </row>
    <row r="21" spans="2:13" x14ac:dyDescent="0.3">
      <c r="B21" s="11" t="s">
        <v>19</v>
      </c>
    </row>
    <row r="22" spans="2:13" x14ac:dyDescent="0.3">
      <c r="B22" s="2"/>
      <c r="C22" s="24" t="s">
        <v>7</v>
      </c>
      <c r="D22" s="24" t="s">
        <v>32</v>
      </c>
      <c r="E22" s="25" t="s">
        <v>20</v>
      </c>
      <c r="F22" s="24" t="s">
        <v>21</v>
      </c>
      <c r="G22" s="24" t="s">
        <v>33</v>
      </c>
      <c r="H22" s="24" t="s">
        <v>34</v>
      </c>
      <c r="I22" s="24" t="s">
        <v>39</v>
      </c>
      <c r="J22" s="24" t="s">
        <v>37</v>
      </c>
      <c r="K22" s="24" t="s">
        <v>38</v>
      </c>
      <c r="L22" s="27" t="s">
        <v>11</v>
      </c>
      <c r="M22" s="30">
        <f>NPV(J6,K24:K29)</f>
        <v>3055979.2628655988</v>
      </c>
    </row>
    <row r="23" spans="2:13" x14ac:dyDescent="0.3">
      <c r="B23" s="13">
        <v>0</v>
      </c>
      <c r="C23" s="2"/>
      <c r="D23" s="29">
        <f>$G$7</f>
        <v>-1200000</v>
      </c>
      <c r="E23" s="2"/>
      <c r="F23" s="2"/>
      <c r="G23" s="2"/>
      <c r="H23" s="2"/>
      <c r="I23" s="16">
        <f>SUM(C23:G23)</f>
        <v>-1200000</v>
      </c>
      <c r="J23" s="16"/>
      <c r="K23" s="16">
        <f>I23</f>
        <v>-1200000</v>
      </c>
      <c r="L23" t="s">
        <v>12</v>
      </c>
      <c r="M23" s="30">
        <f>M22+K23</f>
        <v>1855979.2628655988</v>
      </c>
    </row>
    <row r="24" spans="2:13" x14ac:dyDescent="0.3">
      <c r="B24" s="13">
        <v>1</v>
      </c>
      <c r="C24" s="29">
        <f>$G$3</f>
        <v>-1200000</v>
      </c>
      <c r="D24" s="2"/>
      <c r="E24" s="29">
        <f>$G$4*H24</f>
        <v>-620000</v>
      </c>
      <c r="F24" s="29">
        <f>$G$5</f>
        <v>0</v>
      </c>
      <c r="G24" s="21">
        <f>H24*$J$3</f>
        <v>1800000</v>
      </c>
      <c r="H24" s="15">
        <f>C3</f>
        <v>20000</v>
      </c>
      <c r="I24" s="16">
        <f t="shared" ref="I24:I29" si="7">SUM(C24:G24)</f>
        <v>-20000</v>
      </c>
      <c r="J24" s="16">
        <f>MIN(0,I24*$J$4*-1)</f>
        <v>0</v>
      </c>
      <c r="K24" s="16">
        <f>J24+I24</f>
        <v>-20000</v>
      </c>
    </row>
    <row r="25" spans="2:13" x14ac:dyDescent="0.3">
      <c r="B25" s="13">
        <v>2</v>
      </c>
      <c r="C25" s="29">
        <f t="shared" ref="C25:C26" si="8">$G$3</f>
        <v>-1200000</v>
      </c>
      <c r="D25" s="2"/>
      <c r="E25" s="29">
        <f t="shared" ref="E25:E26" si="9">$G$4*H25</f>
        <v>-930000</v>
      </c>
      <c r="F25" s="29">
        <f t="shared" ref="F25:F29" si="10">$G$5</f>
        <v>0</v>
      </c>
      <c r="G25" s="21">
        <f t="shared" ref="G25:G28" si="11">H25*$J$3</f>
        <v>2700000</v>
      </c>
      <c r="H25" s="15">
        <f t="shared" ref="H25:H29" si="12">C4</f>
        <v>30000</v>
      </c>
      <c r="I25" s="16">
        <f t="shared" si="7"/>
        <v>570000</v>
      </c>
      <c r="J25" s="16">
        <f>MIN(0,I25*$J$4*-1)</f>
        <v>-114000</v>
      </c>
      <c r="K25" s="16">
        <f>J25+I25</f>
        <v>456000</v>
      </c>
    </row>
    <row r="26" spans="2:13" x14ac:dyDescent="0.3">
      <c r="B26" s="13">
        <v>3</v>
      </c>
      <c r="C26" s="29">
        <f t="shared" si="8"/>
        <v>-1200000</v>
      </c>
      <c r="D26" s="29">
        <f>$G$7*2</f>
        <v>-2400000</v>
      </c>
      <c r="E26" s="29">
        <f t="shared" si="9"/>
        <v>-1550000</v>
      </c>
      <c r="F26" s="29">
        <f t="shared" si="10"/>
        <v>0</v>
      </c>
      <c r="G26" s="21">
        <f t="shared" si="11"/>
        <v>4500000</v>
      </c>
      <c r="H26" s="15">
        <f t="shared" si="12"/>
        <v>50000</v>
      </c>
      <c r="I26" s="16">
        <f t="shared" si="7"/>
        <v>-650000</v>
      </c>
      <c r="J26" s="16">
        <f>MIN(0,I26*$J$4*-1)</f>
        <v>0</v>
      </c>
      <c r="K26" s="16">
        <f t="shared" ref="K26:K29" si="13">J26+I26</f>
        <v>-650000</v>
      </c>
    </row>
    <row r="27" spans="2:13" x14ac:dyDescent="0.3">
      <c r="B27" s="13">
        <v>4</v>
      </c>
      <c r="C27" s="29">
        <f>$G$3*2</f>
        <v>-2400000</v>
      </c>
      <c r="E27" s="29">
        <f>$G$4*H27</f>
        <v>-2480000</v>
      </c>
      <c r="F27" s="29">
        <f t="shared" si="10"/>
        <v>0</v>
      </c>
      <c r="G27" s="21">
        <f t="shared" si="11"/>
        <v>7200000</v>
      </c>
      <c r="H27" s="15">
        <f t="shared" si="12"/>
        <v>80000</v>
      </c>
      <c r="I27" s="16">
        <f t="shared" si="7"/>
        <v>2320000</v>
      </c>
      <c r="J27" s="16">
        <f t="shared" ref="J27:J29" si="14">MIN(0,I27*$J$4*-1)</f>
        <v>-464000</v>
      </c>
      <c r="K27" s="16">
        <f t="shared" si="13"/>
        <v>1856000</v>
      </c>
    </row>
    <row r="28" spans="2:13" x14ac:dyDescent="0.3">
      <c r="B28" s="13">
        <v>5</v>
      </c>
      <c r="C28" s="29">
        <f t="shared" ref="C28:C29" si="15">$G$3*2</f>
        <v>-2400000</v>
      </c>
      <c r="D28" s="2"/>
      <c r="E28" s="29">
        <f>$G$4*H28</f>
        <v>-2480000</v>
      </c>
      <c r="F28" s="29">
        <f t="shared" si="10"/>
        <v>0</v>
      </c>
      <c r="G28" s="21">
        <f t="shared" si="11"/>
        <v>7200000</v>
      </c>
      <c r="H28" s="15">
        <f t="shared" si="12"/>
        <v>80000</v>
      </c>
      <c r="I28" s="16">
        <f t="shared" si="7"/>
        <v>2320000</v>
      </c>
      <c r="J28" s="16">
        <f t="shared" si="14"/>
        <v>-464000</v>
      </c>
      <c r="K28" s="16">
        <f t="shared" si="13"/>
        <v>1856000</v>
      </c>
    </row>
    <row r="29" spans="2:13" x14ac:dyDescent="0.3">
      <c r="B29" s="13">
        <v>6</v>
      </c>
      <c r="C29" s="29">
        <f t="shared" si="15"/>
        <v>-2400000</v>
      </c>
      <c r="D29" s="2"/>
      <c r="E29" s="29">
        <f>$G$4*H29</f>
        <v>-2480000</v>
      </c>
      <c r="F29" s="29">
        <f t="shared" si="10"/>
        <v>0</v>
      </c>
      <c r="G29" s="21">
        <f>H29*$J$3</f>
        <v>7200000</v>
      </c>
      <c r="H29" s="15">
        <f t="shared" si="12"/>
        <v>80000</v>
      </c>
      <c r="I29" s="16">
        <f t="shared" si="7"/>
        <v>2320000</v>
      </c>
      <c r="J29" s="16">
        <f t="shared" si="14"/>
        <v>-464000</v>
      </c>
      <c r="K29" s="16">
        <f t="shared" si="13"/>
        <v>1856000</v>
      </c>
    </row>
    <row r="31" spans="2:13" x14ac:dyDescent="0.3">
      <c r="B31" t="s">
        <v>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31C7-2A46-4E08-8D57-C960FC8CA70E}">
  <dimension ref="A1"/>
  <sheetViews>
    <sheetView workbookViewId="0"/>
  </sheetViews>
  <sheetFormatPr baseColWidth="10" defaultRowHeight="15.0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J30"/>
  <sheetViews>
    <sheetView zoomScale="85" zoomScaleNormal="85" workbookViewId="0">
      <selection activeCell="L26" sqref="L26"/>
    </sheetView>
  </sheetViews>
  <sheetFormatPr baseColWidth="10" defaultRowHeight="15.05" x14ac:dyDescent="0.3"/>
  <cols>
    <col min="1" max="1" width="3.33203125" customWidth="1"/>
    <col min="2" max="3" width="17.77734375" bestFit="1" customWidth="1"/>
    <col min="4" max="4" width="16.5546875" bestFit="1" customWidth="1"/>
    <col min="8" max="8" width="2.21875" customWidth="1"/>
  </cols>
  <sheetData>
    <row r="2" spans="2:10" x14ac:dyDescent="0.3">
      <c r="B2" s="4" t="s">
        <v>40</v>
      </c>
      <c r="C2" s="16">
        <v>-12000</v>
      </c>
      <c r="E2" s="33" t="s">
        <v>45</v>
      </c>
      <c r="F2" s="33" t="s">
        <v>46</v>
      </c>
      <c r="G2" s="33" t="s">
        <v>47</v>
      </c>
    </row>
    <row r="3" spans="2:10" x14ac:dyDescent="0.3">
      <c r="B3" s="4" t="s">
        <v>22</v>
      </c>
      <c r="C3" s="2">
        <v>20</v>
      </c>
      <c r="D3" t="s">
        <v>43</v>
      </c>
      <c r="E3" s="32">
        <v>-550</v>
      </c>
      <c r="F3" s="12">
        <v>0</v>
      </c>
      <c r="G3" s="12">
        <v>5</v>
      </c>
    </row>
    <row r="4" spans="2:10" x14ac:dyDescent="0.3">
      <c r="B4" s="4" t="s">
        <v>41</v>
      </c>
      <c r="C4" s="16">
        <v>-20000</v>
      </c>
      <c r="D4" t="s">
        <v>44</v>
      </c>
      <c r="E4" s="32">
        <v>-800</v>
      </c>
      <c r="F4" s="12">
        <v>6</v>
      </c>
      <c r="G4" s="12">
        <v>10</v>
      </c>
    </row>
    <row r="5" spans="2:10" x14ac:dyDescent="0.3">
      <c r="B5" s="4" t="s">
        <v>42</v>
      </c>
      <c r="C5" s="16">
        <v>-450</v>
      </c>
      <c r="D5" t="s">
        <v>44</v>
      </c>
      <c r="E5" s="32">
        <v>-1500</v>
      </c>
      <c r="F5" s="12">
        <v>11</v>
      </c>
      <c r="G5" s="12">
        <v>15</v>
      </c>
    </row>
    <row r="6" spans="2:10" x14ac:dyDescent="0.3">
      <c r="B6" s="4" t="s">
        <v>1</v>
      </c>
      <c r="C6" s="9">
        <v>7.0000000000000007E-2</v>
      </c>
      <c r="D6" t="s">
        <v>48</v>
      </c>
      <c r="E6" s="32">
        <v>-2500</v>
      </c>
      <c r="F6" s="12">
        <v>16</v>
      </c>
      <c r="G6" s="12">
        <v>20</v>
      </c>
    </row>
    <row r="7" spans="2:10" x14ac:dyDescent="0.3">
      <c r="B7" s="4" t="s">
        <v>49</v>
      </c>
      <c r="C7" s="2"/>
    </row>
    <row r="9" spans="2:10" x14ac:dyDescent="0.3">
      <c r="B9" s="2"/>
      <c r="C9" s="4" t="s">
        <v>40</v>
      </c>
      <c r="D9" s="4" t="s">
        <v>41</v>
      </c>
      <c r="E9" s="4" t="s">
        <v>42</v>
      </c>
      <c r="F9" s="4" t="s">
        <v>45</v>
      </c>
      <c r="G9" s="4" t="s">
        <v>10</v>
      </c>
    </row>
    <row r="10" spans="2:10" x14ac:dyDescent="0.3">
      <c r="B10" s="2">
        <v>0</v>
      </c>
      <c r="C10" s="29">
        <f>C2</f>
        <v>-12000</v>
      </c>
      <c r="E10" s="2"/>
      <c r="F10" s="2"/>
      <c r="G10" s="29">
        <f>SUM(C10:F10)</f>
        <v>-12000</v>
      </c>
      <c r="I10" s="2" t="s">
        <v>50</v>
      </c>
    </row>
    <row r="11" spans="2:10" x14ac:dyDescent="0.3">
      <c r="B11" s="2">
        <v>1</v>
      </c>
      <c r="C11" s="2"/>
      <c r="D11" s="29">
        <f>$C$4</f>
        <v>-20000</v>
      </c>
      <c r="E11" s="29">
        <f>$C$5</f>
        <v>-450</v>
      </c>
      <c r="F11" s="29">
        <f>$E$3</f>
        <v>-550</v>
      </c>
      <c r="G11" s="29">
        <f t="shared" ref="G11:G30" si="0">SUM(C11:F11)</f>
        <v>-21000</v>
      </c>
      <c r="I11" s="4" t="s">
        <v>11</v>
      </c>
      <c r="J11" s="10">
        <f>NPV(C6,G11:G15)</f>
        <v>-86104.146154899456</v>
      </c>
    </row>
    <row r="12" spans="2:10" x14ac:dyDescent="0.3">
      <c r="B12" s="2">
        <v>2</v>
      </c>
      <c r="C12" s="2"/>
      <c r="D12" s="29">
        <f t="shared" ref="D12:D30" si="1">$C$4</f>
        <v>-20000</v>
      </c>
      <c r="E12" s="29">
        <f t="shared" ref="E12:E30" si="2">$C$5</f>
        <v>-450</v>
      </c>
      <c r="F12" s="29">
        <f t="shared" ref="F12:F15" si="3">$E$3</f>
        <v>-550</v>
      </c>
      <c r="G12" s="29">
        <f t="shared" si="0"/>
        <v>-21000</v>
      </c>
      <c r="I12" s="4" t="s">
        <v>12</v>
      </c>
      <c r="J12" s="10">
        <f>J11+G10</f>
        <v>-98104.146154899456</v>
      </c>
    </row>
    <row r="13" spans="2:10" x14ac:dyDescent="0.3">
      <c r="B13" s="2">
        <v>3</v>
      </c>
      <c r="C13" s="2"/>
      <c r="D13" s="29">
        <f t="shared" si="1"/>
        <v>-20000</v>
      </c>
      <c r="E13" s="29">
        <f t="shared" si="2"/>
        <v>-450</v>
      </c>
      <c r="F13" s="29">
        <f t="shared" si="3"/>
        <v>-550</v>
      </c>
      <c r="G13" s="29">
        <f t="shared" si="0"/>
        <v>-21000</v>
      </c>
      <c r="I13" s="4" t="s">
        <v>13</v>
      </c>
      <c r="J13" s="10">
        <f>PMT(C6,B15,J12)</f>
        <v>23926.68833329649</v>
      </c>
    </row>
    <row r="14" spans="2:10" x14ac:dyDescent="0.3">
      <c r="B14" s="2">
        <v>4</v>
      </c>
      <c r="C14" s="2"/>
      <c r="D14" s="29">
        <f t="shared" si="1"/>
        <v>-20000</v>
      </c>
      <c r="E14" s="29">
        <f t="shared" si="2"/>
        <v>-450</v>
      </c>
      <c r="F14" s="29">
        <f t="shared" si="3"/>
        <v>-550</v>
      </c>
      <c r="G14" s="29">
        <f t="shared" si="0"/>
        <v>-21000</v>
      </c>
    </row>
    <row r="15" spans="2:10" x14ac:dyDescent="0.3">
      <c r="B15" s="2">
        <v>5</v>
      </c>
      <c r="C15" s="2"/>
      <c r="D15" s="29">
        <f t="shared" si="1"/>
        <v>-20000</v>
      </c>
      <c r="E15" s="29">
        <f t="shared" si="2"/>
        <v>-450</v>
      </c>
      <c r="F15" s="29">
        <f t="shared" si="3"/>
        <v>-550</v>
      </c>
      <c r="G15" s="29">
        <f t="shared" si="0"/>
        <v>-21000</v>
      </c>
      <c r="I15" s="2" t="s">
        <v>51</v>
      </c>
    </row>
    <row r="16" spans="2:10" x14ac:dyDescent="0.3">
      <c r="B16" s="2">
        <v>6</v>
      </c>
      <c r="C16" s="2"/>
      <c r="D16" s="29">
        <f t="shared" si="1"/>
        <v>-20000</v>
      </c>
      <c r="E16" s="29">
        <f t="shared" si="2"/>
        <v>-450</v>
      </c>
      <c r="F16" s="29">
        <f>$E$4</f>
        <v>-800</v>
      </c>
      <c r="G16" s="29">
        <f t="shared" si="0"/>
        <v>-21250</v>
      </c>
      <c r="I16" s="4" t="s">
        <v>11</v>
      </c>
      <c r="J16" s="10">
        <f>NPV(C6,G11:G20)</f>
        <v>-148226.05838583087</v>
      </c>
    </row>
    <row r="17" spans="2:10" x14ac:dyDescent="0.3">
      <c r="B17" s="2">
        <v>7</v>
      </c>
      <c r="C17" s="2"/>
      <c r="D17" s="29">
        <f t="shared" si="1"/>
        <v>-20000</v>
      </c>
      <c r="E17" s="29">
        <f t="shared" si="2"/>
        <v>-450</v>
      </c>
      <c r="F17" s="29">
        <f t="shared" ref="F17:F20" si="4">$E$4</f>
        <v>-800</v>
      </c>
      <c r="G17" s="29">
        <f t="shared" si="0"/>
        <v>-21250</v>
      </c>
      <c r="I17" s="4" t="s">
        <v>12</v>
      </c>
      <c r="J17" s="10">
        <f>J16+G10</f>
        <v>-160226.05838583087</v>
      </c>
    </row>
    <row r="18" spans="2:10" x14ac:dyDescent="0.3">
      <c r="B18" s="2">
        <v>8</v>
      </c>
      <c r="C18" s="2"/>
      <c r="D18" s="29">
        <f t="shared" si="1"/>
        <v>-20000</v>
      </c>
      <c r="E18" s="29">
        <f t="shared" si="2"/>
        <v>-450</v>
      </c>
      <c r="F18" s="29">
        <f t="shared" si="4"/>
        <v>-800</v>
      </c>
      <c r="G18" s="29">
        <f t="shared" si="0"/>
        <v>-21250</v>
      </c>
      <c r="I18" s="4" t="s">
        <v>13</v>
      </c>
      <c r="J18" s="10">
        <f>PMT(C6,B20,J17)</f>
        <v>22812.586064823532</v>
      </c>
    </row>
    <row r="19" spans="2:10" x14ac:dyDescent="0.3">
      <c r="B19" s="2">
        <v>9</v>
      </c>
      <c r="C19" s="2"/>
      <c r="D19" s="29">
        <f t="shared" si="1"/>
        <v>-20000</v>
      </c>
      <c r="E19" s="29">
        <f t="shared" si="2"/>
        <v>-450</v>
      </c>
      <c r="F19" s="29">
        <f t="shared" si="4"/>
        <v>-800</v>
      </c>
      <c r="G19" s="29">
        <f t="shared" si="0"/>
        <v>-21250</v>
      </c>
    </row>
    <row r="20" spans="2:10" x14ac:dyDescent="0.3">
      <c r="B20" s="2">
        <v>10</v>
      </c>
      <c r="C20" s="2"/>
      <c r="D20" s="29">
        <f t="shared" si="1"/>
        <v>-20000</v>
      </c>
      <c r="E20" s="29">
        <f t="shared" si="2"/>
        <v>-450</v>
      </c>
      <c r="F20" s="29">
        <f t="shared" si="4"/>
        <v>-800</v>
      </c>
      <c r="G20" s="29">
        <f t="shared" si="0"/>
        <v>-21250</v>
      </c>
      <c r="I20" s="2" t="s">
        <v>52</v>
      </c>
    </row>
    <row r="21" spans="2:10" x14ac:dyDescent="0.3">
      <c r="B21" s="2">
        <v>11</v>
      </c>
      <c r="C21" s="2"/>
      <c r="D21" s="29">
        <f t="shared" si="1"/>
        <v>-20000</v>
      </c>
      <c r="E21" s="29">
        <f t="shared" si="2"/>
        <v>-450</v>
      </c>
      <c r="F21" s="29">
        <f>$E$5</f>
        <v>-1500</v>
      </c>
      <c r="G21" s="29">
        <f t="shared" si="0"/>
        <v>-21950</v>
      </c>
      <c r="I21" s="4" t="s">
        <v>11</v>
      </c>
      <c r="J21" s="10">
        <f>NPV(C6,G11:G25)</f>
        <v>-193977.15597450593</v>
      </c>
    </row>
    <row r="22" spans="2:10" x14ac:dyDescent="0.3">
      <c r="B22" s="2">
        <v>12</v>
      </c>
      <c r="C22" s="2"/>
      <c r="D22" s="29">
        <f t="shared" si="1"/>
        <v>-20000</v>
      </c>
      <c r="E22" s="29">
        <f t="shared" si="2"/>
        <v>-450</v>
      </c>
      <c r="F22" s="29">
        <f t="shared" ref="F22:F25" si="5">$E$5</f>
        <v>-1500</v>
      </c>
      <c r="G22" s="29">
        <f t="shared" si="0"/>
        <v>-21950</v>
      </c>
      <c r="I22" s="4" t="s">
        <v>12</v>
      </c>
      <c r="J22" s="10">
        <f>J21+G10</f>
        <v>-205977.15597450593</v>
      </c>
    </row>
    <row r="23" spans="2:10" x14ac:dyDescent="0.3">
      <c r="B23" s="2">
        <v>13</v>
      </c>
      <c r="C23" s="2"/>
      <c r="D23" s="29">
        <f t="shared" si="1"/>
        <v>-20000</v>
      </c>
      <c r="E23" s="29">
        <f t="shared" si="2"/>
        <v>-450</v>
      </c>
      <c r="F23" s="29">
        <f t="shared" si="5"/>
        <v>-1500</v>
      </c>
      <c r="G23" s="29">
        <f t="shared" si="0"/>
        <v>-21950</v>
      </c>
      <c r="I23" s="4" t="s">
        <v>13</v>
      </c>
      <c r="J23" s="10">
        <f>PMT(C6,B25,J22)</f>
        <v>22615.184537201567</v>
      </c>
    </row>
    <row r="24" spans="2:10" x14ac:dyDescent="0.3">
      <c r="B24" s="2">
        <v>14</v>
      </c>
      <c r="C24" s="2"/>
      <c r="D24" s="29">
        <f t="shared" si="1"/>
        <v>-20000</v>
      </c>
      <c r="E24" s="29">
        <f t="shared" si="2"/>
        <v>-450</v>
      </c>
      <c r="F24" s="29">
        <f t="shared" si="5"/>
        <v>-1500</v>
      </c>
      <c r="G24" s="29">
        <f t="shared" si="0"/>
        <v>-21950</v>
      </c>
    </row>
    <row r="25" spans="2:10" x14ac:dyDescent="0.3">
      <c r="B25" s="2">
        <v>15</v>
      </c>
      <c r="C25" s="2"/>
      <c r="D25" s="29">
        <f t="shared" si="1"/>
        <v>-20000</v>
      </c>
      <c r="E25" s="29">
        <f t="shared" si="2"/>
        <v>-450</v>
      </c>
      <c r="F25" s="29">
        <f t="shared" si="5"/>
        <v>-1500</v>
      </c>
      <c r="G25" s="29">
        <f t="shared" si="0"/>
        <v>-21950</v>
      </c>
      <c r="I25" s="2" t="s">
        <v>53</v>
      </c>
    </row>
    <row r="26" spans="2:10" x14ac:dyDescent="0.3">
      <c r="B26" s="2">
        <v>16</v>
      </c>
      <c r="C26" s="2"/>
      <c r="D26" s="29">
        <f t="shared" si="1"/>
        <v>-20000</v>
      </c>
      <c r="E26" s="29">
        <f t="shared" si="2"/>
        <v>-450</v>
      </c>
      <c r="F26" s="29">
        <f>$E$6</f>
        <v>-2500</v>
      </c>
      <c r="G26" s="29">
        <f t="shared" si="0"/>
        <v>-22950</v>
      </c>
      <c r="I26" s="4" t="s">
        <v>11</v>
      </c>
      <c r="J26" s="10">
        <f>NPV(C6,G11:G30)</f>
        <v>-228083.15649184689</v>
      </c>
    </row>
    <row r="27" spans="2:10" x14ac:dyDescent="0.3">
      <c r="B27" s="2">
        <v>17</v>
      </c>
      <c r="C27" s="2"/>
      <c r="D27" s="29">
        <f t="shared" si="1"/>
        <v>-20000</v>
      </c>
      <c r="E27" s="29">
        <f t="shared" si="2"/>
        <v>-450</v>
      </c>
      <c r="F27" s="29">
        <f t="shared" ref="F27:F30" si="6">$E$6</f>
        <v>-2500</v>
      </c>
      <c r="G27" s="29">
        <f t="shared" si="0"/>
        <v>-22950</v>
      </c>
      <c r="I27" s="4" t="s">
        <v>12</v>
      </c>
      <c r="J27" s="10">
        <f>J26+G10</f>
        <v>-240083.15649184689</v>
      </c>
    </row>
    <row r="28" spans="2:10" x14ac:dyDescent="0.3">
      <c r="B28" s="2">
        <v>18</v>
      </c>
      <c r="C28" s="2"/>
      <c r="D28" s="29">
        <f t="shared" si="1"/>
        <v>-20000</v>
      </c>
      <c r="E28" s="29">
        <f t="shared" si="2"/>
        <v>-450</v>
      </c>
      <c r="F28" s="29">
        <f t="shared" si="6"/>
        <v>-2500</v>
      </c>
      <c r="G28" s="29">
        <f t="shared" si="0"/>
        <v>-22950</v>
      </c>
      <c r="I28" s="4" t="s">
        <v>13</v>
      </c>
      <c r="J28" s="10">
        <f>PMT(C6,B30,J27)</f>
        <v>22662.151562941341</v>
      </c>
    </row>
    <row r="29" spans="2:10" x14ac:dyDescent="0.3">
      <c r="B29" s="2">
        <v>19</v>
      </c>
      <c r="C29" s="2"/>
      <c r="D29" s="29">
        <f t="shared" si="1"/>
        <v>-20000</v>
      </c>
      <c r="E29" s="29">
        <f t="shared" si="2"/>
        <v>-450</v>
      </c>
      <c r="F29" s="29">
        <f t="shared" si="6"/>
        <v>-2500</v>
      </c>
      <c r="G29" s="29">
        <f t="shared" si="0"/>
        <v>-22950</v>
      </c>
    </row>
    <row r="30" spans="2:10" x14ac:dyDescent="0.3">
      <c r="B30" s="2">
        <v>20</v>
      </c>
      <c r="C30" s="2"/>
      <c r="D30" s="29">
        <f t="shared" si="1"/>
        <v>-20000</v>
      </c>
      <c r="E30" s="29">
        <f t="shared" si="2"/>
        <v>-450</v>
      </c>
      <c r="F30" s="29">
        <f t="shared" si="6"/>
        <v>-2500</v>
      </c>
      <c r="G30" s="29">
        <f t="shared" si="0"/>
        <v>-22950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A1"/>
  <sheetViews>
    <sheetView workbookViewId="0"/>
  </sheetViews>
  <sheetFormatPr baseColWidth="10" defaultRowHeight="15.05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3:K11"/>
  <sheetViews>
    <sheetView workbookViewId="0">
      <selection activeCell="F29" sqref="F29"/>
    </sheetView>
  </sheetViews>
  <sheetFormatPr baseColWidth="10" defaultRowHeight="15.05" x14ac:dyDescent="0.3"/>
  <cols>
    <col min="2" max="2" width="13.6640625" bestFit="1" customWidth="1"/>
    <col min="3" max="3" width="13.77734375" bestFit="1" customWidth="1"/>
    <col min="4" max="4" width="14.44140625" bestFit="1" customWidth="1"/>
    <col min="6" max="6" width="12.33203125" bestFit="1" customWidth="1"/>
    <col min="7" max="7" width="12.33203125" customWidth="1"/>
    <col min="8" max="8" width="19.5546875" bestFit="1" customWidth="1"/>
    <col min="9" max="9" width="12.33203125" bestFit="1" customWidth="1"/>
    <col min="10" max="10" width="19.6640625" bestFit="1" customWidth="1"/>
  </cols>
  <sheetData>
    <row r="3" spans="2:11" x14ac:dyDescent="0.3">
      <c r="B3" s="31" t="s">
        <v>15</v>
      </c>
      <c r="C3" s="12" t="s">
        <v>54</v>
      </c>
      <c r="D3" s="2" t="s">
        <v>55</v>
      </c>
      <c r="E3" s="2" t="s">
        <v>6</v>
      </c>
      <c r="F3" s="2" t="s">
        <v>33</v>
      </c>
      <c r="G3" s="2" t="s">
        <v>58</v>
      </c>
      <c r="H3" s="2" t="s">
        <v>56</v>
      </c>
      <c r="I3" s="2" t="s">
        <v>37</v>
      </c>
      <c r="J3" s="2" t="s">
        <v>57</v>
      </c>
      <c r="K3" s="2"/>
    </row>
    <row r="4" spans="2:11" x14ac:dyDescent="0.3">
      <c r="B4" s="14">
        <v>0</v>
      </c>
      <c r="C4" s="17">
        <v>-1100000</v>
      </c>
      <c r="D4" s="13"/>
      <c r="E4" s="2"/>
      <c r="F4" s="2"/>
      <c r="G4" s="16">
        <v>600000</v>
      </c>
      <c r="H4" s="29">
        <f>SUM(C4:G4)</f>
        <v>-500000</v>
      </c>
      <c r="I4" s="2"/>
      <c r="J4" s="29">
        <f>H4+I4</f>
        <v>-500000</v>
      </c>
      <c r="K4" s="2"/>
    </row>
    <row r="5" spans="2:11" x14ac:dyDescent="0.3">
      <c r="B5" s="14">
        <v>1</v>
      </c>
      <c r="C5" s="13"/>
      <c r="D5" s="13"/>
      <c r="E5" s="16">
        <v>-60000</v>
      </c>
      <c r="F5" s="16">
        <v>950000</v>
      </c>
      <c r="G5" s="34">
        <f>G9</f>
        <v>-369069.76744186052</v>
      </c>
      <c r="H5" s="29">
        <f t="shared" ref="H5" si="0">SUM(C5:G5)</f>
        <v>520930.23255813948</v>
      </c>
      <c r="I5" s="16">
        <f>MIN(0,I8*H5*-1)</f>
        <v>-130232.55813953487</v>
      </c>
      <c r="J5" s="29">
        <f>I5+H5</f>
        <v>390697.67441860458</v>
      </c>
      <c r="K5" s="2"/>
    </row>
    <row r="6" spans="2:11" x14ac:dyDescent="0.3">
      <c r="B6" s="14">
        <v>2</v>
      </c>
      <c r="C6" s="13"/>
      <c r="D6" s="17">
        <v>350000</v>
      </c>
      <c r="E6" s="16">
        <v>-80000</v>
      </c>
      <c r="F6" s="16">
        <v>950000</v>
      </c>
      <c r="G6" s="34">
        <f>G9</f>
        <v>-369069.76744186052</v>
      </c>
      <c r="H6" s="29">
        <f>SUM(C6:G6)</f>
        <v>850930.23255813948</v>
      </c>
      <c r="I6" s="16">
        <f>MIN(0,I8*H6*-1)</f>
        <v>-212732.55813953487</v>
      </c>
      <c r="J6" s="29">
        <f>I6+H6</f>
        <v>638197.67441860458</v>
      </c>
      <c r="K6" s="2"/>
    </row>
    <row r="7" spans="2:11" x14ac:dyDescent="0.3">
      <c r="B7" s="14"/>
      <c r="C7" s="14"/>
      <c r="D7" s="35"/>
      <c r="E7" s="36"/>
      <c r="F7" s="36"/>
      <c r="G7" s="37"/>
    </row>
    <row r="8" spans="2:11" x14ac:dyDescent="0.3">
      <c r="F8" s="2" t="s">
        <v>59</v>
      </c>
      <c r="G8" s="9">
        <v>0.15</v>
      </c>
      <c r="H8" s="22" t="s">
        <v>60</v>
      </c>
      <c r="I8" s="9">
        <v>0.25</v>
      </c>
    </row>
    <row r="9" spans="2:11" x14ac:dyDescent="0.3">
      <c r="F9" s="2" t="s">
        <v>13</v>
      </c>
      <c r="G9" s="10">
        <f>PMT(G8,B6,G4)</f>
        <v>-369069.76744186052</v>
      </c>
      <c r="H9" s="2"/>
      <c r="I9" s="2"/>
    </row>
    <row r="11" spans="2:11" x14ac:dyDescent="0.3">
      <c r="F11" s="2" t="s">
        <v>61</v>
      </c>
      <c r="G11" s="9">
        <f>IRR(J4:J6)</f>
        <v>0.5861222942225115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E5E-B40B-4DFD-8527-0B850A34FCBC}">
  <dimension ref="B2:I78"/>
  <sheetViews>
    <sheetView tabSelected="1" workbookViewId="0">
      <selection activeCell="I14" sqref="I14"/>
    </sheetView>
  </sheetViews>
  <sheetFormatPr baseColWidth="10" defaultRowHeight="15.05" x14ac:dyDescent="0.3"/>
  <cols>
    <col min="3" max="3" width="13.5546875" bestFit="1" customWidth="1"/>
    <col min="4" max="5" width="13.5546875" customWidth="1"/>
  </cols>
  <sheetData>
    <row r="2" spans="2:9" x14ac:dyDescent="0.3">
      <c r="B2" s="2" t="s">
        <v>62</v>
      </c>
      <c r="C2" s="40">
        <v>-11999</v>
      </c>
      <c r="D2" t="s">
        <v>63</v>
      </c>
      <c r="E2" s="41"/>
    </row>
    <row r="3" spans="2:9" x14ac:dyDescent="0.3">
      <c r="B3" s="2" t="s">
        <v>64</v>
      </c>
      <c r="C3" s="2">
        <v>72</v>
      </c>
      <c r="D3" t="s">
        <v>66</v>
      </c>
    </row>
    <row r="4" spans="2:9" x14ac:dyDescent="0.3">
      <c r="B4" s="2" t="s">
        <v>65</v>
      </c>
      <c r="C4" s="38">
        <v>9.1999999999999998E-2</v>
      </c>
      <c r="D4" t="s">
        <v>48</v>
      </c>
      <c r="E4" s="42"/>
    </row>
    <row r="5" spans="2:9" x14ac:dyDescent="0.3">
      <c r="B5" s="43" t="s">
        <v>67</v>
      </c>
      <c r="C5">
        <v>12</v>
      </c>
    </row>
    <row r="6" spans="2:9" x14ac:dyDescent="0.3">
      <c r="C6" s="39">
        <v>0</v>
      </c>
      <c r="D6" s="16" t="e">
        <f>IPMT($C$4,C6,$C$3,$G$6)</f>
        <v>#NUM!</v>
      </c>
      <c r="E6" s="16" t="e">
        <f>PPMT($C$4,C6,$C$3,$G$6)</f>
        <v>#NUM!</v>
      </c>
      <c r="F6" s="2"/>
      <c r="G6" s="30">
        <f>PV(C4,C3,C2)</f>
        <v>130193.06443371992</v>
      </c>
      <c r="H6" s="30"/>
    </row>
    <row r="7" spans="2:9" x14ac:dyDescent="0.3">
      <c r="C7" s="39">
        <v>1</v>
      </c>
      <c r="D7" s="16">
        <f t="shared" ref="D7:D70" si="0">IPMT($C$4,C7,$C$3,$G$6)</f>
        <v>-11977.761927902233</v>
      </c>
      <c r="E7" s="16">
        <f t="shared" ref="E7:E70" si="1">PPMT($C$4,C7,$C$3,$G$6)</f>
        <v>-21.23807209776718</v>
      </c>
      <c r="F7" s="29">
        <f>$C$2</f>
        <v>-11999</v>
      </c>
    </row>
    <row r="8" spans="2:9" x14ac:dyDescent="0.3">
      <c r="C8" s="39">
        <v>2</v>
      </c>
      <c r="D8" s="16">
        <f t="shared" si="0"/>
        <v>-11975.808025269238</v>
      </c>
      <c r="E8" s="16">
        <f t="shared" si="1"/>
        <v>-23.191974730761746</v>
      </c>
      <c r="F8" s="29">
        <f t="shared" ref="F8:F71" si="2">$C$2</f>
        <v>-11999</v>
      </c>
    </row>
    <row r="9" spans="2:9" x14ac:dyDescent="0.3">
      <c r="C9" s="39">
        <v>3</v>
      </c>
      <c r="D9" s="16">
        <f t="shared" si="0"/>
        <v>-11973.674363594007</v>
      </c>
      <c r="E9" s="16">
        <f t="shared" si="1"/>
        <v>-25.325636405991837</v>
      </c>
      <c r="F9" s="29">
        <f t="shared" si="2"/>
        <v>-11999</v>
      </c>
      <c r="I9" s="30"/>
    </row>
    <row r="10" spans="2:9" x14ac:dyDescent="0.3">
      <c r="C10" s="39">
        <v>4</v>
      </c>
      <c r="D10" s="16">
        <f t="shared" si="0"/>
        <v>-11971.344405044658</v>
      </c>
      <c r="E10" s="16">
        <f t="shared" si="1"/>
        <v>-27.655594955343076</v>
      </c>
      <c r="F10" s="29">
        <f t="shared" si="2"/>
        <v>-11999</v>
      </c>
    </row>
    <row r="11" spans="2:9" x14ac:dyDescent="0.3">
      <c r="C11" s="39">
        <v>5</v>
      </c>
      <c r="D11" s="16">
        <f t="shared" si="0"/>
        <v>-11968.800090308763</v>
      </c>
      <c r="E11" s="16">
        <f t="shared" si="1"/>
        <v>-30.199909691234655</v>
      </c>
      <c r="F11" s="29">
        <f t="shared" si="2"/>
        <v>-11999</v>
      </c>
    </row>
    <row r="12" spans="2:9" x14ac:dyDescent="0.3">
      <c r="C12" s="39">
        <v>6</v>
      </c>
      <c r="D12" s="16">
        <f t="shared" si="0"/>
        <v>-11966.021698617171</v>
      </c>
      <c r="E12" s="16">
        <f t="shared" si="1"/>
        <v>-32.978301382828228</v>
      </c>
      <c r="F12" s="29">
        <f t="shared" si="2"/>
        <v>-11999</v>
      </c>
    </row>
    <row r="13" spans="2:9" x14ac:dyDescent="0.3">
      <c r="C13" s="39">
        <v>7</v>
      </c>
      <c r="D13" s="16">
        <f t="shared" si="0"/>
        <v>-11962.987694889951</v>
      </c>
      <c r="E13" s="16">
        <f t="shared" si="1"/>
        <v>-36.012305110048437</v>
      </c>
      <c r="F13" s="29">
        <f t="shared" si="2"/>
        <v>-11999</v>
      </c>
    </row>
    <row r="14" spans="2:9" x14ac:dyDescent="0.3">
      <c r="C14" s="39">
        <v>8</v>
      </c>
      <c r="D14" s="16">
        <f t="shared" si="0"/>
        <v>-11959.674562819826</v>
      </c>
      <c r="E14" s="16">
        <f t="shared" si="1"/>
        <v>-39.325437180172877</v>
      </c>
      <c r="F14" s="29">
        <f t="shared" si="2"/>
        <v>-11999</v>
      </c>
    </row>
    <row r="15" spans="2:9" x14ac:dyDescent="0.3">
      <c r="C15" s="39">
        <v>9</v>
      </c>
      <c r="D15" s="16">
        <f t="shared" si="0"/>
        <v>-11956.056622599252</v>
      </c>
      <c r="E15" s="16">
        <f t="shared" si="1"/>
        <v>-42.943377400748794</v>
      </c>
      <c r="F15" s="29">
        <f t="shared" si="2"/>
        <v>-11999</v>
      </c>
    </row>
    <row r="16" spans="2:9" x14ac:dyDescent="0.3">
      <c r="C16" s="39">
        <v>10</v>
      </c>
      <c r="D16" s="16">
        <f t="shared" si="0"/>
        <v>-11952.105831878382</v>
      </c>
      <c r="E16" s="16">
        <f t="shared" si="1"/>
        <v>-46.894168121617717</v>
      </c>
      <c r="F16" s="29">
        <f t="shared" si="2"/>
        <v>-11999</v>
      </c>
    </row>
    <row r="17" spans="3:6" x14ac:dyDescent="0.3">
      <c r="C17" s="39">
        <v>11</v>
      </c>
      <c r="D17" s="16">
        <f t="shared" si="0"/>
        <v>-11947.791568411192</v>
      </c>
      <c r="E17" s="16">
        <f t="shared" si="1"/>
        <v>-51.208431588806512</v>
      </c>
      <c r="F17" s="29">
        <f t="shared" si="2"/>
        <v>-11999</v>
      </c>
    </row>
    <row r="18" spans="3:6" x14ac:dyDescent="0.3">
      <c r="C18" s="39">
        <v>12</v>
      </c>
      <c r="D18" s="16">
        <f t="shared" si="0"/>
        <v>-11943.080392705022</v>
      </c>
      <c r="E18" s="16">
        <f t="shared" si="1"/>
        <v>-55.919607294976743</v>
      </c>
      <c r="F18" s="29">
        <f t="shared" si="2"/>
        <v>-11999</v>
      </c>
    </row>
    <row r="19" spans="3:6" x14ac:dyDescent="0.3">
      <c r="C19" s="39">
        <v>13</v>
      </c>
      <c r="D19" s="16">
        <f t="shared" si="0"/>
        <v>-11937.935788833885</v>
      </c>
      <c r="E19" s="16">
        <f t="shared" si="1"/>
        <v>-61.064211166114568</v>
      </c>
      <c r="F19" s="29">
        <f t="shared" si="2"/>
        <v>-11999</v>
      </c>
    </row>
    <row r="20" spans="3:6" x14ac:dyDescent="0.3">
      <c r="C20" s="39">
        <v>14</v>
      </c>
      <c r="D20" s="16">
        <f t="shared" si="0"/>
        <v>-11932.317881406601</v>
      </c>
      <c r="E20" s="16">
        <f t="shared" si="1"/>
        <v>-66.682118593397149</v>
      </c>
      <c r="F20" s="29">
        <f t="shared" si="2"/>
        <v>-11999</v>
      </c>
    </row>
    <row r="21" spans="3:6" x14ac:dyDescent="0.3">
      <c r="C21" s="39">
        <v>15</v>
      </c>
      <c r="D21" s="16">
        <f t="shared" si="0"/>
        <v>-11926.183126496011</v>
      </c>
      <c r="E21" s="16">
        <f t="shared" si="1"/>
        <v>-72.81687350398964</v>
      </c>
      <c r="F21" s="29">
        <f t="shared" si="2"/>
        <v>-11999</v>
      </c>
    </row>
    <row r="22" spans="3:6" x14ac:dyDescent="0.3">
      <c r="C22" s="39">
        <v>16</v>
      </c>
      <c r="D22" s="16">
        <f t="shared" si="0"/>
        <v>-11919.483974133644</v>
      </c>
      <c r="E22" s="16">
        <f t="shared" si="1"/>
        <v>-79.516025866356728</v>
      </c>
      <c r="F22" s="29">
        <f t="shared" si="2"/>
        <v>-11999</v>
      </c>
    </row>
    <row r="23" spans="3:6" x14ac:dyDescent="0.3">
      <c r="C23" s="39">
        <v>17</v>
      </c>
      <c r="D23" s="16">
        <f t="shared" si="0"/>
        <v>-11912.168499753938</v>
      </c>
      <c r="E23" s="16">
        <f t="shared" si="1"/>
        <v>-86.831500246061509</v>
      </c>
      <c r="F23" s="29">
        <f t="shared" si="2"/>
        <v>-11999</v>
      </c>
    </row>
    <row r="24" spans="3:6" x14ac:dyDescent="0.3">
      <c r="C24" s="39">
        <v>18</v>
      </c>
      <c r="D24" s="16">
        <f t="shared" si="0"/>
        <v>-11904.1800017313</v>
      </c>
      <c r="E24" s="16">
        <f t="shared" si="1"/>
        <v>-94.819998268699223</v>
      </c>
      <c r="F24" s="29">
        <f t="shared" si="2"/>
        <v>-11999</v>
      </c>
    </row>
    <row r="25" spans="3:6" x14ac:dyDescent="0.3">
      <c r="C25" s="39">
        <v>19</v>
      </c>
      <c r="D25" s="16">
        <f t="shared" si="0"/>
        <v>-11895.45656189058</v>
      </c>
      <c r="E25" s="16">
        <f t="shared" si="1"/>
        <v>-103.54343810941948</v>
      </c>
      <c r="F25" s="29">
        <f t="shared" si="2"/>
        <v>-11999</v>
      </c>
    </row>
    <row r="26" spans="3:6" x14ac:dyDescent="0.3">
      <c r="C26" s="39">
        <v>20</v>
      </c>
      <c r="D26" s="16">
        <f t="shared" si="0"/>
        <v>-11885.930565584513</v>
      </c>
      <c r="E26" s="16">
        <f t="shared" si="1"/>
        <v>-113.06943441548611</v>
      </c>
      <c r="F26" s="29">
        <f t="shared" si="2"/>
        <v>-11999</v>
      </c>
    </row>
    <row r="27" spans="3:6" x14ac:dyDescent="0.3">
      <c r="C27" s="39">
        <v>21</v>
      </c>
      <c r="D27" s="16">
        <f t="shared" si="0"/>
        <v>-11875.528177618289</v>
      </c>
      <c r="E27" s="16">
        <f t="shared" si="1"/>
        <v>-123.47182238171079</v>
      </c>
      <c r="F27" s="29">
        <f t="shared" si="2"/>
        <v>-11999</v>
      </c>
    </row>
    <row r="28" spans="3:6" x14ac:dyDescent="0.3">
      <c r="C28" s="39">
        <v>22</v>
      </c>
      <c r="D28" s="16">
        <f t="shared" si="0"/>
        <v>-11864.168769959171</v>
      </c>
      <c r="E28" s="16">
        <f t="shared" si="1"/>
        <v>-134.83123004082825</v>
      </c>
      <c r="F28" s="29">
        <f t="shared" si="2"/>
        <v>-11999</v>
      </c>
    </row>
    <row r="29" spans="3:6" x14ac:dyDescent="0.3">
      <c r="C29" s="39">
        <v>23</v>
      </c>
      <c r="D29" s="16">
        <f t="shared" si="0"/>
        <v>-11851.764296795414</v>
      </c>
      <c r="E29" s="16">
        <f t="shared" si="1"/>
        <v>-147.23570320458438</v>
      </c>
      <c r="F29" s="29">
        <f t="shared" si="2"/>
        <v>-11999</v>
      </c>
    </row>
    <row r="30" spans="3:6" x14ac:dyDescent="0.3">
      <c r="C30" s="39">
        <v>24</v>
      </c>
      <c r="D30" s="16">
        <f t="shared" si="0"/>
        <v>-11838.218612100593</v>
      </c>
      <c r="E30" s="16">
        <f t="shared" si="1"/>
        <v>-160.78138789940621</v>
      </c>
      <c r="F30" s="29">
        <f t="shared" si="2"/>
        <v>-11999</v>
      </c>
    </row>
    <row r="31" spans="3:6" x14ac:dyDescent="0.3">
      <c r="C31" s="39">
        <v>25</v>
      </c>
      <c r="D31" s="16">
        <f t="shared" si="0"/>
        <v>-11823.426724413848</v>
      </c>
      <c r="E31" s="16">
        <f t="shared" si="1"/>
        <v>-175.57327558615151</v>
      </c>
      <c r="F31" s="29">
        <f t="shared" si="2"/>
        <v>-11999</v>
      </c>
    </row>
    <row r="32" spans="3:6" x14ac:dyDescent="0.3">
      <c r="C32" s="39">
        <v>26</v>
      </c>
      <c r="D32" s="16">
        <f t="shared" si="0"/>
        <v>-11807.273983059922</v>
      </c>
      <c r="E32" s="16">
        <f t="shared" si="1"/>
        <v>-191.7260169400775</v>
      </c>
      <c r="F32" s="29">
        <f t="shared" si="2"/>
        <v>-11999</v>
      </c>
    </row>
    <row r="33" spans="3:6" x14ac:dyDescent="0.3">
      <c r="C33" s="39">
        <v>27</v>
      </c>
      <c r="D33" s="16">
        <f t="shared" si="0"/>
        <v>-11789.635189501436</v>
      </c>
      <c r="E33" s="16">
        <f t="shared" si="1"/>
        <v>-209.36481049856454</v>
      </c>
      <c r="F33" s="29">
        <f t="shared" si="2"/>
        <v>-11999</v>
      </c>
    </row>
    <row r="34" spans="3:6" x14ac:dyDescent="0.3">
      <c r="C34" s="39">
        <v>28</v>
      </c>
      <c r="D34" s="16">
        <f t="shared" si="0"/>
        <v>-11770.373626935567</v>
      </c>
      <c r="E34" s="16">
        <f t="shared" si="1"/>
        <v>-228.62637306443261</v>
      </c>
      <c r="F34" s="29">
        <f t="shared" si="2"/>
        <v>-11999</v>
      </c>
    </row>
    <row r="35" spans="3:6" x14ac:dyDescent="0.3">
      <c r="C35" s="39">
        <v>29</v>
      </c>
      <c r="D35" s="16">
        <f t="shared" si="0"/>
        <v>-11749.340000613638</v>
      </c>
      <c r="E35" s="16">
        <f t="shared" si="1"/>
        <v>-249.65999938636043</v>
      </c>
      <c r="F35" s="29">
        <f t="shared" si="2"/>
        <v>-11999</v>
      </c>
    </row>
    <row r="36" spans="3:6" x14ac:dyDescent="0.3">
      <c r="C36" s="39">
        <v>30</v>
      </c>
      <c r="D36" s="16">
        <f t="shared" si="0"/>
        <v>-11726.371280670093</v>
      </c>
      <c r="E36" s="16">
        <f t="shared" si="1"/>
        <v>-272.62871932990549</v>
      </c>
      <c r="F36" s="29">
        <f t="shared" si="2"/>
        <v>-11999</v>
      </c>
    </row>
    <row r="37" spans="3:6" x14ac:dyDescent="0.3">
      <c r="C37" s="39">
        <v>31</v>
      </c>
      <c r="D37" s="16">
        <f t="shared" si="0"/>
        <v>-11701.289438491742</v>
      </c>
      <c r="E37" s="16">
        <f t="shared" si="1"/>
        <v>-297.71056150825689</v>
      </c>
      <c r="F37" s="29">
        <f t="shared" si="2"/>
        <v>-11999</v>
      </c>
    </row>
    <row r="38" spans="3:6" x14ac:dyDescent="0.3">
      <c r="C38" s="39">
        <v>32</v>
      </c>
      <c r="D38" s="16">
        <f t="shared" si="0"/>
        <v>-11673.900066832983</v>
      </c>
      <c r="E38" s="16">
        <f t="shared" si="1"/>
        <v>-325.0999331670165</v>
      </c>
      <c r="F38" s="29">
        <f t="shared" si="2"/>
        <v>-11999</v>
      </c>
    </row>
    <row r="39" spans="3:6" x14ac:dyDescent="0.3">
      <c r="C39" s="39">
        <v>33</v>
      </c>
      <c r="D39" s="16">
        <f t="shared" si="0"/>
        <v>-11643.990872981616</v>
      </c>
      <c r="E39" s="16">
        <f t="shared" si="1"/>
        <v>-355.009127018382</v>
      </c>
      <c r="F39" s="29">
        <f t="shared" si="2"/>
        <v>-11999</v>
      </c>
    </row>
    <row r="40" spans="3:6" x14ac:dyDescent="0.3">
      <c r="C40" s="39">
        <v>34</v>
      </c>
      <c r="D40" s="16">
        <f t="shared" si="0"/>
        <v>-11611.330033295926</v>
      </c>
      <c r="E40" s="16">
        <f t="shared" si="1"/>
        <v>-387.66996670407309</v>
      </c>
      <c r="F40" s="29">
        <f t="shared" si="2"/>
        <v>-11999</v>
      </c>
    </row>
    <row r="41" spans="3:6" x14ac:dyDescent="0.3">
      <c r="C41" s="39">
        <v>35</v>
      </c>
      <c r="D41" s="16">
        <f t="shared" si="0"/>
        <v>-11575.664396359152</v>
      </c>
      <c r="E41" s="16">
        <f t="shared" si="1"/>
        <v>-423.33560364084786</v>
      </c>
      <c r="F41" s="29">
        <f t="shared" si="2"/>
        <v>-11999</v>
      </c>
    </row>
    <row r="42" spans="3:6" x14ac:dyDescent="0.3">
      <c r="C42" s="39">
        <v>36</v>
      </c>
      <c r="D42" s="16">
        <f t="shared" si="0"/>
        <v>-11536.717520824193</v>
      </c>
      <c r="E42" s="16">
        <f t="shared" si="1"/>
        <v>-462.28247917580586</v>
      </c>
      <c r="F42" s="29">
        <f t="shared" si="2"/>
        <v>-11999</v>
      </c>
    </row>
    <row r="43" spans="3:6" x14ac:dyDescent="0.3">
      <c r="C43" s="39">
        <v>37</v>
      </c>
      <c r="D43" s="16">
        <f t="shared" si="0"/>
        <v>-11494.187532740019</v>
      </c>
      <c r="E43" s="16">
        <f t="shared" si="1"/>
        <v>-504.81246725998</v>
      </c>
      <c r="F43" s="29">
        <f t="shared" si="2"/>
        <v>-11999</v>
      </c>
    </row>
    <row r="44" spans="3:6" x14ac:dyDescent="0.3">
      <c r="C44" s="39">
        <v>38</v>
      </c>
      <c r="D44" s="16">
        <f t="shared" si="0"/>
        <v>-11447.744785752102</v>
      </c>
      <c r="E44" s="16">
        <f t="shared" si="1"/>
        <v>-551.25521424789815</v>
      </c>
      <c r="F44" s="29">
        <f t="shared" si="2"/>
        <v>-11999</v>
      </c>
    </row>
    <row r="45" spans="3:6" x14ac:dyDescent="0.3">
      <c r="C45" s="39">
        <v>39</v>
      </c>
      <c r="D45" s="16">
        <f t="shared" si="0"/>
        <v>-11397.029306041293</v>
      </c>
      <c r="E45" s="16">
        <f t="shared" si="1"/>
        <v>-601.97069395870471</v>
      </c>
      <c r="F45" s="29">
        <f t="shared" si="2"/>
        <v>-11999</v>
      </c>
    </row>
    <row r="46" spans="3:6" x14ac:dyDescent="0.3">
      <c r="C46" s="39">
        <v>40</v>
      </c>
      <c r="D46" s="16">
        <f t="shared" si="0"/>
        <v>-11341.648002197093</v>
      </c>
      <c r="E46" s="16">
        <f t="shared" si="1"/>
        <v>-657.35199780290566</v>
      </c>
      <c r="F46" s="29">
        <f t="shared" si="2"/>
        <v>-11999</v>
      </c>
    </row>
    <row r="47" spans="3:6" x14ac:dyDescent="0.3">
      <c r="C47" s="39">
        <v>41</v>
      </c>
      <c r="D47" s="16">
        <f t="shared" si="0"/>
        <v>-11281.171618399227</v>
      </c>
      <c r="E47" s="16">
        <f t="shared" si="1"/>
        <v>-717.8283816007729</v>
      </c>
      <c r="F47" s="29">
        <f t="shared" si="2"/>
        <v>-11999</v>
      </c>
    </row>
    <row r="48" spans="3:6" x14ac:dyDescent="0.3">
      <c r="C48" s="39">
        <v>42</v>
      </c>
      <c r="D48" s="16">
        <f t="shared" si="0"/>
        <v>-11215.131407291956</v>
      </c>
      <c r="E48" s="16">
        <f t="shared" si="1"/>
        <v>-783.86859270804393</v>
      </c>
      <c r="F48" s="29">
        <f t="shared" si="2"/>
        <v>-11999</v>
      </c>
    </row>
    <row r="49" spans="3:6" x14ac:dyDescent="0.3">
      <c r="C49" s="39">
        <v>43</v>
      </c>
      <c r="D49" s="16">
        <f t="shared" si="0"/>
        <v>-11143.015496762815</v>
      </c>
      <c r="E49" s="16">
        <f t="shared" si="1"/>
        <v>-855.98450323718407</v>
      </c>
      <c r="F49" s="29">
        <f t="shared" si="2"/>
        <v>-11999</v>
      </c>
    </row>
    <row r="50" spans="3:6" x14ac:dyDescent="0.3">
      <c r="C50" s="39">
        <v>44</v>
      </c>
      <c r="D50" s="16">
        <f t="shared" si="0"/>
        <v>-11064.264922464996</v>
      </c>
      <c r="E50" s="16">
        <f t="shared" si="1"/>
        <v>-934.73507753500508</v>
      </c>
      <c r="F50" s="29">
        <f t="shared" si="2"/>
        <v>-11999</v>
      </c>
    </row>
    <row r="51" spans="3:6" x14ac:dyDescent="0.3">
      <c r="C51" s="39">
        <v>45</v>
      </c>
      <c r="D51" s="16">
        <f t="shared" si="0"/>
        <v>-10978.269295331775</v>
      </c>
      <c r="E51" s="16">
        <f t="shared" si="1"/>
        <v>-1020.7307046682253</v>
      </c>
      <c r="F51" s="29">
        <f t="shared" si="2"/>
        <v>-11999</v>
      </c>
    </row>
    <row r="52" spans="3:6" x14ac:dyDescent="0.3">
      <c r="C52" s="39">
        <v>46</v>
      </c>
      <c r="D52" s="16">
        <f t="shared" si="0"/>
        <v>-10884.362070502297</v>
      </c>
      <c r="E52" s="16">
        <f t="shared" si="1"/>
        <v>-1114.6379294977021</v>
      </c>
      <c r="F52" s="29">
        <f t="shared" si="2"/>
        <v>-11999</v>
      </c>
    </row>
    <row r="53" spans="3:6" x14ac:dyDescent="0.3">
      <c r="C53" s="39">
        <v>47</v>
      </c>
      <c r="D53" s="16">
        <f t="shared" si="0"/>
        <v>-10781.815380988508</v>
      </c>
      <c r="E53" s="16">
        <f t="shared" si="1"/>
        <v>-1217.1846190114907</v>
      </c>
      <c r="F53" s="29">
        <f t="shared" si="2"/>
        <v>-11999</v>
      </c>
    </row>
    <row r="54" spans="3:6" x14ac:dyDescent="0.3">
      <c r="C54" s="39">
        <v>48</v>
      </c>
      <c r="D54" s="16">
        <f t="shared" si="0"/>
        <v>-10669.83439603945</v>
      </c>
      <c r="E54" s="16">
        <f t="shared" si="1"/>
        <v>-1329.165603960548</v>
      </c>
      <c r="F54" s="29">
        <f t="shared" si="2"/>
        <v>-11999</v>
      </c>
    </row>
    <row r="55" spans="3:6" x14ac:dyDescent="0.3">
      <c r="C55" s="39">
        <v>49</v>
      </c>
      <c r="D55" s="16">
        <f t="shared" si="0"/>
        <v>-10547.551160475081</v>
      </c>
      <c r="E55" s="16">
        <f t="shared" si="1"/>
        <v>-1451.4488395249182</v>
      </c>
      <c r="F55" s="29">
        <f t="shared" si="2"/>
        <v>-11999</v>
      </c>
    </row>
    <row r="56" spans="3:6" x14ac:dyDescent="0.3">
      <c r="C56" s="39">
        <v>50</v>
      </c>
      <c r="D56" s="16">
        <f t="shared" si="0"/>
        <v>-10414.017867238788</v>
      </c>
      <c r="E56" s="16">
        <f t="shared" si="1"/>
        <v>-1584.9821327612108</v>
      </c>
      <c r="F56" s="29">
        <f t="shared" si="2"/>
        <v>-11999</v>
      </c>
    </row>
    <row r="57" spans="3:6" x14ac:dyDescent="0.3">
      <c r="C57" s="39">
        <v>51</v>
      </c>
      <c r="D57" s="16">
        <f t="shared" si="0"/>
        <v>-10268.199511024757</v>
      </c>
      <c r="E57" s="16">
        <f t="shared" si="1"/>
        <v>-1730.8004889752424</v>
      </c>
      <c r="F57" s="29">
        <f t="shared" si="2"/>
        <v>-11999</v>
      </c>
    </row>
    <row r="58" spans="3:6" x14ac:dyDescent="0.3">
      <c r="C58" s="39">
        <v>52</v>
      </c>
      <c r="D58" s="16">
        <f t="shared" si="0"/>
        <v>-10108.965866039034</v>
      </c>
      <c r="E58" s="16">
        <f t="shared" si="1"/>
        <v>-1890.0341339609649</v>
      </c>
      <c r="F58" s="29">
        <f t="shared" si="2"/>
        <v>-11999</v>
      </c>
    </row>
    <row r="59" spans="3:6" x14ac:dyDescent="0.3">
      <c r="C59" s="39">
        <v>53</v>
      </c>
      <c r="D59" s="16">
        <f t="shared" si="0"/>
        <v>-9935.0827257146266</v>
      </c>
      <c r="E59" s="16">
        <f t="shared" si="1"/>
        <v>-2063.9172742853734</v>
      </c>
      <c r="F59" s="29">
        <f t="shared" si="2"/>
        <v>-11999</v>
      </c>
    </row>
    <row r="60" spans="3:6" x14ac:dyDescent="0.3">
      <c r="C60" s="39">
        <v>54</v>
      </c>
      <c r="D60" s="16">
        <f t="shared" si="0"/>
        <v>-9745.2023364803736</v>
      </c>
      <c r="E60" s="16">
        <f t="shared" si="1"/>
        <v>-2253.7976635196278</v>
      </c>
      <c r="F60" s="29">
        <f t="shared" si="2"/>
        <v>-11999</v>
      </c>
    </row>
    <row r="61" spans="3:6" x14ac:dyDescent="0.3">
      <c r="C61" s="39">
        <v>55</v>
      </c>
      <c r="D61" s="16">
        <f t="shared" si="0"/>
        <v>-9537.8529514365673</v>
      </c>
      <c r="E61" s="16">
        <f t="shared" si="1"/>
        <v>-2461.1470485634336</v>
      </c>
      <c r="F61" s="29">
        <f t="shared" si="2"/>
        <v>-11999</v>
      </c>
    </row>
    <row r="62" spans="3:6" x14ac:dyDescent="0.3">
      <c r="C62" s="39">
        <v>56</v>
      </c>
      <c r="D62" s="16">
        <f t="shared" si="0"/>
        <v>-9311.4274229687308</v>
      </c>
      <c r="E62" s="16">
        <f t="shared" si="1"/>
        <v>-2687.5725770312692</v>
      </c>
      <c r="F62" s="29">
        <f t="shared" si="2"/>
        <v>-11999</v>
      </c>
    </row>
    <row r="63" spans="3:6" x14ac:dyDescent="0.3">
      <c r="C63" s="39">
        <v>57</v>
      </c>
      <c r="D63" s="16">
        <f t="shared" si="0"/>
        <v>-9064.1707458818528</v>
      </c>
      <c r="E63" s="16">
        <f t="shared" si="1"/>
        <v>-2934.8292541181459</v>
      </c>
      <c r="F63" s="29">
        <f t="shared" si="2"/>
        <v>-11999</v>
      </c>
    </row>
    <row r="64" spans="3:6" x14ac:dyDescent="0.3">
      <c r="C64" s="39">
        <v>58</v>
      </c>
      <c r="D64" s="16">
        <f t="shared" si="0"/>
        <v>-8794.1664545029835</v>
      </c>
      <c r="E64" s="16">
        <f t="shared" si="1"/>
        <v>-3204.8335454970152</v>
      </c>
      <c r="F64" s="29">
        <f t="shared" si="2"/>
        <v>-11999</v>
      </c>
    </row>
    <row r="65" spans="3:6" x14ac:dyDescent="0.3">
      <c r="C65" s="39">
        <v>59</v>
      </c>
      <c r="D65" s="16">
        <f t="shared" si="0"/>
        <v>-8499.3217683172588</v>
      </c>
      <c r="E65" s="16">
        <f t="shared" si="1"/>
        <v>-3499.6782316827403</v>
      </c>
      <c r="F65" s="29">
        <f t="shared" si="2"/>
        <v>-11999</v>
      </c>
    </row>
    <row r="66" spans="3:6" x14ac:dyDescent="0.3">
      <c r="C66" s="39">
        <v>60</v>
      </c>
      <c r="D66" s="16">
        <f t="shared" si="0"/>
        <v>-8177.3513710024463</v>
      </c>
      <c r="E66" s="16">
        <f t="shared" si="1"/>
        <v>-3821.6486289975528</v>
      </c>
      <c r="F66" s="29">
        <f t="shared" si="2"/>
        <v>-11999</v>
      </c>
    </row>
    <row r="67" spans="3:6" x14ac:dyDescent="0.3">
      <c r="C67" s="39">
        <v>61</v>
      </c>
      <c r="D67" s="16">
        <f t="shared" si="0"/>
        <v>-7825.7596971346711</v>
      </c>
      <c r="E67" s="16">
        <f t="shared" si="1"/>
        <v>-4173.240302865328</v>
      </c>
      <c r="F67" s="29">
        <f t="shared" si="2"/>
        <v>-11999</v>
      </c>
    </row>
    <row r="68" spans="3:6" x14ac:dyDescent="0.3">
      <c r="C68" s="39">
        <v>62</v>
      </c>
      <c r="D68" s="16">
        <f t="shared" si="0"/>
        <v>-7441.8215892710605</v>
      </c>
      <c r="E68" s="16">
        <f t="shared" si="1"/>
        <v>-4557.1784107289386</v>
      </c>
      <c r="F68" s="29">
        <f t="shared" si="2"/>
        <v>-11999</v>
      </c>
    </row>
    <row r="69" spans="3:6" x14ac:dyDescent="0.3">
      <c r="C69" s="39">
        <v>63</v>
      </c>
      <c r="D69" s="16">
        <f t="shared" si="0"/>
        <v>-7022.5611754839992</v>
      </c>
      <c r="E69" s="16">
        <f t="shared" si="1"/>
        <v>-4976.4388245160008</v>
      </c>
      <c r="F69" s="29">
        <f t="shared" si="2"/>
        <v>-11999</v>
      </c>
    </row>
    <row r="70" spans="3:6" x14ac:dyDescent="0.3">
      <c r="C70" s="39">
        <v>64</v>
      </c>
      <c r="D70" s="16">
        <f t="shared" si="0"/>
        <v>-6564.7288036285263</v>
      </c>
      <c r="E70" s="16">
        <f t="shared" si="1"/>
        <v>-5434.2711963714728</v>
      </c>
      <c r="F70" s="29">
        <f t="shared" si="2"/>
        <v>-11999</v>
      </c>
    </row>
    <row r="71" spans="3:6" x14ac:dyDescent="0.3">
      <c r="C71" s="39">
        <v>65</v>
      </c>
      <c r="D71" s="16">
        <f t="shared" ref="D71:D78" si="3">IPMT($C$4,C71,$C$3,$G$6)</f>
        <v>-6064.7758535623516</v>
      </c>
      <c r="E71" s="16">
        <f t="shared" ref="E71:E78" si="4">PPMT($C$4,C71,$C$3,$G$6)</f>
        <v>-5934.2241464376484</v>
      </c>
      <c r="F71" s="29">
        <f t="shared" si="2"/>
        <v>-11999</v>
      </c>
    </row>
    <row r="72" spans="3:6" x14ac:dyDescent="0.3">
      <c r="C72" s="39">
        <v>66</v>
      </c>
      <c r="D72" s="16">
        <f t="shared" si="3"/>
        <v>-5518.8272320900878</v>
      </c>
      <c r="E72" s="16">
        <f t="shared" si="4"/>
        <v>-6480.1727679099113</v>
      </c>
      <c r="F72" s="29">
        <f t="shared" ref="F72:F78" si="5">$C$2</f>
        <v>-11999</v>
      </c>
    </row>
    <row r="73" spans="3:6" x14ac:dyDescent="0.3">
      <c r="C73" s="39">
        <v>67</v>
      </c>
      <c r="D73" s="16">
        <f t="shared" si="3"/>
        <v>-4922.6513374423757</v>
      </c>
      <c r="E73" s="16">
        <f t="shared" si="4"/>
        <v>-7076.3486625576234</v>
      </c>
      <c r="F73" s="29">
        <f t="shared" si="5"/>
        <v>-11999</v>
      </c>
    </row>
    <row r="74" spans="3:6" x14ac:dyDescent="0.3">
      <c r="C74" s="39">
        <v>68</v>
      </c>
      <c r="D74" s="16">
        <f t="shared" si="3"/>
        <v>-4271.6272604870737</v>
      </c>
      <c r="E74" s="16">
        <f t="shared" si="4"/>
        <v>-7727.3727395129254</v>
      </c>
      <c r="F74" s="29">
        <f t="shared" si="5"/>
        <v>-11999</v>
      </c>
    </row>
    <row r="75" spans="3:6" x14ac:dyDescent="0.3">
      <c r="C75" s="39">
        <v>69</v>
      </c>
      <c r="D75" s="16">
        <f t="shared" si="3"/>
        <v>-3560.7089684518855</v>
      </c>
      <c r="E75" s="16">
        <f t="shared" si="4"/>
        <v>-8438.2910315481149</v>
      </c>
      <c r="F75" s="29">
        <f t="shared" si="5"/>
        <v>-11999</v>
      </c>
    </row>
    <row r="76" spans="3:6" x14ac:dyDescent="0.3">
      <c r="C76" s="39">
        <v>70</v>
      </c>
      <c r="D76" s="16">
        <f t="shared" si="3"/>
        <v>-2784.3861935494588</v>
      </c>
      <c r="E76" s="16">
        <f t="shared" si="4"/>
        <v>-9214.6138064505412</v>
      </c>
      <c r="F76" s="29">
        <f t="shared" si="5"/>
        <v>-11999</v>
      </c>
    </row>
    <row r="77" spans="3:6" x14ac:dyDescent="0.3">
      <c r="C77" s="39">
        <v>71</v>
      </c>
      <c r="D77" s="16">
        <f t="shared" si="3"/>
        <v>-1936.6417233560089</v>
      </c>
      <c r="E77" s="16">
        <f t="shared" si="4"/>
        <v>-10062.35827664399</v>
      </c>
      <c r="F77" s="29">
        <f t="shared" si="5"/>
        <v>-11999</v>
      </c>
    </row>
    <row r="78" spans="3:6" x14ac:dyDescent="0.3">
      <c r="C78" s="39">
        <v>72</v>
      </c>
      <c r="D78" s="16">
        <f t="shared" si="3"/>
        <v>-1010.9047619047619</v>
      </c>
      <c r="E78" s="16">
        <f t="shared" si="4"/>
        <v>-10988.095238095239</v>
      </c>
      <c r="F78" s="29">
        <f t="shared" si="5"/>
        <v>-11999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 Fresadora</vt:lpstr>
      <vt:lpstr>3. TVEO</vt:lpstr>
      <vt:lpstr>Hoja1</vt:lpstr>
      <vt:lpstr>4. Cementera</vt:lpstr>
      <vt:lpstr>5. </vt:lpstr>
      <vt:lpstr>6. Camión de Volteo</vt:lpstr>
      <vt:lpstr>7. Tesla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2022-10-26T23:34:18Z</dcterms:created>
  <dcterms:modified xsi:type="dcterms:W3CDTF">2022-11-15T00:08:56Z</dcterms:modified>
</cp:coreProperties>
</file>