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go\Downloads\"/>
    </mc:Choice>
  </mc:AlternateContent>
  <xr:revisionPtr revIDLastSave="0" documentId="13_ncr:1_{3A80A8C5-AF18-441B-AA07-3625DCEC85DE}" xr6:coauthVersionLast="47" xr6:coauthVersionMax="47" xr10:uidLastSave="{00000000-0000-0000-0000-000000000000}"/>
  <bookViews>
    <workbookView xWindow="-113" yWindow="-113" windowWidth="24267" windowHeight="13023" tabRatio="1000" activeTab="3" xr2:uid="{00000000-000D-0000-FFFF-FFFF00000000}"/>
  </bookViews>
  <sheets>
    <sheet name="Presupuesto" sheetId="15" r:id="rId1"/>
    <sheet name="Estado de Resultados" sheetId="5" r:id="rId2"/>
    <sheet name="Balance General" sheetId="14" r:id="rId3"/>
    <sheet name="Flujo de Caja" sheetId="11" r:id="rId4"/>
    <sheet name="Tabla de Amortizacion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5" l="1"/>
  <c r="B13" i="15"/>
  <c r="C22" i="11" s="1"/>
  <c r="R10" i="14"/>
  <c r="U13" i="5"/>
  <c r="T13" i="5" s="1"/>
  <c r="T14" i="14"/>
  <c r="O95" i="11"/>
  <c r="S15" i="14"/>
  <c r="T15" i="14" s="1"/>
  <c r="R17" i="14"/>
  <c r="O74" i="11"/>
  <c r="O43" i="11"/>
  <c r="C10" i="11" l="1"/>
  <c r="S17" i="14"/>
  <c r="T17" i="14"/>
  <c r="P18" i="5" l="1"/>
  <c r="N18" i="5"/>
  <c r="Q14" i="14"/>
  <c r="Q31" i="14" l="1"/>
  <c r="Q22" i="14"/>
  <c r="Q18" i="14"/>
  <c r="P15" i="14"/>
  <c r="O15" i="14"/>
  <c r="N15" i="14"/>
  <c r="M15" i="14"/>
  <c r="L15" i="14"/>
  <c r="K15" i="14"/>
  <c r="J15" i="14"/>
  <c r="I15" i="14"/>
  <c r="H15" i="14"/>
  <c r="G15" i="14"/>
  <c r="F15" i="14"/>
  <c r="F10" i="14"/>
  <c r="J10" i="14"/>
  <c r="O22" i="11"/>
  <c r="O18" i="11"/>
  <c r="O9" i="11"/>
  <c r="O10" i="11"/>
  <c r="O11" i="11"/>
  <c r="Q15" i="14" l="1"/>
  <c r="N10" i="14"/>
  <c r="G10" i="14"/>
  <c r="K10" i="14"/>
  <c r="O10" i="14"/>
  <c r="H10" i="14"/>
  <c r="L10" i="14"/>
  <c r="P10" i="14"/>
  <c r="I10" i="14"/>
  <c r="M10" i="14"/>
  <c r="O14" i="5"/>
  <c r="Q16" i="14" l="1"/>
  <c r="Q17" i="14" s="1"/>
  <c r="P14" i="5"/>
  <c r="O98" i="11"/>
  <c r="O85" i="11"/>
  <c r="O77" i="11"/>
  <c r="O64" i="11"/>
  <c r="O46" i="11"/>
  <c r="O33" i="11"/>
  <c r="C44" i="11"/>
  <c r="C6" i="11"/>
  <c r="Q14" i="5" l="1"/>
  <c r="D23" i="11"/>
  <c r="E23" i="11" s="1"/>
  <c r="D44" i="11"/>
  <c r="C75" i="11"/>
  <c r="D91" i="11"/>
  <c r="H91" i="11"/>
  <c r="L91" i="11"/>
  <c r="E91" i="11"/>
  <c r="I91" i="11"/>
  <c r="M91" i="11"/>
  <c r="F91" i="11"/>
  <c r="J91" i="11"/>
  <c r="N91" i="11"/>
  <c r="G91" i="11"/>
  <c r="K91" i="11"/>
  <c r="R14" i="5" l="1"/>
  <c r="G23" i="11"/>
  <c r="K23" i="11"/>
  <c r="L23" i="11"/>
  <c r="H23" i="11"/>
  <c r="J23" i="11"/>
  <c r="F23" i="11"/>
  <c r="I23" i="11"/>
  <c r="M23" i="11"/>
  <c r="O91" i="11"/>
  <c r="D75" i="11"/>
  <c r="C96" i="11"/>
  <c r="K96" i="11"/>
  <c r="G96" i="11"/>
  <c r="K75" i="11"/>
  <c r="G75" i="11"/>
  <c r="H44" i="11"/>
  <c r="L44" i="11"/>
  <c r="J96" i="11"/>
  <c r="F96" i="11"/>
  <c r="J75" i="11"/>
  <c r="F75" i="11"/>
  <c r="I44" i="11"/>
  <c r="M44" i="11"/>
  <c r="M96" i="11"/>
  <c r="I96" i="11"/>
  <c r="E96" i="11"/>
  <c r="M75" i="11"/>
  <c r="I75" i="11"/>
  <c r="E75" i="11"/>
  <c r="F44" i="11"/>
  <c r="J44" i="11"/>
  <c r="L96" i="11"/>
  <c r="H96" i="11"/>
  <c r="L75" i="11"/>
  <c r="H75" i="11"/>
  <c r="G44" i="11"/>
  <c r="K44" i="11"/>
  <c r="E44" i="11"/>
  <c r="C12" i="5"/>
  <c r="C41" i="11" l="1"/>
  <c r="D96" i="11"/>
  <c r="C72" i="11" l="1"/>
  <c r="F41" i="11"/>
  <c r="J41" i="11"/>
  <c r="D41" i="11"/>
  <c r="G41" i="11"/>
  <c r="K41" i="11"/>
  <c r="E41" i="11"/>
  <c r="M41" i="11"/>
  <c r="N41" i="11" s="1"/>
  <c r="H41" i="11"/>
  <c r="L41" i="11"/>
  <c r="I41" i="11"/>
  <c r="F5" i="10"/>
  <c r="O41" i="11" l="1"/>
  <c r="C93" i="11"/>
  <c r="D72" i="11"/>
  <c r="E72" i="11" s="1"/>
  <c r="F72" i="11" s="1"/>
  <c r="G72" i="11" s="1"/>
  <c r="H72" i="11" s="1"/>
  <c r="I72" i="11" s="1"/>
  <c r="J72" i="11" s="1"/>
  <c r="K72" i="11" s="1"/>
  <c r="L72" i="11" s="1"/>
  <c r="M72" i="11" s="1"/>
  <c r="N72" i="11" s="1"/>
  <c r="D10" i="10"/>
  <c r="D9" i="10"/>
  <c r="E13" i="10"/>
  <c r="D13" i="10"/>
  <c r="D29" i="10"/>
  <c r="D37" i="10"/>
  <c r="D49" i="10"/>
  <c r="E10" i="10"/>
  <c r="E14" i="10"/>
  <c r="E18" i="10"/>
  <c r="E22" i="10"/>
  <c r="E26" i="10"/>
  <c r="E30" i="10"/>
  <c r="E34" i="10"/>
  <c r="E38" i="10"/>
  <c r="E42" i="10"/>
  <c r="E46" i="10"/>
  <c r="E50" i="10"/>
  <c r="E54" i="10"/>
  <c r="D14" i="10"/>
  <c r="D18" i="10"/>
  <c r="D22" i="10"/>
  <c r="D26" i="10"/>
  <c r="D30" i="10"/>
  <c r="D34" i="10"/>
  <c r="D38" i="10"/>
  <c r="D42" i="10"/>
  <c r="D46" i="10"/>
  <c r="D50" i="10"/>
  <c r="D54" i="10"/>
  <c r="E11" i="10"/>
  <c r="E19" i="10"/>
  <c r="E23" i="10"/>
  <c r="E27" i="10"/>
  <c r="E31" i="10"/>
  <c r="E35" i="10"/>
  <c r="E39" i="10"/>
  <c r="E43" i="10"/>
  <c r="E47" i="10"/>
  <c r="E55" i="10"/>
  <c r="D11" i="10"/>
  <c r="D15" i="10"/>
  <c r="D23" i="10"/>
  <c r="D31" i="10"/>
  <c r="D39" i="10"/>
  <c r="D47" i="10"/>
  <c r="D51" i="10"/>
  <c r="E15" i="10"/>
  <c r="E51" i="10"/>
  <c r="D19" i="10"/>
  <c r="D27" i="10"/>
  <c r="D35" i="10"/>
  <c r="D43" i="10"/>
  <c r="D55" i="10"/>
  <c r="E12" i="10"/>
  <c r="E16" i="10"/>
  <c r="E20" i="10"/>
  <c r="E24" i="10"/>
  <c r="E28" i="10"/>
  <c r="E32" i="10"/>
  <c r="E36" i="10"/>
  <c r="E40" i="10"/>
  <c r="E44" i="10"/>
  <c r="E48" i="10"/>
  <c r="E52" i="10"/>
  <c r="E8" i="10"/>
  <c r="D12" i="10"/>
  <c r="D16" i="10"/>
  <c r="D20" i="10"/>
  <c r="D24" i="10"/>
  <c r="D28" i="10"/>
  <c r="D32" i="10"/>
  <c r="D36" i="10"/>
  <c r="D40" i="10"/>
  <c r="D44" i="10"/>
  <c r="D48" i="10"/>
  <c r="D52" i="10"/>
  <c r="D8" i="10"/>
  <c r="E9" i="10"/>
  <c r="E17" i="10"/>
  <c r="E21" i="10"/>
  <c r="E25" i="10"/>
  <c r="E29" i="10"/>
  <c r="E33" i="10"/>
  <c r="E37" i="10"/>
  <c r="E41" i="10"/>
  <c r="E45" i="10"/>
  <c r="E49" i="10"/>
  <c r="E53" i="10"/>
  <c r="D17" i="10"/>
  <c r="D21" i="10"/>
  <c r="D25" i="10"/>
  <c r="D33" i="10"/>
  <c r="D41" i="10"/>
  <c r="D45" i="10"/>
  <c r="D53" i="10"/>
  <c r="C70" i="11" l="1"/>
  <c r="C39" i="11"/>
  <c r="F8" i="10"/>
  <c r="G43" i="10"/>
  <c r="S24" i="14" s="1"/>
  <c r="G19" i="10"/>
  <c r="Q24" i="14" s="1"/>
  <c r="G31" i="10"/>
  <c r="R24" i="14" s="1"/>
  <c r="F19" i="10"/>
  <c r="D17" i="11"/>
  <c r="O72" i="11"/>
  <c r="D93" i="11"/>
  <c r="E93" i="11" s="1"/>
  <c r="F93" i="11" s="1"/>
  <c r="G93" i="11" s="1"/>
  <c r="H93" i="11" s="1"/>
  <c r="I93" i="11" s="1"/>
  <c r="J93" i="11" s="1"/>
  <c r="K93" i="11" s="1"/>
  <c r="L93" i="11" s="1"/>
  <c r="M93" i="11" s="1"/>
  <c r="N93" i="11" s="1"/>
  <c r="D56" i="10"/>
  <c r="C18" i="5"/>
  <c r="E56" i="10"/>
  <c r="D18" i="5"/>
  <c r="E18" i="5"/>
  <c r="F10" i="10"/>
  <c r="F47" i="10"/>
  <c r="F15" i="10"/>
  <c r="F52" i="10"/>
  <c r="F48" i="10"/>
  <c r="F44" i="10"/>
  <c r="F40" i="10"/>
  <c r="F36" i="10"/>
  <c r="F32" i="10"/>
  <c r="F28" i="10"/>
  <c r="F24" i="10"/>
  <c r="F20" i="10"/>
  <c r="F16" i="10"/>
  <c r="F12" i="10"/>
  <c r="F53" i="10"/>
  <c r="F49" i="10"/>
  <c r="F41" i="10"/>
  <c r="F37" i="10"/>
  <c r="F33" i="10"/>
  <c r="F29" i="10"/>
  <c r="F25" i="10"/>
  <c r="F21" i="10"/>
  <c r="F45" i="10"/>
  <c r="F17" i="10"/>
  <c r="F13" i="10"/>
  <c r="F54" i="10"/>
  <c r="F50" i="10"/>
  <c r="F46" i="10"/>
  <c r="F42" i="10"/>
  <c r="F38" i="10"/>
  <c r="F34" i="10"/>
  <c r="F30" i="10"/>
  <c r="F26" i="10"/>
  <c r="F22" i="10"/>
  <c r="F18" i="10"/>
  <c r="F14" i="10"/>
  <c r="F9" i="10"/>
  <c r="F55" i="10"/>
  <c r="F51" i="10"/>
  <c r="F43" i="10"/>
  <c r="F39" i="10"/>
  <c r="F35" i="10"/>
  <c r="F31" i="10"/>
  <c r="F27" i="10"/>
  <c r="F23" i="10"/>
  <c r="F11" i="10"/>
  <c r="F70" i="11" l="1"/>
  <c r="G70" i="11"/>
  <c r="I70" i="11"/>
  <c r="K17" i="11"/>
  <c r="J17" i="11"/>
  <c r="I17" i="11"/>
  <c r="D70" i="11"/>
  <c r="L17" i="11"/>
  <c r="H17" i="11"/>
  <c r="K70" i="11"/>
  <c r="N17" i="11"/>
  <c r="M70" i="11"/>
  <c r="L70" i="11"/>
  <c r="G17" i="11"/>
  <c r="N70" i="11"/>
  <c r="E17" i="11"/>
  <c r="F17" i="11"/>
  <c r="M17" i="11"/>
  <c r="J70" i="11"/>
  <c r="H70" i="11"/>
  <c r="E70" i="11"/>
  <c r="Q18" i="5"/>
  <c r="R18" i="5" s="1"/>
  <c r="O18" i="5"/>
  <c r="K39" i="11"/>
  <c r="M39" i="11"/>
  <c r="F39" i="11"/>
  <c r="N39" i="11"/>
  <c r="G39" i="11"/>
  <c r="D39" i="11"/>
  <c r="I39" i="11"/>
  <c r="E39" i="11"/>
  <c r="H39" i="11"/>
  <c r="L39" i="11"/>
  <c r="J39" i="11"/>
  <c r="O93" i="11"/>
  <c r="C13" i="5"/>
  <c r="C16" i="5" s="1"/>
  <c r="O70" i="11" l="1"/>
  <c r="O17" i="11"/>
  <c r="O39" i="11"/>
  <c r="E25" i="14" l="1"/>
  <c r="E14" i="14"/>
  <c r="E17" i="14" l="1"/>
  <c r="K14" i="14"/>
  <c r="K17" i="14" s="1"/>
  <c r="G14" i="14"/>
  <c r="G17" i="14" s="1"/>
  <c r="M14" i="14"/>
  <c r="M17" i="14" s="1"/>
  <c r="O14" i="14"/>
  <c r="O17" i="14" s="1"/>
  <c r="H14" i="14"/>
  <c r="H17" i="14" s="1"/>
  <c r="F14" i="14"/>
  <c r="F17" i="14" s="1"/>
  <c r="I14" i="14"/>
  <c r="I17" i="14" s="1"/>
  <c r="L14" i="14"/>
  <c r="L17" i="14" s="1"/>
  <c r="J14" i="14"/>
  <c r="J17" i="14" s="1"/>
  <c r="N14" i="14"/>
  <c r="N17" i="14" s="1"/>
  <c r="P14" i="14"/>
  <c r="P17" i="14" s="1"/>
  <c r="J25" i="14"/>
  <c r="J26" i="14" s="1"/>
  <c r="J29" i="14" s="1"/>
  <c r="G25" i="14"/>
  <c r="G26" i="14" s="1"/>
  <c r="G29" i="14" s="1"/>
  <c r="H25" i="14"/>
  <c r="H26" i="14" s="1"/>
  <c r="H29" i="14" s="1"/>
  <c r="I25" i="14"/>
  <c r="I26" i="14" s="1"/>
  <c r="I29" i="14" s="1"/>
  <c r="P25" i="14"/>
  <c r="P26" i="14" s="1"/>
  <c r="P29" i="14" s="1"/>
  <c r="N25" i="14"/>
  <c r="N26" i="14" s="1"/>
  <c r="N29" i="14" s="1"/>
  <c r="K25" i="14"/>
  <c r="K26" i="14" s="1"/>
  <c r="K29" i="14" s="1"/>
  <c r="L25" i="14"/>
  <c r="L26" i="14" s="1"/>
  <c r="L29" i="14" s="1"/>
  <c r="M25" i="14"/>
  <c r="M26" i="14" s="1"/>
  <c r="M29" i="14" s="1"/>
  <c r="O25" i="14"/>
  <c r="O26" i="14" s="1"/>
  <c r="O29" i="14" s="1"/>
  <c r="F25" i="14"/>
  <c r="F26" i="14" s="1"/>
  <c r="F29" i="14" s="1"/>
  <c r="E26" i="14"/>
  <c r="E29" i="14" s="1"/>
  <c r="L12" i="5"/>
  <c r="H12" i="5"/>
  <c r="D12" i="5"/>
  <c r="N20" i="11"/>
  <c r="J12" i="5"/>
  <c r="F12" i="5"/>
  <c r="I12" i="5"/>
  <c r="G12" i="5"/>
  <c r="M12" i="5"/>
  <c r="E12" i="5"/>
  <c r="K12" i="5"/>
  <c r="C8" i="5"/>
  <c r="K13" i="5"/>
  <c r="K19" i="11" s="1"/>
  <c r="G13" i="5"/>
  <c r="G19" i="11" s="1"/>
  <c r="M13" i="5"/>
  <c r="M19" i="11" s="1"/>
  <c r="I13" i="5"/>
  <c r="I19" i="11" s="1"/>
  <c r="E13" i="5"/>
  <c r="E19" i="11" s="1"/>
  <c r="D13" i="5"/>
  <c r="D16" i="5" l="1"/>
  <c r="E20" i="11"/>
  <c r="E16" i="5"/>
  <c r="H20" i="11"/>
  <c r="K20" i="11"/>
  <c r="K16" i="5"/>
  <c r="M20" i="11"/>
  <c r="M16" i="5"/>
  <c r="I20" i="11"/>
  <c r="I16" i="5"/>
  <c r="L20" i="11"/>
  <c r="F20" i="11"/>
  <c r="G20" i="11"/>
  <c r="G16" i="5"/>
  <c r="J20" i="11"/>
  <c r="D19" i="11"/>
  <c r="D20" i="11"/>
  <c r="O12" i="5"/>
  <c r="P12" i="5" s="1"/>
  <c r="L13" i="5"/>
  <c r="L19" i="11" s="1"/>
  <c r="F13" i="5"/>
  <c r="F19" i="11" s="1"/>
  <c r="J13" i="5"/>
  <c r="J19" i="11" s="1"/>
  <c r="H13" i="5"/>
  <c r="H19" i="11" s="1"/>
  <c r="N13" i="5"/>
  <c r="N8" i="5"/>
  <c r="J8" i="5"/>
  <c r="L8" i="5"/>
  <c r="H8" i="5"/>
  <c r="D8" i="5"/>
  <c r="K8" i="5"/>
  <c r="E8" i="5"/>
  <c r="M8" i="5"/>
  <c r="I8" i="5"/>
  <c r="G8" i="5"/>
  <c r="F8" i="5"/>
  <c r="F16" i="5" l="1"/>
  <c r="L16" i="5"/>
  <c r="H16" i="5"/>
  <c r="O8" i="5"/>
  <c r="P8" i="5" s="1"/>
  <c r="C32" i="11" s="1"/>
  <c r="N19" i="11"/>
  <c r="N16" i="5"/>
  <c r="J16" i="5"/>
  <c r="O20" i="11"/>
  <c r="O19" i="11"/>
  <c r="C12" i="11"/>
  <c r="C14" i="11" s="1"/>
  <c r="O13" i="5"/>
  <c r="P13" i="5" s="1"/>
  <c r="D12" i="11"/>
  <c r="O16" i="5" l="1"/>
  <c r="D21" i="11"/>
  <c r="D24" i="11" s="1"/>
  <c r="L21" i="11"/>
  <c r="L24" i="11" s="1"/>
  <c r="J21" i="11"/>
  <c r="J24" i="11" s="1"/>
  <c r="G21" i="11"/>
  <c r="G24" i="11" s="1"/>
  <c r="K21" i="11"/>
  <c r="K24" i="11" s="1"/>
  <c r="H21" i="11"/>
  <c r="H24" i="11" s="1"/>
  <c r="N21" i="11"/>
  <c r="F21" i="11"/>
  <c r="F24" i="11" s="1"/>
  <c r="M21" i="11"/>
  <c r="M24" i="11" s="1"/>
  <c r="I21" i="11"/>
  <c r="I24" i="11" s="1"/>
  <c r="E21" i="11"/>
  <c r="E24" i="11" s="1"/>
  <c r="C24" i="11"/>
  <c r="C26" i="11" s="1"/>
  <c r="C40" i="11"/>
  <c r="Q13" i="5"/>
  <c r="Q12" i="5"/>
  <c r="P16" i="5"/>
  <c r="C34" i="11"/>
  <c r="D32" i="11"/>
  <c r="E8" i="11"/>
  <c r="Q8" i="5"/>
  <c r="C9" i="5"/>
  <c r="E9" i="14" l="1"/>
  <c r="E12" i="14" s="1"/>
  <c r="E19" i="14" s="1"/>
  <c r="D6" i="11"/>
  <c r="D14" i="11" s="1"/>
  <c r="R8" i="5"/>
  <c r="C84" i="11" s="1"/>
  <c r="C63" i="11"/>
  <c r="C65" i="11" s="1"/>
  <c r="O21" i="11"/>
  <c r="D40" i="11"/>
  <c r="C71" i="11"/>
  <c r="R13" i="5"/>
  <c r="C92" i="11" s="1"/>
  <c r="R12" i="5"/>
  <c r="Q16" i="5"/>
  <c r="D34" i="11"/>
  <c r="E32" i="11"/>
  <c r="E9" i="5"/>
  <c r="E10" i="5" s="1"/>
  <c r="E17" i="5" s="1"/>
  <c r="E19" i="5" s="1"/>
  <c r="F8" i="11"/>
  <c r="E12" i="11"/>
  <c r="N9" i="5"/>
  <c r="N10" i="5" s="1"/>
  <c r="H9" i="5"/>
  <c r="H10" i="5" s="1"/>
  <c r="H17" i="5" s="1"/>
  <c r="H19" i="5" s="1"/>
  <c r="J9" i="5"/>
  <c r="J10" i="5" s="1"/>
  <c r="J17" i="5" s="1"/>
  <c r="J19" i="5" s="1"/>
  <c r="I9" i="5"/>
  <c r="I10" i="5" s="1"/>
  <c r="I17" i="5" s="1"/>
  <c r="I19" i="5" s="1"/>
  <c r="K9" i="5"/>
  <c r="K10" i="5" s="1"/>
  <c r="K17" i="5" s="1"/>
  <c r="K19" i="5" s="1"/>
  <c r="K22" i="5" s="1"/>
  <c r="M33" i="14" s="1"/>
  <c r="D9" i="5"/>
  <c r="D10" i="5" s="1"/>
  <c r="D17" i="5" s="1"/>
  <c r="D19" i="5" s="1"/>
  <c r="M9" i="5"/>
  <c r="M10" i="5" s="1"/>
  <c r="M17" i="5" s="1"/>
  <c r="M19" i="5" s="1"/>
  <c r="C10" i="5"/>
  <c r="C17" i="5" s="1"/>
  <c r="G9" i="5"/>
  <c r="G10" i="5" s="1"/>
  <c r="G17" i="5" s="1"/>
  <c r="G19" i="5" s="1"/>
  <c r="F9" i="5"/>
  <c r="F10" i="5" s="1"/>
  <c r="F17" i="5" s="1"/>
  <c r="F19" i="5" s="1"/>
  <c r="L9" i="5"/>
  <c r="L10" i="5" s="1"/>
  <c r="L17" i="5" s="1"/>
  <c r="L19" i="5" s="1"/>
  <c r="R16" i="5" l="1"/>
  <c r="N17" i="5"/>
  <c r="N19" i="5" s="1"/>
  <c r="N22" i="5" s="1"/>
  <c r="D63" i="11"/>
  <c r="D92" i="11"/>
  <c r="E40" i="11"/>
  <c r="D71" i="11"/>
  <c r="D26" i="11"/>
  <c r="F9" i="14" s="1"/>
  <c r="F12" i="14" s="1"/>
  <c r="F19" i="14" s="1"/>
  <c r="O9" i="5"/>
  <c r="E34" i="11"/>
  <c r="F32" i="11"/>
  <c r="D65" i="11"/>
  <c r="E63" i="11"/>
  <c r="C19" i="5"/>
  <c r="C86" i="11"/>
  <c r="D84" i="11"/>
  <c r="F12" i="11"/>
  <c r="G8" i="11"/>
  <c r="G22" i="5"/>
  <c r="I22" i="5"/>
  <c r="L22" i="5"/>
  <c r="E22" i="5"/>
  <c r="D22" i="5"/>
  <c r="F33" i="14" s="1"/>
  <c r="F22" i="5"/>
  <c r="M22" i="5"/>
  <c r="O33" i="14" s="1"/>
  <c r="H22" i="5"/>
  <c r="J33" i="14" s="1"/>
  <c r="F40" i="11" l="1"/>
  <c r="E92" i="11"/>
  <c r="E71" i="11"/>
  <c r="E6" i="11"/>
  <c r="E14" i="11" s="1"/>
  <c r="E26" i="11" s="1"/>
  <c r="G9" i="14" s="1"/>
  <c r="G12" i="14" s="1"/>
  <c r="G19" i="14" s="1"/>
  <c r="P33" i="14"/>
  <c r="K33" i="14"/>
  <c r="H33" i="14"/>
  <c r="G33" i="14"/>
  <c r="I33" i="14"/>
  <c r="N33" i="14"/>
  <c r="R9" i="5"/>
  <c r="P9" i="5"/>
  <c r="Q9" i="5"/>
  <c r="O10" i="5"/>
  <c r="O17" i="5" s="1"/>
  <c r="O19" i="5" s="1"/>
  <c r="D86" i="11"/>
  <c r="E84" i="11"/>
  <c r="G32" i="11"/>
  <c r="F34" i="11"/>
  <c r="G12" i="11"/>
  <c r="H8" i="11"/>
  <c r="F63" i="11"/>
  <c r="E65" i="11"/>
  <c r="J22" i="5"/>
  <c r="C22" i="5"/>
  <c r="E33" i="14" s="1"/>
  <c r="O20" i="5" l="1"/>
  <c r="O21" i="5"/>
  <c r="Q10" i="5"/>
  <c r="Q17" i="5" s="1"/>
  <c r="Q19" i="5" s="1"/>
  <c r="C73" i="11"/>
  <c r="F71" i="11"/>
  <c r="P10" i="5"/>
  <c r="P17" i="5" s="1"/>
  <c r="P19" i="5" s="1"/>
  <c r="P20" i="5" s="1"/>
  <c r="C42" i="11"/>
  <c r="R10" i="5"/>
  <c r="R17" i="5" s="1"/>
  <c r="R19" i="5" s="1"/>
  <c r="R20" i="5" s="1"/>
  <c r="C94" i="11"/>
  <c r="F92" i="11"/>
  <c r="G40" i="11"/>
  <c r="F6" i="11"/>
  <c r="F14" i="11" s="1"/>
  <c r="F26" i="11" s="1"/>
  <c r="H9" i="14" s="1"/>
  <c r="H12" i="14" s="1"/>
  <c r="H19" i="14" s="1"/>
  <c r="L33" i="14"/>
  <c r="F32" i="14"/>
  <c r="E34" i="14"/>
  <c r="E36" i="14" s="1"/>
  <c r="G63" i="11"/>
  <c r="F65" i="11"/>
  <c r="G34" i="11"/>
  <c r="H32" i="11"/>
  <c r="Q21" i="5"/>
  <c r="H12" i="11"/>
  <c r="I8" i="11"/>
  <c r="F84" i="11"/>
  <c r="E86" i="11"/>
  <c r="R21" i="5" l="1"/>
  <c r="Q20" i="5"/>
  <c r="N23" i="11"/>
  <c r="O23" i="11" s="1"/>
  <c r="O24" i="11" s="1"/>
  <c r="N24" i="11"/>
  <c r="Q25" i="14"/>
  <c r="Q26" i="14" s="1"/>
  <c r="Q29" i="14" s="1"/>
  <c r="G71" i="11"/>
  <c r="S11" i="14"/>
  <c r="D73" i="11"/>
  <c r="C76" i="11"/>
  <c r="P21" i="5"/>
  <c r="H40" i="11"/>
  <c r="G92" i="11"/>
  <c r="P22" i="5"/>
  <c r="R33" i="14" s="1"/>
  <c r="R34" i="14" s="1"/>
  <c r="T11" i="14"/>
  <c r="D94" i="11"/>
  <c r="C97" i="11"/>
  <c r="O22" i="5"/>
  <c r="Q33" i="14" s="1"/>
  <c r="Q34" i="14" s="1"/>
  <c r="R11" i="14"/>
  <c r="M42" i="11"/>
  <c r="D42" i="11"/>
  <c r="D45" i="11" s="1"/>
  <c r="I42" i="11"/>
  <c r="F42" i="11"/>
  <c r="F45" i="11" s="1"/>
  <c r="E42" i="11"/>
  <c r="E45" i="11" s="1"/>
  <c r="J42" i="11"/>
  <c r="H42" i="11"/>
  <c r="G42" i="11"/>
  <c r="G45" i="11" s="1"/>
  <c r="L42" i="11"/>
  <c r="N42" i="11"/>
  <c r="K42" i="11"/>
  <c r="O42" i="11"/>
  <c r="C45" i="11"/>
  <c r="G6" i="11"/>
  <c r="G14" i="11" s="1"/>
  <c r="G26" i="11" s="1"/>
  <c r="I9" i="14" s="1"/>
  <c r="I12" i="14" s="1"/>
  <c r="I19" i="14" s="1"/>
  <c r="N75" i="11"/>
  <c r="Q22" i="5"/>
  <c r="S33" i="14" s="1"/>
  <c r="S34" i="14" s="1"/>
  <c r="N96" i="11"/>
  <c r="G32" i="14"/>
  <c r="F34" i="14"/>
  <c r="F36" i="14" s="1"/>
  <c r="R22" i="5"/>
  <c r="T33" i="14" s="1"/>
  <c r="T34" i="14" s="1"/>
  <c r="F86" i="11"/>
  <c r="G84" i="11"/>
  <c r="J8" i="11"/>
  <c r="I12" i="11"/>
  <c r="H34" i="11"/>
  <c r="I32" i="11"/>
  <c r="G65" i="11"/>
  <c r="H63" i="11"/>
  <c r="N44" i="11" l="1"/>
  <c r="O44" i="11" s="1"/>
  <c r="E94" i="11"/>
  <c r="D97" i="11"/>
  <c r="E73" i="11"/>
  <c r="D76" i="11"/>
  <c r="H92" i="11"/>
  <c r="H71" i="11"/>
  <c r="I40" i="11"/>
  <c r="H45" i="11"/>
  <c r="Q36" i="14"/>
  <c r="H6" i="11"/>
  <c r="H14" i="11" s="1"/>
  <c r="H26" i="11" s="1"/>
  <c r="J9" i="14" s="1"/>
  <c r="J12" i="14" s="1"/>
  <c r="J19" i="14" s="1"/>
  <c r="O96" i="11"/>
  <c r="T25" i="14"/>
  <c r="T26" i="14" s="1"/>
  <c r="O75" i="11"/>
  <c r="S25" i="14"/>
  <c r="S26" i="14" s="1"/>
  <c r="G34" i="14"/>
  <c r="G36" i="14" s="1"/>
  <c r="H32" i="14"/>
  <c r="H84" i="11"/>
  <c r="G86" i="11"/>
  <c r="I63" i="11"/>
  <c r="H65" i="11"/>
  <c r="J32" i="11"/>
  <c r="I34" i="11"/>
  <c r="J12" i="11"/>
  <c r="K8" i="11"/>
  <c r="R25" i="14" l="1"/>
  <c r="R26" i="14" s="1"/>
  <c r="R29" i="14" s="1"/>
  <c r="I92" i="11"/>
  <c r="F73" i="11"/>
  <c r="E76" i="11"/>
  <c r="J40" i="11"/>
  <c r="I45" i="11"/>
  <c r="F94" i="11"/>
  <c r="E97" i="11"/>
  <c r="I6" i="11"/>
  <c r="I14" i="11" s="1"/>
  <c r="I26" i="11" s="1"/>
  <c r="K9" i="14" s="1"/>
  <c r="K12" i="14" s="1"/>
  <c r="K19" i="14" s="1"/>
  <c r="I71" i="11"/>
  <c r="T29" i="14"/>
  <c r="T36" i="14"/>
  <c r="S29" i="14"/>
  <c r="S36" i="14"/>
  <c r="H34" i="14"/>
  <c r="H36" i="14" s="1"/>
  <c r="I32" i="14"/>
  <c r="I65" i="11"/>
  <c r="J63" i="11"/>
  <c r="L8" i="11"/>
  <c r="K12" i="11"/>
  <c r="J34" i="11"/>
  <c r="K32" i="11"/>
  <c r="I84" i="11"/>
  <c r="H86" i="11"/>
  <c r="R36" i="14" l="1"/>
  <c r="J6" i="11"/>
  <c r="J14" i="11" s="1"/>
  <c r="J26" i="11" s="1"/>
  <c r="L9" i="14" s="1"/>
  <c r="L12" i="14" s="1"/>
  <c r="L19" i="14" s="1"/>
  <c r="K40" i="11"/>
  <c r="J45" i="11"/>
  <c r="G73" i="11"/>
  <c r="F76" i="11"/>
  <c r="J71" i="11"/>
  <c r="J92" i="11"/>
  <c r="G94" i="11"/>
  <c r="F97" i="11"/>
  <c r="I34" i="14"/>
  <c r="I36" i="14" s="1"/>
  <c r="J32" i="14"/>
  <c r="J65" i="11"/>
  <c r="K63" i="11"/>
  <c r="I86" i="11"/>
  <c r="J84" i="11"/>
  <c r="L12" i="11"/>
  <c r="M8" i="11"/>
  <c r="K34" i="11"/>
  <c r="L32" i="11"/>
  <c r="K6" i="11" l="1"/>
  <c r="K14" i="11" s="1"/>
  <c r="K26" i="11" s="1"/>
  <c r="M9" i="14" s="1"/>
  <c r="M12" i="14" s="1"/>
  <c r="M19" i="14" s="1"/>
  <c r="K71" i="11"/>
  <c r="L40" i="11"/>
  <c r="K45" i="11"/>
  <c r="H73" i="11"/>
  <c r="G76" i="11"/>
  <c r="H94" i="11"/>
  <c r="G97" i="11"/>
  <c r="K92" i="11"/>
  <c r="K32" i="14"/>
  <c r="J34" i="14"/>
  <c r="J36" i="14" s="1"/>
  <c r="M12" i="11"/>
  <c r="N8" i="11"/>
  <c r="O8" i="11" s="1"/>
  <c r="O12" i="11" s="1"/>
  <c r="K65" i="11"/>
  <c r="L63" i="11"/>
  <c r="J86" i="11"/>
  <c r="K84" i="11"/>
  <c r="M32" i="11"/>
  <c r="L34" i="11"/>
  <c r="L6" i="11" l="1"/>
  <c r="L14" i="11" s="1"/>
  <c r="L26" i="11" s="1"/>
  <c r="N9" i="14" s="1"/>
  <c r="N12" i="14" s="1"/>
  <c r="N19" i="14" s="1"/>
  <c r="M40" i="11"/>
  <c r="L45" i="11"/>
  <c r="I73" i="11"/>
  <c r="H76" i="11"/>
  <c r="I94" i="11"/>
  <c r="H97" i="11"/>
  <c r="L92" i="11"/>
  <c r="L71" i="11"/>
  <c r="K34" i="14"/>
  <c r="K36" i="14" s="1"/>
  <c r="L32" i="14"/>
  <c r="N32" i="11"/>
  <c r="O32" i="11" s="1"/>
  <c r="M34" i="11"/>
  <c r="K86" i="11"/>
  <c r="L84" i="11"/>
  <c r="N12" i="11"/>
  <c r="L65" i="11"/>
  <c r="M63" i="11"/>
  <c r="M6" i="11" l="1"/>
  <c r="M14" i="11" s="1"/>
  <c r="M26" i="11" s="1"/>
  <c r="O9" i="14" s="1"/>
  <c r="O12" i="14" s="1"/>
  <c r="O19" i="14" s="1"/>
  <c r="M92" i="11"/>
  <c r="M71" i="11"/>
  <c r="J73" i="11"/>
  <c r="I76" i="11"/>
  <c r="J94" i="11"/>
  <c r="I97" i="11"/>
  <c r="N40" i="11"/>
  <c r="M45" i="11"/>
  <c r="L34" i="14"/>
  <c r="L36" i="14" s="1"/>
  <c r="M32" i="14"/>
  <c r="M65" i="11"/>
  <c r="N63" i="11"/>
  <c r="M84" i="11"/>
  <c r="L86" i="11"/>
  <c r="N34" i="11"/>
  <c r="O34" i="11" s="1"/>
  <c r="K73" i="11" l="1"/>
  <c r="J76" i="11"/>
  <c r="N71" i="11"/>
  <c r="N45" i="11"/>
  <c r="O45" i="11" s="1"/>
  <c r="O40" i="11"/>
  <c r="N92" i="11"/>
  <c r="K94" i="11"/>
  <c r="J97" i="11"/>
  <c r="N32" i="14"/>
  <c r="M34" i="14"/>
  <c r="M36" i="14" s="1"/>
  <c r="N6" i="11"/>
  <c r="N14" i="11" s="1"/>
  <c r="N26" i="11" s="1"/>
  <c r="N84" i="11"/>
  <c r="M86" i="11"/>
  <c r="N65" i="11"/>
  <c r="O65" i="11" s="1"/>
  <c r="O63" i="11"/>
  <c r="L94" i="11" l="1"/>
  <c r="K97" i="11"/>
  <c r="O71" i="11"/>
  <c r="O92" i="11"/>
  <c r="L73" i="11"/>
  <c r="K76" i="11"/>
  <c r="O32" i="14"/>
  <c r="N34" i="14"/>
  <c r="N36" i="14" s="1"/>
  <c r="N86" i="11"/>
  <c r="O86" i="11" s="1"/>
  <c r="O84" i="11"/>
  <c r="M73" i="11" l="1"/>
  <c r="L76" i="11"/>
  <c r="M94" i="11"/>
  <c r="L97" i="11"/>
  <c r="O34" i="14"/>
  <c r="O36" i="14" s="1"/>
  <c r="P32" i="14"/>
  <c r="P34" i="14" s="1"/>
  <c r="P36" i="14" s="1"/>
  <c r="C30" i="11"/>
  <c r="C36" i="11" s="1"/>
  <c r="C47" i="11" s="1"/>
  <c r="O47" i="11"/>
  <c r="P9" i="14"/>
  <c r="P12" i="14" s="1"/>
  <c r="P19" i="14" s="1"/>
  <c r="N94" i="11" l="1"/>
  <c r="M97" i="11"/>
  <c r="N73" i="11"/>
  <c r="M76" i="11"/>
  <c r="D30" i="11"/>
  <c r="D36" i="11" s="1"/>
  <c r="O94" i="11" l="1"/>
  <c r="N97" i="11"/>
  <c r="O97" i="11" s="1"/>
  <c r="O73" i="11"/>
  <c r="N76" i="11"/>
  <c r="O76" i="11" s="1"/>
  <c r="D47" i="11"/>
  <c r="E30" i="11" l="1"/>
  <c r="E36" i="11" s="1"/>
  <c r="E47" i="11" l="1"/>
  <c r="F30" i="11" l="1"/>
  <c r="F36" i="11" s="1"/>
  <c r="F47" i="11" l="1"/>
  <c r="G30" i="11" l="1"/>
  <c r="G36" i="11" s="1"/>
  <c r="G47" i="11" s="1"/>
  <c r="H30" i="11" s="1"/>
  <c r="H36" i="11" s="1"/>
  <c r="H47" i="11" s="1"/>
  <c r="I30" i="11" s="1"/>
  <c r="I36" i="11" s="1"/>
  <c r="I47" i="11" s="1"/>
  <c r="J30" i="11" s="1"/>
  <c r="J36" i="11" s="1"/>
  <c r="J47" i="11" s="1"/>
  <c r="K30" i="11" s="1"/>
  <c r="K36" i="11" s="1"/>
  <c r="K47" i="11" s="1"/>
  <c r="L30" i="11" s="1"/>
  <c r="L36" i="11" s="1"/>
  <c r="L47" i="11" s="1"/>
  <c r="M30" i="11" s="1"/>
  <c r="M36" i="11" s="1"/>
  <c r="M47" i="11" s="1"/>
  <c r="N30" i="11" s="1"/>
  <c r="N36" i="11" s="1"/>
  <c r="N47" i="11" s="1"/>
  <c r="R9" i="14" s="1"/>
  <c r="R12" i="14" s="1"/>
  <c r="R19" i="14" s="1"/>
  <c r="C61" i="11" l="1"/>
  <c r="C67" i="11" s="1"/>
  <c r="C78" i="11" l="1"/>
  <c r="D61" i="11" s="1"/>
  <c r="D67" i="11" s="1"/>
  <c r="D78" i="11" s="1"/>
  <c r="E61" i="11" s="1"/>
  <c r="E67" i="11" s="1"/>
  <c r="E78" i="11" s="1"/>
  <c r="F61" i="11" s="1"/>
  <c r="F67" i="11" s="1"/>
  <c r="F78" i="11" s="1"/>
  <c r="G61" i="11" s="1"/>
  <c r="G67" i="11" s="1"/>
  <c r="G78" i="11" s="1"/>
  <c r="H61" i="11" s="1"/>
  <c r="H67" i="11" s="1"/>
  <c r="H78" i="11" s="1"/>
  <c r="I61" i="11" s="1"/>
  <c r="I67" i="11" s="1"/>
  <c r="I78" i="11" s="1"/>
  <c r="J61" i="11" s="1"/>
  <c r="J67" i="11" s="1"/>
  <c r="J78" i="11" s="1"/>
  <c r="K61" i="11" s="1"/>
  <c r="K67" i="11" s="1"/>
  <c r="K78" i="11" s="1"/>
  <c r="L61" i="11" s="1"/>
  <c r="L67" i="11" s="1"/>
  <c r="L78" i="11" s="1"/>
  <c r="M61" i="11" s="1"/>
  <c r="M67" i="11" s="1"/>
  <c r="M78" i="11" s="1"/>
  <c r="N61" i="11" s="1"/>
  <c r="N67" i="11" s="1"/>
  <c r="N78" i="11" s="1"/>
  <c r="C82" i="11" l="1"/>
  <c r="C88" i="11" s="1"/>
  <c r="C99" i="11" s="1"/>
  <c r="D82" i="11" s="1"/>
  <c r="D88" i="11" s="1"/>
  <c r="D99" i="11" s="1"/>
  <c r="E82" i="11" s="1"/>
  <c r="E88" i="11" s="1"/>
  <c r="E99" i="11" s="1"/>
  <c r="F82" i="11" s="1"/>
  <c r="F88" i="11" s="1"/>
  <c r="F99" i="11" s="1"/>
  <c r="G82" i="11" s="1"/>
  <c r="G88" i="11" s="1"/>
  <c r="G99" i="11" s="1"/>
  <c r="H82" i="11" s="1"/>
  <c r="H88" i="11" s="1"/>
  <c r="H99" i="11" s="1"/>
  <c r="I82" i="11" s="1"/>
  <c r="I88" i="11" s="1"/>
  <c r="I99" i="11" s="1"/>
  <c r="J82" i="11" s="1"/>
  <c r="J88" i="11" s="1"/>
  <c r="J99" i="11" s="1"/>
  <c r="K82" i="11" s="1"/>
  <c r="K88" i="11" s="1"/>
  <c r="K99" i="11" s="1"/>
  <c r="L82" i="11" s="1"/>
  <c r="L88" i="11" s="1"/>
  <c r="L99" i="11" s="1"/>
  <c r="M82" i="11" s="1"/>
  <c r="M88" i="11" s="1"/>
  <c r="M99" i="11" s="1"/>
  <c r="N82" i="11" s="1"/>
  <c r="N88" i="11" s="1"/>
  <c r="S9" i="14"/>
  <c r="S12" i="14" s="1"/>
  <c r="S19" i="14" s="1"/>
  <c r="N99" i="11" l="1"/>
  <c r="T9" i="14" s="1"/>
  <c r="T12" i="14" s="1"/>
  <c r="T19" i="14" s="1"/>
  <c r="Q12" i="14" l="1"/>
  <c r="Q19" i="14" s="1"/>
</calcChain>
</file>

<file path=xl/sharedStrings.xml><?xml version="1.0" encoding="utf-8"?>
<sst xmlns="http://schemas.openxmlformats.org/spreadsheetml/2006/main" count="237" uniqueCount="117">
  <si>
    <t>Servicios Generales(Agua, luz, Renta)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</si>
  <si>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</si>
  <si>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</si>
  <si>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</si>
  <si>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</si>
  <si>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</si>
  <si>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</si>
  <si>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</si>
  <si>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</si>
  <si>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</si>
  <si>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</si>
  <si>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</si>
  <si>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</si>
  <si>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</si>
  <si>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</si>
  <si>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Costo de ventas</t>
  </si>
  <si>
    <t>Utilidad Bruta</t>
  </si>
  <si>
    <t>Gastos Generales:</t>
  </si>
  <si>
    <t>Saldo Inicial en caja</t>
  </si>
  <si>
    <t>Sueldos y beneficios a los empleados</t>
  </si>
  <si>
    <t>INGRESOS</t>
  </si>
  <si>
    <t>Financiamiento</t>
  </si>
  <si>
    <t>Otros Gastos Generales</t>
  </si>
  <si>
    <t>EGRESOS</t>
  </si>
  <si>
    <t>Servicios Generales</t>
  </si>
  <si>
    <t>Total de Gastos Generales</t>
  </si>
  <si>
    <t>Utilidad de Operación</t>
  </si>
  <si>
    <t>Gastos Financieros</t>
  </si>
  <si>
    <t xml:space="preserve">Utilidad antes de Impuestos </t>
  </si>
  <si>
    <t>ISR</t>
  </si>
  <si>
    <t>PTU</t>
  </si>
  <si>
    <t xml:space="preserve">Utilidad Neta </t>
  </si>
  <si>
    <t xml:space="preserve">Activo Circulante </t>
  </si>
  <si>
    <t>Caja</t>
  </si>
  <si>
    <t xml:space="preserve">Cuentas por Cobrar </t>
  </si>
  <si>
    <t xml:space="preserve">Inventarios </t>
  </si>
  <si>
    <t xml:space="preserve">Total Activo Circulante </t>
  </si>
  <si>
    <t xml:space="preserve">Activo Fijo </t>
  </si>
  <si>
    <t xml:space="preserve">Maquinaria y equipo </t>
  </si>
  <si>
    <t>Total de Egresos</t>
  </si>
  <si>
    <t xml:space="preserve">Mobiliario y equipo de Oficina </t>
  </si>
  <si>
    <t>SALDO FINAL CAJA</t>
  </si>
  <si>
    <t xml:space="preserve">Total Activo Fijo </t>
  </si>
  <si>
    <t>Total Activos</t>
  </si>
  <si>
    <t xml:space="preserve">Pasivo Circulante </t>
  </si>
  <si>
    <t>Cuentas por pagar (proveeedores)</t>
  </si>
  <si>
    <t xml:space="preserve">Pasivo no Circulante </t>
  </si>
  <si>
    <t xml:space="preserve">Deuda largo plazo </t>
  </si>
  <si>
    <t>Capital Contable</t>
  </si>
  <si>
    <t xml:space="preserve">Capital social </t>
  </si>
  <si>
    <t xml:space="preserve">utilidades Retenidas </t>
  </si>
  <si>
    <t>Utilidad neta del ejercicio</t>
  </si>
  <si>
    <t>Total Capital Contable</t>
  </si>
  <si>
    <t xml:space="preserve">Total Pasivo + Capital </t>
  </si>
  <si>
    <t>Capital</t>
  </si>
  <si>
    <t>No pago</t>
  </si>
  <si>
    <t>Interes</t>
  </si>
  <si>
    <t>Pago Capital</t>
  </si>
  <si>
    <t>Saldo</t>
  </si>
  <si>
    <t>Tasa Mensual</t>
  </si>
  <si>
    <t>Tasa Anual</t>
  </si>
  <si>
    <t>Ventas</t>
  </si>
  <si>
    <t>TOTAL 2018</t>
  </si>
  <si>
    <t>TOTAL 2019</t>
  </si>
  <si>
    <t>TOTAL 2020</t>
  </si>
  <si>
    <t>TOTAL 2021</t>
  </si>
  <si>
    <t>Impuestos por pagar  (IVA, IEPS, ISR, PTU)</t>
  </si>
  <si>
    <t>Elaboró</t>
  </si>
  <si>
    <t>CERVECERIA PELEA DE GALLOS SAPI DE CV</t>
  </si>
  <si>
    <t>Estado de Resultados Proyectado del 01 de Enero al 31 de Diciembre 2018.</t>
  </si>
  <si>
    <t>FLUJO DE CAJA PROYECTADO</t>
  </si>
  <si>
    <t>TABLA DE AMORTIZACION</t>
  </si>
  <si>
    <t>Depreciación y amortización</t>
  </si>
  <si>
    <t>Prestamo a Terceros</t>
  </si>
  <si>
    <t xml:space="preserve">Total Pasivo Circulante </t>
  </si>
  <si>
    <t xml:space="preserve">Total Pasivo </t>
  </si>
  <si>
    <t>Total de Ingresos</t>
  </si>
  <si>
    <t>Efectivo Disponible</t>
  </si>
  <si>
    <t>Sueldos y Salarios</t>
  </si>
  <si>
    <t>Compras</t>
  </si>
  <si>
    <t>Intereses y Amortizacion</t>
  </si>
  <si>
    <t>Impuestos</t>
  </si>
  <si>
    <t>Financiamiento SIFIA</t>
  </si>
  <si>
    <t>Préstamo de terceros</t>
  </si>
  <si>
    <t>Compra de Activo Fijo</t>
  </si>
  <si>
    <t>PROYECCIONES</t>
  </si>
  <si>
    <t>"Bajo protesta de decir la verdad, manifiesto que las cifras expresadas en este Estado financiero, contienen toda la información y/o resultados de la entidad económica que me fue proporcionada por su</t>
  </si>
  <si>
    <t>propietario; quien afirma que es responsable de la autenticidad de la misma, asumiendo todo tipo de responsabilidades derivadas de cualquier declaración sobre las mismas con sujeción a lo establecido</t>
  </si>
  <si>
    <t>en la Legislación Penal del Estado de Aguascalientes y demás normas aplicables"</t>
  </si>
  <si>
    <t xml:space="preserve">Aportacion de capital </t>
  </si>
  <si>
    <t xml:space="preserve">Pago pres personal </t>
  </si>
  <si>
    <t>Depreciación</t>
  </si>
  <si>
    <t xml:space="preserve">Estado de Posición Financiera Proyectado, </t>
  </si>
  <si>
    <t>Compra de Mobiliario y Equipo de Of</t>
  </si>
  <si>
    <t>Balance General al 31 de Diciembre de 2019.</t>
  </si>
  <si>
    <t>Presupuesto</t>
  </si>
  <si>
    <t>PROYECTO X</t>
  </si>
  <si>
    <t>Rentar Local</t>
  </si>
  <si>
    <t>Mobiliario y equipo:</t>
  </si>
  <si>
    <t>Horno</t>
  </si>
  <si>
    <t>10 mesas</t>
  </si>
  <si>
    <t>40 sillas</t>
  </si>
  <si>
    <t>Refrigeradores</t>
  </si>
  <si>
    <t>Mostrador</t>
  </si>
  <si>
    <t>Mesa de armado</t>
  </si>
  <si>
    <t>Total</t>
  </si>
  <si>
    <t>Insumos:</t>
  </si>
  <si>
    <t>Harina</t>
  </si>
  <si>
    <t>Huevo</t>
  </si>
  <si>
    <t>Aceite</t>
  </si>
  <si>
    <t>Sal</t>
  </si>
  <si>
    <t>Embutidos</t>
  </si>
  <si>
    <t>Verduras</t>
  </si>
  <si>
    <t>Sueldos</t>
  </si>
  <si>
    <t>Gastos (luz, agua, tel.)</t>
  </si>
  <si>
    <t>Inversión inicial</t>
  </si>
  <si>
    <t xml:space="preserve">Financiamiento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</si>
</sst>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"/>
    <numFmt numFmtId="165" formatCode="_-* #,##0.00_-;\-* #,##0.00_-;_-* &quot;-&quot;??_-;_-@"/>
  </numFmts>
  <fonts count="15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366092"/>
      <name val="Calibri"/>
      <family val="2"/>
    </font>
    <font>
      <b/>
      <sz val="11"/>
      <color rgb="FF953734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B2A1C7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rgb="FFFBD4B4"/>
      </patternFill>
    </fill>
    <fill>
      <patternFill patternType="solid">
        <fgColor theme="3" tint="0.59999389629810485"/>
        <bgColor rgb="FFFDE9D9"/>
      </patternFill>
    </fill>
    <fill>
      <patternFill patternType="solid">
        <fgColor theme="9" tint="0.59999389629810485"/>
        <bgColor rgb="FFFDE9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3" fillId="0" borderId="0" xfId="0" applyFont="1"/>
    <xf numFmtId="9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5" borderId="4" xfId="0" applyNumberFormat="1" applyFill="1" applyBorder="1"/>
    <xf numFmtId="0" fontId="7" fillId="0" borderId="0" xfId="0" applyFont="1"/>
    <xf numFmtId="43" fontId="0" fillId="0" borderId="0" xfId="2" applyFont="1"/>
    <xf numFmtId="0" fontId="0" fillId="0" borderId="12" xfId="0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/>
    <xf numFmtId="8" fontId="0" fillId="0" borderId="17" xfId="0" applyNumberFormat="1" applyBorder="1"/>
    <xf numFmtId="8" fontId="0" fillId="0" borderId="18" xfId="0" applyNumberFormat="1" applyBorder="1"/>
    <xf numFmtId="0" fontId="0" fillId="0" borderId="9" xfId="0" applyBorder="1"/>
    <xf numFmtId="165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164" fontId="0" fillId="0" borderId="19" xfId="0" applyNumberFormat="1" applyBorder="1"/>
    <xf numFmtId="0" fontId="10" fillId="0" borderId="0" xfId="0" applyFont="1"/>
    <xf numFmtId="0" fontId="1" fillId="0" borderId="0" xfId="0" applyFont="1"/>
    <xf numFmtId="0" fontId="3" fillId="11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9" fontId="0" fillId="0" borderId="15" xfId="0" applyNumberFormat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43" fontId="0" fillId="9" borderId="0" xfId="2" applyFont="1" applyFill="1" applyAlignment="1">
      <alignment horizontal="center"/>
    </xf>
    <xf numFmtId="43" fontId="0" fillId="0" borderId="5" xfId="2" applyFont="1" applyBorder="1"/>
    <xf numFmtId="44" fontId="0" fillId="0" borderId="10" xfId="1" applyFont="1" applyBorder="1"/>
    <xf numFmtId="44" fontId="0" fillId="0" borderId="6" xfId="1" applyFont="1" applyBorder="1"/>
    <xf numFmtId="44" fontId="0" fillId="0" borderId="13" xfId="1" applyFont="1" applyBorder="1"/>
    <xf numFmtId="44" fontId="12" fillId="0" borderId="11" xfId="1" applyFont="1" applyBorder="1"/>
    <xf numFmtId="44" fontId="12" fillId="0" borderId="13" xfId="1" applyFont="1" applyBorder="1"/>
    <xf numFmtId="43" fontId="0" fillId="5" borderId="4" xfId="2" applyFont="1" applyFill="1" applyBorder="1"/>
    <xf numFmtId="43" fontId="0" fillId="0" borderId="8" xfId="2" applyFont="1" applyBorder="1"/>
    <xf numFmtId="43" fontId="0" fillId="0" borderId="8" xfId="2" applyFont="1" applyBorder="1" applyAlignment="1">
      <alignment horizontal="center"/>
    </xf>
    <xf numFmtId="43" fontId="3" fillId="0" borderId="4" xfId="2" applyFont="1" applyBorder="1"/>
    <xf numFmtId="43" fontId="0" fillId="0" borderId="4" xfId="2" applyFont="1" applyBorder="1"/>
    <xf numFmtId="43" fontId="13" fillId="0" borderId="0" xfId="2" applyFont="1"/>
    <xf numFmtId="43" fontId="13" fillId="0" borderId="5" xfId="2" applyFont="1" applyBorder="1"/>
    <xf numFmtId="43" fontId="13" fillId="0" borderId="0" xfId="2" applyFont="1" applyAlignment="1">
      <alignment horizontal="left"/>
    </xf>
    <xf numFmtId="43" fontId="13" fillId="0" borderId="5" xfId="2" applyFont="1" applyBorder="1" applyAlignment="1">
      <alignment horizontal="left"/>
    </xf>
    <xf numFmtId="43" fontId="11" fillId="0" borderId="7" xfId="2" applyFont="1" applyBorder="1" applyAlignment="1">
      <alignment horizontal="left"/>
    </xf>
    <xf numFmtId="43" fontId="3" fillId="5" borderId="4" xfId="2" applyFont="1" applyFill="1" applyBorder="1"/>
    <xf numFmtId="43" fontId="3" fillId="3" borderId="4" xfId="2" applyFont="1" applyFill="1" applyBorder="1"/>
    <xf numFmtId="43" fontId="3" fillId="9" borderId="0" xfId="2" applyFont="1" applyFill="1" applyAlignment="1">
      <alignment horizontal="center"/>
    </xf>
    <xf numFmtId="0" fontId="13" fillId="0" borderId="0" xfId="0" applyFont="1"/>
    <xf numFmtId="43" fontId="0" fillId="0" borderId="6" xfId="2" applyFont="1" applyBorder="1"/>
    <xf numFmtId="0" fontId="13" fillId="0" borderId="0" xfId="0" applyFont="1" applyAlignment="1">
      <alignment horizontal="center"/>
    </xf>
    <xf numFmtId="0" fontId="11" fillId="0" borderId="0" xfId="0" applyFont="1"/>
    <xf numFmtId="165" fontId="13" fillId="0" borderId="0" xfId="0" applyNumberFormat="1" applyFont="1"/>
    <xf numFmtId="0" fontId="13" fillId="3" borderId="4" xfId="0" applyFont="1" applyFill="1" applyBorder="1"/>
    <xf numFmtId="0" fontId="7" fillId="8" borderId="6" xfId="0" applyFont="1" applyFill="1" applyBorder="1" applyAlignment="1">
      <alignment horizontal="center"/>
    </xf>
    <xf numFmtId="43" fontId="7" fillId="0" borderId="0" xfId="2" applyFont="1"/>
    <xf numFmtId="0" fontId="10" fillId="0" borderId="0" xfId="0" applyFont="1" applyAlignment="1">
      <alignment horizontal="center"/>
    </xf>
    <xf numFmtId="0" fontId="13" fillId="0" borderId="6" xfId="0" applyFont="1" applyBorder="1"/>
    <xf numFmtId="43" fontId="3" fillId="0" borderId="6" xfId="2" applyFont="1" applyBorder="1"/>
    <xf numFmtId="43" fontId="3" fillId="0" borderId="0" xfId="2" applyFont="1" applyAlignment="1">
      <alignment horizontal="center"/>
    </xf>
    <xf numFmtId="43" fontId="13" fillId="0" borderId="0" xfId="0" applyNumberFormat="1" applyFont="1"/>
    <xf numFmtId="0" fontId="14" fillId="13" borderId="4" xfId="0" applyFont="1" applyFill="1" applyBorder="1" applyAlignment="1">
      <alignment horizontal="center"/>
    </xf>
    <xf numFmtId="43" fontId="13" fillId="0" borderId="6" xfId="2" applyFont="1" applyBorder="1"/>
    <xf numFmtId="43" fontId="13" fillId="0" borderId="19" xfId="0" applyNumberFormat="1" applyFont="1" applyBorder="1"/>
    <xf numFmtId="43" fontId="13" fillId="0" borderId="6" xfId="2" applyFont="1" applyBorder="1" applyAlignment="1">
      <alignment horizontal="left"/>
    </xf>
    <xf numFmtId="43" fontId="13" fillId="0" borderId="19" xfId="2" applyFont="1" applyBorder="1" applyAlignment="1">
      <alignment horizontal="left"/>
    </xf>
    <xf numFmtId="0" fontId="13" fillId="0" borderId="19" xfId="0" applyFont="1" applyBorder="1"/>
    <xf numFmtId="165" fontId="7" fillId="0" borderId="0" xfId="0" applyNumberFormat="1" applyFont="1" applyAlignment="1">
      <alignment horizontal="left"/>
    </xf>
    <xf numFmtId="43" fontId="0" fillId="9" borderId="19" xfId="2" applyFont="1" applyFill="1" applyBorder="1" applyAlignment="1">
      <alignment horizontal="center"/>
    </xf>
    <xf numFmtId="43" fontId="0" fillId="0" borderId="0" xfId="0" applyNumberFormat="1"/>
    <xf numFmtId="0" fontId="3" fillId="4" borderId="1" xfId="0" applyFont="1" applyFill="1" applyBorder="1"/>
    <xf numFmtId="0" fontId="5" fillId="0" borderId="0" xfId="0" applyFont="1"/>
    <xf numFmtId="0" fontId="3" fillId="5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6" fillId="0" borderId="0" xfId="0" applyFont="1"/>
    <xf numFmtId="0" fontId="0" fillId="0" borderId="1" xfId="0" applyBorder="1"/>
    <xf numFmtId="44" fontId="0" fillId="0" borderId="0" xfId="0" applyNumberFormat="1"/>
    <xf numFmtId="0" fontId="3" fillId="0" borderId="6" xfId="0" applyFont="1" applyBorder="1"/>
    <xf numFmtId="0" fontId="2" fillId="0" borderId="6" xfId="0" applyFont="1" applyBorder="1"/>
    <xf numFmtId="43" fontId="0" fillId="5" borderId="6" xfId="2" applyFont="1" applyFill="1" applyBorder="1"/>
    <xf numFmtId="43" fontId="0" fillId="0" borderId="6" xfId="2" applyFont="1" applyBorder="1" applyAlignment="1">
      <alignment horizontal="center"/>
    </xf>
    <xf numFmtId="0" fontId="10" fillId="0" borderId="0" xfId="0" applyFont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165" fontId="0" fillId="16" borderId="0" xfId="0" applyNumberFormat="1" applyFill="1"/>
    <xf numFmtId="0" fontId="0" fillId="16" borderId="0" xfId="0" applyFill="1"/>
    <xf numFmtId="165" fontId="3" fillId="16" borderId="0" xfId="0" applyNumberFormat="1" applyFont="1" applyFill="1"/>
    <xf numFmtId="43" fontId="0" fillId="16" borderId="0" xfId="0" applyNumberFormat="1" applyFill="1"/>
    <xf numFmtId="43" fontId="3" fillId="16" borderId="0" xfId="0" applyNumberFormat="1" applyFont="1" applyFill="1"/>
    <xf numFmtId="44" fontId="0" fillId="16" borderId="0" xfId="0" applyNumberFormat="1" applyFill="1"/>
    <xf numFmtId="165" fontId="7" fillId="16" borderId="0" xfId="0" applyNumberFormat="1" applyFont="1" applyFill="1"/>
    <xf numFmtId="44" fontId="0" fillId="0" borderId="0" xfId="1" applyFont="1"/>
    <xf numFmtId="44" fontId="3" fillId="0" borderId="0" xfId="1" applyFont="1"/>
    <xf numFmtId="0" fontId="2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43" fontId="7" fillId="0" borderId="14" xfId="2" applyFont="1" applyBorder="1" applyAlignment="1">
      <alignment horizontal="center"/>
    </xf>
    <xf numFmtId="43" fontId="7" fillId="0" borderId="20" xfId="2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5AE6-27B7-4410-9F84-2FB3A3B7739D}">
  <dimension ref="A1:B27"/>
  <sheetViews>
    <sheetView topLeftCell="A10" zoomScale="150" zoomScaleNormal="150" workbookViewId="0">
      <selection activeCell="B13" sqref="B13"/>
    </sheetView>
  </sheetViews>
  <sheetFormatPr baseColWidth="10" defaultRowHeight="15.05" x14ac:dyDescent="0.3"/>
  <cols>
    <col min="1" max="1" width="19.21875" bestFit="1" customWidth="1"/>
    <col min="2" max="2" width="12.5546875" bestFit="1" customWidth="1"/>
  </cols>
  <sheetData>
    <row r="1" spans="1:2" x14ac:dyDescent="0.3">
      <c r="A1" s="2" t="s">
        <v>95</v>
      </c>
    </row>
    <row r="3" spans="1:2" x14ac:dyDescent="0.3">
      <c r="A3" s="10" t="s">
        <v>97</v>
      </c>
      <c r="B3" s="98">
        <v>10000</v>
      </c>
    </row>
    <row r="5" spans="1:2" x14ac:dyDescent="0.3">
      <c r="A5" s="2" t="s">
        <v>98</v>
      </c>
    </row>
    <row r="6" spans="1:2" x14ac:dyDescent="0.3">
      <c r="A6" s="10" t="s">
        <v>99</v>
      </c>
      <c r="B6" s="98">
        <v>80000</v>
      </c>
    </row>
    <row r="7" spans="1:2" x14ac:dyDescent="0.3">
      <c r="A7" s="10" t="s">
        <v>100</v>
      </c>
      <c r="B7" s="98">
        <v>10000</v>
      </c>
    </row>
    <row r="8" spans="1:2" x14ac:dyDescent="0.3">
      <c r="A8" s="10" t="s">
        <v>101</v>
      </c>
      <c r="B8" s="98">
        <v>20000</v>
      </c>
    </row>
    <row r="9" spans="1:2" x14ac:dyDescent="0.3">
      <c r="A9" s="10" t="s">
        <v>102</v>
      </c>
      <c r="B9" s="98">
        <v>10000</v>
      </c>
    </row>
    <row r="10" spans="1:2" x14ac:dyDescent="0.3">
      <c r="A10" s="10" t="s">
        <v>103</v>
      </c>
      <c r="B10" s="98">
        <v>2500</v>
      </c>
    </row>
    <row r="11" spans="1:2" x14ac:dyDescent="0.3">
      <c r="A11" s="10" t="s">
        <v>104</v>
      </c>
      <c r="B11" s="98">
        <v>3000</v>
      </c>
    </row>
    <row r="12" spans="1:2" x14ac:dyDescent="0.3">
      <c r="A12" s="10" t="s">
        <v>33</v>
      </c>
      <c r="B12" s="98">
        <v>2000</v>
      </c>
    </row>
    <row r="13" spans="1:2" x14ac:dyDescent="0.3">
      <c r="A13" s="2" t="s">
        <v>105</v>
      </c>
      <c r="B13" s="99">
        <f>SUM(B6:B12)</f>
        <v>127500</v>
      </c>
    </row>
    <row r="15" spans="1:2" x14ac:dyDescent="0.3">
      <c r="A15" s="2" t="s">
        <v>106</v>
      </c>
    </row>
    <row r="16" spans="1:2" x14ac:dyDescent="0.3">
      <c r="A16" s="10" t="s">
        <v>107</v>
      </c>
    </row>
    <row r="17" spans="1:2" x14ac:dyDescent="0.3">
      <c r="A17" s="10" t="s">
        <v>108</v>
      </c>
    </row>
    <row r="18" spans="1:2" x14ac:dyDescent="0.3">
      <c r="A18" s="10" t="s">
        <v>109</v>
      </c>
    </row>
    <row r="19" spans="1:2" x14ac:dyDescent="0.3">
      <c r="A19" s="10" t="s">
        <v>110</v>
      </c>
    </row>
    <row r="20" spans="1:2" x14ac:dyDescent="0.3">
      <c r="A20" s="10" t="s">
        <v>111</v>
      </c>
    </row>
    <row r="21" spans="1:2" x14ac:dyDescent="0.3">
      <c r="A21" s="10" t="s">
        <v>112</v>
      </c>
    </row>
    <row r="22" spans="1:2" x14ac:dyDescent="0.3">
      <c r="A22" s="2" t="s">
        <v>105</v>
      </c>
      <c r="B22" s="99">
        <v>20000</v>
      </c>
    </row>
    <row r="24" spans="1:2" x14ac:dyDescent="0.3">
      <c r="A24" s="10" t="s">
        <v>113</v>
      </c>
      <c r="B24" s="98">
        <v>60000</v>
      </c>
    </row>
    <row r="25" spans="1:2" x14ac:dyDescent="0.3">
      <c r="A25" s="10" t="s">
        <v>114</v>
      </c>
      <c r="B25" s="98">
        <v>3000</v>
      </c>
    </row>
    <row r="26" spans="1:2" x14ac:dyDescent="0.3">
      <c r="B26" s="98"/>
    </row>
    <row r="27" spans="1:2" x14ac:dyDescent="0.3">
      <c r="A27" s="10" t="s">
        <v>115</v>
      </c>
      <c r="B27" s="83">
        <f>B3+B13+B22+B24+B25</f>
        <v>220500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07"/>
  <sheetViews>
    <sheetView topLeftCell="A6" zoomScaleNormal="100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G9" sqref="G9"/>
    </sheetView>
  </sheetViews>
  <sheetFormatPr baseColWidth="10" defaultColWidth="14.44140625" defaultRowHeight="15.05" customHeight="1" x14ac:dyDescent="0.3"/>
  <cols>
    <col min="1" max="1" width="6.109375" bestFit="1" customWidth="1"/>
    <col min="2" max="2" width="32.88671875" customWidth="1"/>
    <col min="3" max="3" width="12.5546875" customWidth="1"/>
    <col min="4" max="10" width="10.6640625" customWidth="1"/>
    <col min="11" max="11" width="12.5546875" customWidth="1"/>
    <col min="12" max="12" width="10.6640625" customWidth="1"/>
    <col min="13" max="13" width="12.5546875" customWidth="1"/>
    <col min="14" max="14" width="10.6640625" customWidth="1"/>
    <col min="15" max="15" width="12.109375" bestFit="1" customWidth="1"/>
    <col min="16" max="18" width="12.44140625" bestFit="1" customWidth="1"/>
    <col min="19" max="25" width="10.6640625" customWidth="1"/>
  </cols>
  <sheetData>
    <row r="1" spans="2:21" ht="15.05" customHeight="1" x14ac:dyDescent="0.35">
      <c r="B1" s="101" t="s">
        <v>68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2:21" ht="15.05" customHeight="1" x14ac:dyDescent="0.3">
      <c r="B2" s="102" t="s">
        <v>69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2:21" ht="15.0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2:21" ht="15.05" customHeight="1" x14ac:dyDescent="0.3">
      <c r="B4" s="10"/>
    </row>
    <row r="5" spans="2:21" ht="15.05" customHeight="1" x14ac:dyDescent="0.3">
      <c r="B5" s="10"/>
    </row>
    <row r="6" spans="2:21" x14ac:dyDescent="0.3">
      <c r="C6" s="100">
        <v>2018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3" t="s">
        <v>85</v>
      </c>
      <c r="P6" s="103"/>
      <c r="Q6" s="103"/>
      <c r="R6" s="103"/>
    </row>
    <row r="7" spans="2:21" x14ac:dyDescent="0.3">
      <c r="B7" s="26"/>
      <c r="C7" s="19" t="s">
        <v>2</v>
      </c>
      <c r="D7" s="20" t="s">
        <v>3</v>
      </c>
      <c r="E7" s="20" t="s">
        <v>4</v>
      </c>
      <c r="F7" s="20" t="s">
        <v>5</v>
      </c>
      <c r="G7" s="20" t="s">
        <v>6</v>
      </c>
      <c r="H7" s="20" t="s">
        <v>7</v>
      </c>
      <c r="I7" s="20" t="s">
        <v>8</v>
      </c>
      <c r="J7" s="20" t="s">
        <v>9</v>
      </c>
      <c r="K7" s="32" t="s">
        <v>10</v>
      </c>
      <c r="L7" s="20" t="s">
        <v>11</v>
      </c>
      <c r="M7" s="20" t="s">
        <v>12</v>
      </c>
      <c r="N7" s="20" t="s">
        <v>13</v>
      </c>
      <c r="O7" s="66">
        <v>2018</v>
      </c>
      <c r="P7" s="66">
        <v>2019</v>
      </c>
      <c r="Q7" s="66">
        <v>2020</v>
      </c>
      <c r="R7" s="66">
        <v>2021</v>
      </c>
    </row>
    <row r="8" spans="2:21" x14ac:dyDescent="0.3">
      <c r="B8" t="s">
        <v>1</v>
      </c>
      <c r="C8" s="45" t="e">
        <f>+#REF!</f>
        <v>#REF!</v>
      </c>
      <c r="D8" s="45" t="e">
        <f t="shared" ref="D8:N8" si="0">+$C$8</f>
        <v>#REF!</v>
      </c>
      <c r="E8" s="45" t="e">
        <f t="shared" si="0"/>
        <v>#REF!</v>
      </c>
      <c r="F8" s="45" t="e">
        <f t="shared" si="0"/>
        <v>#REF!</v>
      </c>
      <c r="G8" s="45" t="e">
        <f t="shared" si="0"/>
        <v>#REF!</v>
      </c>
      <c r="H8" s="45" t="e">
        <f t="shared" si="0"/>
        <v>#REF!</v>
      </c>
      <c r="I8" s="45" t="e">
        <f t="shared" si="0"/>
        <v>#REF!</v>
      </c>
      <c r="J8" s="45" t="e">
        <f t="shared" si="0"/>
        <v>#REF!</v>
      </c>
      <c r="K8" s="45" t="e">
        <f t="shared" si="0"/>
        <v>#REF!</v>
      </c>
      <c r="L8" s="45" t="e">
        <f t="shared" si="0"/>
        <v>#REF!</v>
      </c>
      <c r="M8" s="45" t="e">
        <f t="shared" si="0"/>
        <v>#REF!</v>
      </c>
      <c r="N8" s="45" t="e">
        <f t="shared" si="0"/>
        <v>#REF!</v>
      </c>
      <c r="O8" s="65" t="e">
        <f>SUM(C8:N8)</f>
        <v>#REF!</v>
      </c>
      <c r="P8" s="65" t="e">
        <f>+O8*1.2</f>
        <v>#REF!</v>
      </c>
      <c r="Q8" s="65" t="e">
        <f t="shared" ref="Q8:R8" si="1">+P8*1.2</f>
        <v>#REF!</v>
      </c>
      <c r="R8" s="65" t="e">
        <f t="shared" si="1"/>
        <v>#REF!</v>
      </c>
    </row>
    <row r="9" spans="2:21" x14ac:dyDescent="0.3">
      <c r="B9" t="s">
        <v>15</v>
      </c>
      <c r="C9" s="45" t="e">
        <f>+#REF!</f>
        <v>#REF!</v>
      </c>
      <c r="D9" s="45" t="e">
        <f t="shared" ref="D9:N9" si="2">+$C$9</f>
        <v>#REF!</v>
      </c>
      <c r="E9" s="45" t="e">
        <f t="shared" si="2"/>
        <v>#REF!</v>
      </c>
      <c r="F9" s="45" t="e">
        <f t="shared" si="2"/>
        <v>#REF!</v>
      </c>
      <c r="G9" s="45" t="e">
        <f t="shared" si="2"/>
        <v>#REF!</v>
      </c>
      <c r="H9" s="45" t="e">
        <f t="shared" si="2"/>
        <v>#REF!</v>
      </c>
      <c r="I9" s="45" t="e">
        <f t="shared" si="2"/>
        <v>#REF!</v>
      </c>
      <c r="J9" s="45" t="e">
        <f t="shared" si="2"/>
        <v>#REF!</v>
      </c>
      <c r="K9" s="45" t="e">
        <f t="shared" si="2"/>
        <v>#REF!</v>
      </c>
      <c r="L9" s="45" t="e">
        <f t="shared" si="2"/>
        <v>#REF!</v>
      </c>
      <c r="M9" s="45" t="e">
        <f t="shared" si="2"/>
        <v>#REF!</v>
      </c>
      <c r="N9" s="45" t="e">
        <f t="shared" si="2"/>
        <v>#REF!</v>
      </c>
      <c r="O9" s="65" t="e">
        <f t="shared" ref="O9" si="3">SUM(C9:N9)</f>
        <v>#REF!</v>
      </c>
      <c r="P9" s="68" t="e">
        <f>+($O$9/$O$8)*P8</f>
        <v>#REF!</v>
      </c>
      <c r="Q9" s="68" t="e">
        <f t="shared" ref="Q9:R9" si="4">+($O$9/$O$8)*Q8</f>
        <v>#REF!</v>
      </c>
      <c r="R9" s="68" t="e">
        <f t="shared" si="4"/>
        <v>#REF!</v>
      </c>
    </row>
    <row r="10" spans="2:21" x14ac:dyDescent="0.3">
      <c r="B10" s="2" t="s">
        <v>16</v>
      </c>
      <c r="C10" s="46" t="e">
        <f t="shared" ref="C10:R10" si="5">+C8-C9</f>
        <v>#REF!</v>
      </c>
      <c r="D10" s="46" t="e">
        <f t="shared" si="5"/>
        <v>#REF!</v>
      </c>
      <c r="E10" s="46" t="e">
        <f t="shared" si="5"/>
        <v>#REF!</v>
      </c>
      <c r="F10" s="46" t="e">
        <f t="shared" si="5"/>
        <v>#REF!</v>
      </c>
      <c r="G10" s="46" t="e">
        <f t="shared" si="5"/>
        <v>#REF!</v>
      </c>
      <c r="H10" s="46" t="e">
        <f t="shared" si="5"/>
        <v>#REF!</v>
      </c>
      <c r="I10" s="46" t="e">
        <f t="shared" si="5"/>
        <v>#REF!</v>
      </c>
      <c r="J10" s="46" t="e">
        <f t="shared" si="5"/>
        <v>#REF!</v>
      </c>
      <c r="K10" s="46" t="e">
        <f t="shared" si="5"/>
        <v>#REF!</v>
      </c>
      <c r="L10" s="46" t="e">
        <f t="shared" si="5"/>
        <v>#REF!</v>
      </c>
      <c r="M10" s="46" t="e">
        <f t="shared" si="5"/>
        <v>#REF!</v>
      </c>
      <c r="N10" s="46" t="e">
        <f t="shared" si="5"/>
        <v>#REF!</v>
      </c>
      <c r="O10" s="46" t="e">
        <f t="shared" si="5"/>
        <v>#REF!</v>
      </c>
      <c r="P10" s="67" t="e">
        <f t="shared" si="5"/>
        <v>#REF!</v>
      </c>
      <c r="Q10" s="67" t="e">
        <f t="shared" si="5"/>
        <v>#REF!</v>
      </c>
      <c r="R10" s="67" t="e">
        <f t="shared" si="5"/>
        <v>#REF!</v>
      </c>
    </row>
    <row r="11" spans="2:21" x14ac:dyDescent="0.3">
      <c r="B11" t="s">
        <v>17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53"/>
      <c r="P11" s="53"/>
      <c r="Q11" s="53"/>
      <c r="R11" s="53"/>
    </row>
    <row r="12" spans="2:21" x14ac:dyDescent="0.3">
      <c r="B12" t="s">
        <v>19</v>
      </c>
      <c r="C12" s="45" t="e">
        <f>+#REF!</f>
        <v>#REF!</v>
      </c>
      <c r="D12" s="45" t="e">
        <f t="shared" ref="D12:M12" si="6">+$C$12</f>
        <v>#REF!</v>
      </c>
      <c r="E12" s="45" t="e">
        <f t="shared" si="6"/>
        <v>#REF!</v>
      </c>
      <c r="F12" s="45" t="e">
        <f t="shared" si="6"/>
        <v>#REF!</v>
      </c>
      <c r="G12" s="45" t="e">
        <f t="shared" si="6"/>
        <v>#REF!</v>
      </c>
      <c r="H12" s="45" t="e">
        <f t="shared" si="6"/>
        <v>#REF!</v>
      </c>
      <c r="I12" s="45" t="e">
        <f t="shared" si="6"/>
        <v>#REF!</v>
      </c>
      <c r="J12" s="45" t="e">
        <f t="shared" si="6"/>
        <v>#REF!</v>
      </c>
      <c r="K12" s="45" t="e">
        <f t="shared" si="6"/>
        <v>#REF!</v>
      </c>
      <c r="L12" s="45" t="e">
        <f t="shared" si="6"/>
        <v>#REF!</v>
      </c>
      <c r="M12" s="45" t="e">
        <f t="shared" si="6"/>
        <v>#REF!</v>
      </c>
      <c r="N12" s="45">
        <v>24000</v>
      </c>
      <c r="O12" s="65" t="e">
        <f>SUM(C12:N12)</f>
        <v>#REF!</v>
      </c>
      <c r="P12" s="65" t="e">
        <f t="shared" ref="P12:R13" si="7">+O12*1.05</f>
        <v>#REF!</v>
      </c>
      <c r="Q12" s="65" t="e">
        <f t="shared" si="7"/>
        <v>#REF!</v>
      </c>
      <c r="R12" s="65" t="e">
        <f t="shared" si="7"/>
        <v>#REF!</v>
      </c>
      <c r="T12">
        <v>10</v>
      </c>
      <c r="U12">
        <v>120</v>
      </c>
    </row>
    <row r="13" spans="2:21" x14ac:dyDescent="0.3">
      <c r="B13" s="10" t="s">
        <v>0</v>
      </c>
      <c r="C13" s="45" t="e">
        <f>+#REF!</f>
        <v>#REF!</v>
      </c>
      <c r="D13" s="45" t="e">
        <f t="shared" ref="D13:E13" si="8">+$C$13</f>
        <v>#REF!</v>
      </c>
      <c r="E13" s="45" t="e">
        <f t="shared" si="8"/>
        <v>#REF!</v>
      </c>
      <c r="F13" s="45" t="e">
        <f>$D$13</f>
        <v>#REF!</v>
      </c>
      <c r="G13" s="45" t="e">
        <f>+$C$13</f>
        <v>#REF!</v>
      </c>
      <c r="H13" s="45" t="e">
        <f>$D$13</f>
        <v>#REF!</v>
      </c>
      <c r="I13" s="45" t="e">
        <f>+$C$13</f>
        <v>#REF!</v>
      </c>
      <c r="J13" s="45" t="e">
        <f>$D$13</f>
        <v>#REF!</v>
      </c>
      <c r="K13" s="45" t="e">
        <f>+$C$13</f>
        <v>#REF!</v>
      </c>
      <c r="L13" s="45" t="e">
        <f>$D$13</f>
        <v>#REF!</v>
      </c>
      <c r="M13" s="45" t="e">
        <f>+$C$13</f>
        <v>#REF!</v>
      </c>
      <c r="N13" s="45" t="e">
        <f>$D$13</f>
        <v>#REF!</v>
      </c>
      <c r="O13" s="65" t="e">
        <f t="shared" ref="O13:O14" si="9">SUM(C13:N13)</f>
        <v>#REF!</v>
      </c>
      <c r="P13" s="65" t="e">
        <f t="shared" si="7"/>
        <v>#REF!</v>
      </c>
      <c r="Q13" s="65" t="e">
        <f t="shared" si="7"/>
        <v>#REF!</v>
      </c>
      <c r="R13" s="65" t="e">
        <f t="shared" si="7"/>
        <v>#REF!</v>
      </c>
      <c r="T13">
        <f>+U13/12</f>
        <v>10.5</v>
      </c>
      <c r="U13">
        <f>+U12*1.05</f>
        <v>126</v>
      </c>
    </row>
    <row r="14" spans="2:21" x14ac:dyDescent="0.3">
      <c r="B14" s="10" t="s">
        <v>72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5">
        <f t="shared" si="9"/>
        <v>0</v>
      </c>
      <c r="P14" s="65">
        <f t="shared" ref="P14:R14" si="10">+O14</f>
        <v>0</v>
      </c>
      <c r="Q14" s="65">
        <f t="shared" si="10"/>
        <v>0</v>
      </c>
      <c r="R14" s="65">
        <f t="shared" si="10"/>
        <v>0</v>
      </c>
    </row>
    <row r="15" spans="2:21" x14ac:dyDescent="0.3">
      <c r="B15" t="s">
        <v>22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70"/>
      <c r="P15" s="71"/>
      <c r="Q15" s="71"/>
      <c r="R15" s="71"/>
    </row>
    <row r="16" spans="2:21" x14ac:dyDescent="0.3">
      <c r="B16" t="s">
        <v>25</v>
      </c>
      <c r="C16" s="48" t="e">
        <f>+C12+C14+C15+C13</f>
        <v>#REF!</v>
      </c>
      <c r="D16" s="48" t="e">
        <f t="shared" ref="D16:N16" si="11">+D12+D14+D15+D13</f>
        <v>#REF!</v>
      </c>
      <c r="E16" s="48" t="e">
        <f t="shared" si="11"/>
        <v>#REF!</v>
      </c>
      <c r="F16" s="48" t="e">
        <f t="shared" si="11"/>
        <v>#REF!</v>
      </c>
      <c r="G16" s="48" t="e">
        <f t="shared" si="11"/>
        <v>#REF!</v>
      </c>
      <c r="H16" s="48" t="e">
        <f t="shared" si="11"/>
        <v>#REF!</v>
      </c>
      <c r="I16" s="48" t="e">
        <f t="shared" si="11"/>
        <v>#REF!</v>
      </c>
      <c r="J16" s="48" t="e">
        <f t="shared" si="11"/>
        <v>#REF!</v>
      </c>
      <c r="K16" s="48" t="e">
        <f t="shared" si="11"/>
        <v>#REF!</v>
      </c>
      <c r="L16" s="48" t="e">
        <f t="shared" si="11"/>
        <v>#REF!</v>
      </c>
      <c r="M16" s="48" t="e">
        <f t="shared" si="11"/>
        <v>#REF!</v>
      </c>
      <c r="N16" s="48" t="e">
        <f t="shared" si="11"/>
        <v>#REF!</v>
      </c>
      <c r="O16" s="48" t="e">
        <f>+O12+O14+O15+O13</f>
        <v>#REF!</v>
      </c>
      <c r="P16" s="48" t="e">
        <f t="shared" ref="P16:R16" si="12">+P12+P14+P15+P13</f>
        <v>#REF!</v>
      </c>
      <c r="Q16" s="48" t="e">
        <f t="shared" si="12"/>
        <v>#REF!</v>
      </c>
      <c r="R16" s="48" t="e">
        <f t="shared" si="12"/>
        <v>#REF!</v>
      </c>
    </row>
    <row r="17" spans="1:18" x14ac:dyDescent="0.3">
      <c r="B17" t="s">
        <v>26</v>
      </c>
      <c r="C17" s="47" t="e">
        <f>+C10-C16</f>
        <v>#REF!</v>
      </c>
      <c r="D17" s="47" t="e">
        <f t="shared" ref="D17:P17" si="13">+D10-D16</f>
        <v>#REF!</v>
      </c>
      <c r="E17" s="47" t="e">
        <f t="shared" si="13"/>
        <v>#REF!</v>
      </c>
      <c r="F17" s="47" t="e">
        <f t="shared" si="13"/>
        <v>#REF!</v>
      </c>
      <c r="G17" s="47" t="e">
        <f t="shared" si="13"/>
        <v>#REF!</v>
      </c>
      <c r="H17" s="47" t="e">
        <f t="shared" si="13"/>
        <v>#REF!</v>
      </c>
      <c r="I17" s="47" t="e">
        <f t="shared" si="13"/>
        <v>#REF!</v>
      </c>
      <c r="J17" s="47" t="e">
        <f t="shared" si="13"/>
        <v>#REF!</v>
      </c>
      <c r="K17" s="47" t="e">
        <f t="shared" si="13"/>
        <v>#REF!</v>
      </c>
      <c r="L17" s="47" t="e">
        <f t="shared" si="13"/>
        <v>#REF!</v>
      </c>
      <c r="M17" s="47" t="e">
        <f t="shared" si="13"/>
        <v>#REF!</v>
      </c>
      <c r="N17" s="47" t="e">
        <f>+N10-N16</f>
        <v>#REF!</v>
      </c>
      <c r="O17" s="47" t="e">
        <f>+O10-O16</f>
        <v>#REF!</v>
      </c>
      <c r="P17" s="47" t="e">
        <f t="shared" si="13"/>
        <v>#REF!</v>
      </c>
      <c r="Q17" s="47" t="e">
        <f t="shared" ref="Q17:R17" si="14">+Q10-Q16</f>
        <v>#REF!</v>
      </c>
      <c r="R17" s="47" t="e">
        <f t="shared" si="14"/>
        <v>#REF!</v>
      </c>
    </row>
    <row r="18" spans="1:18" x14ac:dyDescent="0.3">
      <c r="B18" t="s">
        <v>27</v>
      </c>
      <c r="C18" s="47">
        <f>+'Tabla de Amortizacion'!D8+'Tabla de Amortizacion'!E8</f>
        <v>-1132.3549235728938</v>
      </c>
      <c r="D18" s="47">
        <f>+'Tabla de Amortizacion'!D9+'Tabla de Amortizacion'!E9</f>
        <v>-1132.354923572894</v>
      </c>
      <c r="E18" s="47">
        <f>+'Tabla de Amortizacion'!D10+'Tabla de Amortizacion'!E10</f>
        <v>-1132.3549235728938</v>
      </c>
      <c r="F18" s="47">
        <v>2633.38</v>
      </c>
      <c r="G18" s="47">
        <v>2633.38</v>
      </c>
      <c r="H18" s="47">
        <v>2633.38</v>
      </c>
      <c r="I18" s="47">
        <v>2633.38</v>
      </c>
      <c r="J18" s="47">
        <v>2633.38</v>
      </c>
      <c r="K18" s="47">
        <v>2633.38</v>
      </c>
      <c r="L18" s="47">
        <v>2633.38</v>
      </c>
      <c r="M18" s="47">
        <v>2633.38</v>
      </c>
      <c r="N18" s="47">
        <f>2633.38+'Flujo de Caja'!N18</f>
        <v>33573.379999999997</v>
      </c>
      <c r="O18" s="65">
        <f>SUM(C18:N18)</f>
        <v>51243.355229281318</v>
      </c>
      <c r="P18" s="68">
        <f>+K18*12</f>
        <v>31600.560000000001</v>
      </c>
      <c r="Q18" s="68">
        <f t="shared" ref="Q18:R18" si="15">+P18</f>
        <v>31600.560000000001</v>
      </c>
      <c r="R18" s="68">
        <f t="shared" si="15"/>
        <v>31600.560000000001</v>
      </c>
    </row>
    <row r="19" spans="1:18" x14ac:dyDescent="0.3">
      <c r="B19" s="5" t="s">
        <v>28</v>
      </c>
      <c r="C19" s="48" t="e">
        <f t="shared" ref="C19:P19" si="16">+C17-C18</f>
        <v>#REF!</v>
      </c>
      <c r="D19" s="48" t="e">
        <f t="shared" si="16"/>
        <v>#REF!</v>
      </c>
      <c r="E19" s="48" t="e">
        <f t="shared" si="16"/>
        <v>#REF!</v>
      </c>
      <c r="F19" s="48" t="e">
        <f t="shared" si="16"/>
        <v>#REF!</v>
      </c>
      <c r="G19" s="48" t="e">
        <f t="shared" si="16"/>
        <v>#REF!</v>
      </c>
      <c r="H19" s="48" t="e">
        <f t="shared" si="16"/>
        <v>#REF!</v>
      </c>
      <c r="I19" s="48" t="e">
        <f t="shared" si="16"/>
        <v>#REF!</v>
      </c>
      <c r="J19" s="48" t="e">
        <f t="shared" si="16"/>
        <v>#REF!</v>
      </c>
      <c r="K19" s="48" t="e">
        <f t="shared" si="16"/>
        <v>#REF!</v>
      </c>
      <c r="L19" s="48" t="e">
        <f t="shared" si="16"/>
        <v>#REF!</v>
      </c>
      <c r="M19" s="48" t="e">
        <f t="shared" si="16"/>
        <v>#REF!</v>
      </c>
      <c r="N19" s="48" t="e">
        <f t="shared" si="16"/>
        <v>#REF!</v>
      </c>
      <c r="O19" s="48" t="e">
        <f>+O17-O18</f>
        <v>#REF!</v>
      </c>
      <c r="P19" s="69" t="e">
        <f t="shared" si="16"/>
        <v>#REF!</v>
      </c>
      <c r="Q19" s="69" t="e">
        <f t="shared" ref="Q19:R19" si="17">+Q17-Q18</f>
        <v>#REF!</v>
      </c>
      <c r="R19" s="69" t="e">
        <f t="shared" si="17"/>
        <v>#REF!</v>
      </c>
    </row>
    <row r="20" spans="1:18" x14ac:dyDescent="0.3">
      <c r="A20" s="3">
        <v>0.3</v>
      </c>
      <c r="B20" s="5" t="s">
        <v>29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69" t="e">
        <f>+O19*0.3</f>
        <v>#REF!</v>
      </c>
      <c r="P20" s="69" t="e">
        <f>+P19*0.3</f>
        <v>#REF!</v>
      </c>
      <c r="Q20" s="69" t="e">
        <f t="shared" ref="Q20:R20" si="18">+Q19*0.3</f>
        <v>#REF!</v>
      </c>
      <c r="R20" s="69" t="e">
        <f t="shared" si="18"/>
        <v>#REF!</v>
      </c>
    </row>
    <row r="21" spans="1:18" x14ac:dyDescent="0.3">
      <c r="A21" s="3">
        <v>0.1</v>
      </c>
      <c r="B21" s="5" t="s">
        <v>30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69" t="e">
        <f>+O19*0.1</f>
        <v>#REF!</v>
      </c>
      <c r="P21" s="69" t="e">
        <f>+P19*0.1</f>
        <v>#REF!</v>
      </c>
      <c r="Q21" s="69" t="e">
        <f t="shared" ref="Q21:R21" si="19">+Q19*0.1</f>
        <v>#REF!</v>
      </c>
      <c r="R21" s="69" t="e">
        <f t="shared" si="19"/>
        <v>#REF!</v>
      </c>
    </row>
    <row r="22" spans="1:18" ht="15.65" thickBot="1" x14ac:dyDescent="0.35">
      <c r="B22" s="6" t="s">
        <v>31</v>
      </c>
      <c r="C22" s="49" t="e">
        <f t="shared" ref="C22:N22" si="20">+C19-C20-C21</f>
        <v>#REF!</v>
      </c>
      <c r="D22" s="49" t="e">
        <f t="shared" si="20"/>
        <v>#REF!</v>
      </c>
      <c r="E22" s="49" t="e">
        <f t="shared" si="20"/>
        <v>#REF!</v>
      </c>
      <c r="F22" s="49" t="e">
        <f t="shared" si="20"/>
        <v>#REF!</v>
      </c>
      <c r="G22" s="49" t="e">
        <f t="shared" si="20"/>
        <v>#REF!</v>
      </c>
      <c r="H22" s="49" t="e">
        <f t="shared" si="20"/>
        <v>#REF!</v>
      </c>
      <c r="I22" s="49" t="e">
        <f t="shared" si="20"/>
        <v>#REF!</v>
      </c>
      <c r="J22" s="49" t="e">
        <f t="shared" si="20"/>
        <v>#REF!</v>
      </c>
      <c r="K22" s="49" t="e">
        <f t="shared" si="20"/>
        <v>#REF!</v>
      </c>
      <c r="L22" s="49" t="e">
        <f t="shared" si="20"/>
        <v>#REF!</v>
      </c>
      <c r="M22" s="49" t="e">
        <f t="shared" si="20"/>
        <v>#REF!</v>
      </c>
      <c r="N22" s="49" t="e">
        <f t="shared" si="20"/>
        <v>#REF!</v>
      </c>
      <c r="O22" s="49" t="e">
        <f>+O19-O20-O21-#REF!</f>
        <v>#REF!</v>
      </c>
      <c r="P22" s="49" t="e">
        <f>+P19-P20-P21-#REF!</f>
        <v>#REF!</v>
      </c>
      <c r="Q22" s="49" t="e">
        <f>+Q19-Q20-Q21-#REF!</f>
        <v>#REF!</v>
      </c>
      <c r="R22" s="49" t="e">
        <f>+R19-R20-R21-#REF!</f>
        <v>#REF!</v>
      </c>
    </row>
    <row r="23" spans="1:18" x14ac:dyDescent="0.3">
      <c r="B23" s="5"/>
      <c r="C23" s="7"/>
      <c r="D23" s="8"/>
    </row>
    <row r="24" spans="1:18" ht="15.05" customHeight="1" x14ac:dyDescent="0.3">
      <c r="C24" s="72" t="s">
        <v>86</v>
      </c>
      <c r="D24" s="8"/>
    </row>
    <row r="25" spans="1:18" ht="15.05" customHeight="1" x14ac:dyDescent="0.3">
      <c r="C25" s="72" t="s">
        <v>87</v>
      </c>
      <c r="D25" s="8"/>
    </row>
    <row r="26" spans="1:18" ht="15.05" customHeight="1" x14ac:dyDescent="0.3">
      <c r="C26" s="10" t="s">
        <v>88</v>
      </c>
    </row>
    <row r="29" spans="1:18" ht="15.05" customHeight="1" x14ac:dyDescent="0.3">
      <c r="C29" s="22"/>
      <c r="D29" s="22"/>
      <c r="E29" s="22"/>
      <c r="I29" s="22"/>
      <c r="J29" s="22"/>
      <c r="K29" s="22"/>
    </row>
    <row r="30" spans="1:18" ht="15.05" customHeight="1" x14ac:dyDescent="0.3">
      <c r="C30" s="2"/>
    </row>
    <row r="31" spans="1:18" ht="15.05" customHeight="1" x14ac:dyDescent="0.3">
      <c r="C31" s="2"/>
      <c r="I31" s="2"/>
    </row>
    <row r="32" spans="1:18" ht="15.05" customHeight="1" x14ac:dyDescent="0.3">
      <c r="C32" s="2"/>
      <c r="I32" s="2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4"/>
    </row>
    <row r="251" spans="3:3" x14ac:dyDescent="0.3">
      <c r="C251" s="4"/>
    </row>
    <row r="252" spans="3:3" x14ac:dyDescent="0.3">
      <c r="C252" s="4"/>
    </row>
    <row r="253" spans="3:3" x14ac:dyDescent="0.3">
      <c r="C253" s="4"/>
    </row>
    <row r="254" spans="3:3" x14ac:dyDescent="0.3">
      <c r="C254" s="4"/>
    </row>
    <row r="255" spans="3:3" x14ac:dyDescent="0.3">
      <c r="C255" s="4"/>
    </row>
    <row r="256" spans="3:3" x14ac:dyDescent="0.3">
      <c r="C256" s="4"/>
    </row>
    <row r="257" spans="3:3" x14ac:dyDescent="0.3">
      <c r="C257" s="4"/>
    </row>
    <row r="258" spans="3:3" x14ac:dyDescent="0.3">
      <c r="C258" s="4"/>
    </row>
    <row r="259" spans="3:3" x14ac:dyDescent="0.3">
      <c r="C259" s="4"/>
    </row>
    <row r="260" spans="3:3" x14ac:dyDescent="0.3">
      <c r="C260" s="4"/>
    </row>
    <row r="261" spans="3:3" x14ac:dyDescent="0.3">
      <c r="C261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65" spans="3:3" x14ac:dyDescent="0.3">
      <c r="C265" s="4"/>
    </row>
    <row r="266" spans="3:3" x14ac:dyDescent="0.3">
      <c r="C266" s="4"/>
    </row>
    <row r="267" spans="3:3" x14ac:dyDescent="0.3">
      <c r="C267" s="4"/>
    </row>
    <row r="268" spans="3:3" x14ac:dyDescent="0.3">
      <c r="C268" s="4"/>
    </row>
    <row r="269" spans="3:3" x14ac:dyDescent="0.3">
      <c r="C269" s="4"/>
    </row>
    <row r="270" spans="3:3" x14ac:dyDescent="0.3">
      <c r="C270" s="4"/>
    </row>
    <row r="271" spans="3:3" x14ac:dyDescent="0.3">
      <c r="C271" s="4"/>
    </row>
    <row r="272" spans="3:3" x14ac:dyDescent="0.3">
      <c r="C272" s="4"/>
    </row>
    <row r="273" spans="3:3" x14ac:dyDescent="0.3">
      <c r="C273" s="4"/>
    </row>
    <row r="274" spans="3:3" x14ac:dyDescent="0.3">
      <c r="C274" s="4"/>
    </row>
    <row r="275" spans="3:3" x14ac:dyDescent="0.3">
      <c r="C275" s="4"/>
    </row>
    <row r="276" spans="3:3" x14ac:dyDescent="0.3">
      <c r="C276" s="4"/>
    </row>
    <row r="277" spans="3:3" x14ac:dyDescent="0.3">
      <c r="C277" s="4"/>
    </row>
    <row r="278" spans="3:3" x14ac:dyDescent="0.3">
      <c r="C278" s="4"/>
    </row>
    <row r="279" spans="3:3" x14ac:dyDescent="0.3">
      <c r="C279" s="4"/>
    </row>
    <row r="280" spans="3:3" x14ac:dyDescent="0.3">
      <c r="C280" s="4"/>
    </row>
    <row r="281" spans="3:3" x14ac:dyDescent="0.3">
      <c r="C281" s="4"/>
    </row>
    <row r="282" spans="3:3" x14ac:dyDescent="0.3">
      <c r="C282" s="4"/>
    </row>
    <row r="283" spans="3:3" x14ac:dyDescent="0.3">
      <c r="C283" s="4"/>
    </row>
    <row r="284" spans="3:3" x14ac:dyDescent="0.3">
      <c r="C284" s="4"/>
    </row>
    <row r="285" spans="3:3" x14ac:dyDescent="0.3">
      <c r="C285" s="4"/>
    </row>
    <row r="286" spans="3:3" x14ac:dyDescent="0.3">
      <c r="C286" s="4"/>
    </row>
    <row r="287" spans="3:3" x14ac:dyDescent="0.3">
      <c r="C287" s="4"/>
    </row>
    <row r="288" spans="3:3" x14ac:dyDescent="0.3">
      <c r="C288" s="4"/>
    </row>
    <row r="289" spans="3:3" x14ac:dyDescent="0.3">
      <c r="C289" s="4"/>
    </row>
    <row r="290" spans="3:3" x14ac:dyDescent="0.3">
      <c r="C290" s="4"/>
    </row>
    <row r="291" spans="3:3" x14ac:dyDescent="0.3">
      <c r="C291" s="4"/>
    </row>
    <row r="292" spans="3:3" x14ac:dyDescent="0.3">
      <c r="C292" s="4"/>
    </row>
    <row r="293" spans="3:3" x14ac:dyDescent="0.3">
      <c r="C293" s="4"/>
    </row>
    <row r="294" spans="3:3" x14ac:dyDescent="0.3">
      <c r="C294" s="4"/>
    </row>
    <row r="295" spans="3:3" x14ac:dyDescent="0.3">
      <c r="C295" s="4"/>
    </row>
    <row r="296" spans="3:3" x14ac:dyDescent="0.3">
      <c r="C296" s="4"/>
    </row>
    <row r="297" spans="3:3" x14ac:dyDescent="0.3">
      <c r="C297" s="4"/>
    </row>
    <row r="298" spans="3:3" x14ac:dyDescent="0.3">
      <c r="C298" s="4"/>
    </row>
    <row r="299" spans="3:3" x14ac:dyDescent="0.3">
      <c r="C299" s="4"/>
    </row>
    <row r="300" spans="3:3" x14ac:dyDescent="0.3">
      <c r="C300" s="4"/>
    </row>
    <row r="301" spans="3:3" x14ac:dyDescent="0.3">
      <c r="C301" s="4"/>
    </row>
    <row r="302" spans="3:3" x14ac:dyDescent="0.3">
      <c r="C302" s="4"/>
    </row>
    <row r="303" spans="3:3" x14ac:dyDescent="0.3">
      <c r="C303" s="4"/>
    </row>
    <row r="304" spans="3:3" x14ac:dyDescent="0.3">
      <c r="C304" s="4"/>
    </row>
    <row r="305" spans="3:3" x14ac:dyDescent="0.3">
      <c r="C305" s="4"/>
    </row>
    <row r="306" spans="3:3" x14ac:dyDescent="0.3">
      <c r="C306" s="4"/>
    </row>
    <row r="307" spans="3:3" x14ac:dyDescent="0.3">
      <c r="C307" s="4"/>
    </row>
    <row r="308" spans="3:3" x14ac:dyDescent="0.3">
      <c r="C308" s="4"/>
    </row>
    <row r="309" spans="3:3" x14ac:dyDescent="0.3">
      <c r="C309" s="4"/>
    </row>
    <row r="310" spans="3:3" x14ac:dyDescent="0.3">
      <c r="C310" s="4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  <row r="388" spans="3:3" x14ac:dyDescent="0.3">
      <c r="C388" s="4"/>
    </row>
    <row r="389" spans="3:3" x14ac:dyDescent="0.3">
      <c r="C389" s="4"/>
    </row>
    <row r="390" spans="3:3" x14ac:dyDescent="0.3">
      <c r="C390" s="4"/>
    </row>
    <row r="391" spans="3:3" x14ac:dyDescent="0.3">
      <c r="C391" s="4"/>
    </row>
    <row r="392" spans="3:3" x14ac:dyDescent="0.3">
      <c r="C392" s="4"/>
    </row>
    <row r="393" spans="3:3" x14ac:dyDescent="0.3">
      <c r="C393" s="4"/>
    </row>
    <row r="394" spans="3:3" x14ac:dyDescent="0.3">
      <c r="C394" s="4"/>
    </row>
    <row r="395" spans="3:3" x14ac:dyDescent="0.3">
      <c r="C395" s="4"/>
    </row>
    <row r="396" spans="3:3" x14ac:dyDescent="0.3">
      <c r="C396" s="4"/>
    </row>
    <row r="397" spans="3:3" x14ac:dyDescent="0.3">
      <c r="C397" s="4"/>
    </row>
    <row r="398" spans="3:3" x14ac:dyDescent="0.3">
      <c r="C398" s="4"/>
    </row>
    <row r="399" spans="3:3" x14ac:dyDescent="0.3">
      <c r="C399" s="4"/>
    </row>
    <row r="400" spans="3:3" x14ac:dyDescent="0.3">
      <c r="C400" s="4"/>
    </row>
    <row r="401" spans="3:3" x14ac:dyDescent="0.3">
      <c r="C401" s="4"/>
    </row>
    <row r="402" spans="3:3" x14ac:dyDescent="0.3">
      <c r="C402" s="4"/>
    </row>
    <row r="403" spans="3:3" x14ac:dyDescent="0.3">
      <c r="C403" s="4"/>
    </row>
    <row r="404" spans="3:3" x14ac:dyDescent="0.3">
      <c r="C404" s="4"/>
    </row>
    <row r="405" spans="3:3" x14ac:dyDescent="0.3">
      <c r="C405" s="4"/>
    </row>
    <row r="406" spans="3:3" x14ac:dyDescent="0.3">
      <c r="C406" s="4"/>
    </row>
    <row r="407" spans="3:3" x14ac:dyDescent="0.3">
      <c r="C407" s="4"/>
    </row>
    <row r="408" spans="3:3" x14ac:dyDescent="0.3">
      <c r="C408" s="4"/>
    </row>
    <row r="409" spans="3:3" x14ac:dyDescent="0.3">
      <c r="C409" s="4"/>
    </row>
    <row r="410" spans="3:3" x14ac:dyDescent="0.3">
      <c r="C410" s="4"/>
    </row>
    <row r="411" spans="3:3" x14ac:dyDescent="0.3">
      <c r="C411" s="4"/>
    </row>
    <row r="412" spans="3:3" x14ac:dyDescent="0.3">
      <c r="C412" s="4"/>
    </row>
    <row r="413" spans="3:3" x14ac:dyDescent="0.3">
      <c r="C413" s="4"/>
    </row>
    <row r="414" spans="3:3" x14ac:dyDescent="0.3">
      <c r="C414" s="4"/>
    </row>
    <row r="415" spans="3:3" x14ac:dyDescent="0.3">
      <c r="C415" s="4"/>
    </row>
    <row r="416" spans="3:3" x14ac:dyDescent="0.3">
      <c r="C416" s="4"/>
    </row>
    <row r="417" spans="3:3" x14ac:dyDescent="0.3">
      <c r="C417" s="4"/>
    </row>
    <row r="418" spans="3:3" x14ac:dyDescent="0.3">
      <c r="C418" s="4"/>
    </row>
    <row r="419" spans="3:3" x14ac:dyDescent="0.3">
      <c r="C419" s="4"/>
    </row>
    <row r="420" spans="3:3" x14ac:dyDescent="0.3">
      <c r="C420" s="4"/>
    </row>
    <row r="421" spans="3:3" x14ac:dyDescent="0.3">
      <c r="C421" s="4"/>
    </row>
    <row r="422" spans="3:3" x14ac:dyDescent="0.3">
      <c r="C422" s="4"/>
    </row>
    <row r="423" spans="3:3" x14ac:dyDescent="0.3">
      <c r="C423" s="4"/>
    </row>
    <row r="424" spans="3:3" x14ac:dyDescent="0.3">
      <c r="C424" s="4"/>
    </row>
    <row r="425" spans="3:3" x14ac:dyDescent="0.3">
      <c r="C425" s="4"/>
    </row>
    <row r="426" spans="3:3" x14ac:dyDescent="0.3">
      <c r="C426" s="4"/>
    </row>
    <row r="427" spans="3:3" x14ac:dyDescent="0.3">
      <c r="C427" s="4"/>
    </row>
    <row r="428" spans="3:3" x14ac:dyDescent="0.3">
      <c r="C428" s="4"/>
    </row>
    <row r="429" spans="3:3" x14ac:dyDescent="0.3">
      <c r="C429" s="4"/>
    </row>
    <row r="430" spans="3:3" x14ac:dyDescent="0.3">
      <c r="C430" s="4"/>
    </row>
    <row r="431" spans="3:3" x14ac:dyDescent="0.3">
      <c r="C431" s="4"/>
    </row>
    <row r="432" spans="3:3" x14ac:dyDescent="0.3">
      <c r="C432" s="4"/>
    </row>
    <row r="433" spans="3:3" x14ac:dyDescent="0.3">
      <c r="C433" s="4"/>
    </row>
    <row r="434" spans="3:3" x14ac:dyDescent="0.3">
      <c r="C434" s="4"/>
    </row>
    <row r="435" spans="3:3" x14ac:dyDescent="0.3">
      <c r="C435" s="4"/>
    </row>
    <row r="436" spans="3:3" x14ac:dyDescent="0.3">
      <c r="C436" s="4"/>
    </row>
    <row r="437" spans="3:3" x14ac:dyDescent="0.3">
      <c r="C437" s="4"/>
    </row>
    <row r="438" spans="3:3" x14ac:dyDescent="0.3">
      <c r="C438" s="4"/>
    </row>
    <row r="439" spans="3:3" x14ac:dyDescent="0.3">
      <c r="C439" s="4"/>
    </row>
    <row r="440" spans="3:3" x14ac:dyDescent="0.3">
      <c r="C440" s="4"/>
    </row>
    <row r="441" spans="3:3" x14ac:dyDescent="0.3">
      <c r="C441" s="4"/>
    </row>
    <row r="442" spans="3:3" x14ac:dyDescent="0.3">
      <c r="C442" s="4"/>
    </row>
    <row r="443" spans="3:3" x14ac:dyDescent="0.3">
      <c r="C443" s="4"/>
    </row>
    <row r="444" spans="3:3" x14ac:dyDescent="0.3">
      <c r="C444" s="4"/>
    </row>
    <row r="445" spans="3:3" x14ac:dyDescent="0.3">
      <c r="C445" s="4"/>
    </row>
    <row r="446" spans="3:3" x14ac:dyDescent="0.3">
      <c r="C446" s="4"/>
    </row>
    <row r="447" spans="3:3" x14ac:dyDescent="0.3">
      <c r="C447" s="4"/>
    </row>
    <row r="448" spans="3:3" x14ac:dyDescent="0.3">
      <c r="C448" s="4"/>
    </row>
    <row r="449" spans="3:3" x14ac:dyDescent="0.3">
      <c r="C449" s="4"/>
    </row>
    <row r="450" spans="3:3" x14ac:dyDescent="0.3">
      <c r="C450" s="4"/>
    </row>
    <row r="451" spans="3:3" x14ac:dyDescent="0.3">
      <c r="C451" s="4"/>
    </row>
    <row r="452" spans="3:3" x14ac:dyDescent="0.3">
      <c r="C452" s="4"/>
    </row>
    <row r="453" spans="3:3" x14ac:dyDescent="0.3">
      <c r="C453" s="4"/>
    </row>
    <row r="454" spans="3:3" x14ac:dyDescent="0.3">
      <c r="C454" s="4"/>
    </row>
    <row r="455" spans="3:3" x14ac:dyDescent="0.3">
      <c r="C455" s="4"/>
    </row>
    <row r="456" spans="3:3" x14ac:dyDescent="0.3">
      <c r="C456" s="4"/>
    </row>
    <row r="457" spans="3:3" x14ac:dyDescent="0.3">
      <c r="C457" s="4"/>
    </row>
    <row r="458" spans="3:3" x14ac:dyDescent="0.3">
      <c r="C458" s="4"/>
    </row>
    <row r="459" spans="3:3" x14ac:dyDescent="0.3">
      <c r="C459" s="4"/>
    </row>
    <row r="460" spans="3:3" x14ac:dyDescent="0.3">
      <c r="C460" s="4"/>
    </row>
    <row r="461" spans="3:3" x14ac:dyDescent="0.3">
      <c r="C461" s="4"/>
    </row>
    <row r="462" spans="3:3" x14ac:dyDescent="0.3">
      <c r="C462" s="4"/>
    </row>
    <row r="463" spans="3:3" x14ac:dyDescent="0.3">
      <c r="C463" s="4"/>
    </row>
    <row r="464" spans="3:3" x14ac:dyDescent="0.3">
      <c r="C464" s="4"/>
    </row>
    <row r="465" spans="3:3" x14ac:dyDescent="0.3">
      <c r="C465" s="4"/>
    </row>
    <row r="466" spans="3:3" x14ac:dyDescent="0.3">
      <c r="C466" s="4"/>
    </row>
    <row r="467" spans="3:3" x14ac:dyDescent="0.3">
      <c r="C467" s="4"/>
    </row>
    <row r="468" spans="3:3" x14ac:dyDescent="0.3">
      <c r="C468" s="4"/>
    </row>
    <row r="469" spans="3:3" x14ac:dyDescent="0.3">
      <c r="C469" s="4"/>
    </row>
    <row r="470" spans="3:3" x14ac:dyDescent="0.3">
      <c r="C470" s="4"/>
    </row>
    <row r="471" spans="3:3" x14ac:dyDescent="0.3">
      <c r="C471" s="4"/>
    </row>
    <row r="472" spans="3:3" x14ac:dyDescent="0.3">
      <c r="C472" s="4"/>
    </row>
    <row r="473" spans="3:3" x14ac:dyDescent="0.3">
      <c r="C473" s="4"/>
    </row>
    <row r="474" spans="3:3" x14ac:dyDescent="0.3">
      <c r="C474" s="4"/>
    </row>
    <row r="475" spans="3:3" x14ac:dyDescent="0.3">
      <c r="C475" s="4"/>
    </row>
    <row r="476" spans="3:3" x14ac:dyDescent="0.3">
      <c r="C476" s="4"/>
    </row>
    <row r="477" spans="3:3" x14ac:dyDescent="0.3">
      <c r="C477" s="4"/>
    </row>
    <row r="478" spans="3:3" x14ac:dyDescent="0.3">
      <c r="C478" s="4"/>
    </row>
    <row r="479" spans="3:3" x14ac:dyDescent="0.3">
      <c r="C479" s="4"/>
    </row>
    <row r="480" spans="3:3" x14ac:dyDescent="0.3">
      <c r="C480" s="4"/>
    </row>
    <row r="481" spans="3:3" x14ac:dyDescent="0.3">
      <c r="C481" s="4"/>
    </row>
    <row r="482" spans="3:3" x14ac:dyDescent="0.3">
      <c r="C482" s="4"/>
    </row>
    <row r="483" spans="3:3" x14ac:dyDescent="0.3">
      <c r="C483" s="4"/>
    </row>
    <row r="484" spans="3:3" x14ac:dyDescent="0.3">
      <c r="C484" s="4"/>
    </row>
    <row r="485" spans="3:3" x14ac:dyDescent="0.3">
      <c r="C485" s="4"/>
    </row>
    <row r="486" spans="3:3" x14ac:dyDescent="0.3">
      <c r="C486" s="4"/>
    </row>
    <row r="487" spans="3:3" x14ac:dyDescent="0.3">
      <c r="C487" s="4"/>
    </row>
    <row r="488" spans="3:3" x14ac:dyDescent="0.3">
      <c r="C488" s="4"/>
    </row>
    <row r="489" spans="3:3" x14ac:dyDescent="0.3">
      <c r="C489" s="4"/>
    </row>
    <row r="490" spans="3:3" x14ac:dyDescent="0.3">
      <c r="C490" s="4"/>
    </row>
    <row r="491" spans="3:3" x14ac:dyDescent="0.3">
      <c r="C491" s="4"/>
    </row>
    <row r="492" spans="3:3" x14ac:dyDescent="0.3">
      <c r="C492" s="4"/>
    </row>
    <row r="493" spans="3:3" x14ac:dyDescent="0.3">
      <c r="C493" s="4"/>
    </row>
    <row r="494" spans="3:3" x14ac:dyDescent="0.3">
      <c r="C494" s="4"/>
    </row>
    <row r="495" spans="3:3" x14ac:dyDescent="0.3">
      <c r="C495" s="4"/>
    </row>
    <row r="496" spans="3:3" x14ac:dyDescent="0.3">
      <c r="C496" s="4"/>
    </row>
    <row r="497" spans="3:3" x14ac:dyDescent="0.3">
      <c r="C497" s="4"/>
    </row>
    <row r="498" spans="3:3" x14ac:dyDescent="0.3">
      <c r="C498" s="4"/>
    </row>
    <row r="499" spans="3:3" x14ac:dyDescent="0.3">
      <c r="C499" s="4"/>
    </row>
    <row r="500" spans="3:3" x14ac:dyDescent="0.3">
      <c r="C500" s="4"/>
    </row>
    <row r="501" spans="3:3" x14ac:dyDescent="0.3">
      <c r="C501" s="4"/>
    </row>
    <row r="502" spans="3:3" x14ac:dyDescent="0.3">
      <c r="C502" s="4"/>
    </row>
    <row r="503" spans="3:3" x14ac:dyDescent="0.3">
      <c r="C503" s="4"/>
    </row>
    <row r="504" spans="3:3" x14ac:dyDescent="0.3">
      <c r="C504" s="4"/>
    </row>
    <row r="505" spans="3:3" x14ac:dyDescent="0.3">
      <c r="C505" s="4"/>
    </row>
    <row r="506" spans="3:3" x14ac:dyDescent="0.3">
      <c r="C506" s="4"/>
    </row>
    <row r="507" spans="3:3" x14ac:dyDescent="0.3">
      <c r="C507" s="4"/>
    </row>
    <row r="508" spans="3:3" x14ac:dyDescent="0.3">
      <c r="C508" s="4"/>
    </row>
    <row r="509" spans="3:3" x14ac:dyDescent="0.3">
      <c r="C509" s="4"/>
    </row>
    <row r="510" spans="3:3" x14ac:dyDescent="0.3">
      <c r="C510" s="4"/>
    </row>
    <row r="511" spans="3:3" x14ac:dyDescent="0.3">
      <c r="C511" s="4"/>
    </row>
    <row r="512" spans="3:3" x14ac:dyDescent="0.3">
      <c r="C512" s="4"/>
    </row>
    <row r="513" spans="3:3" x14ac:dyDescent="0.3">
      <c r="C513" s="4"/>
    </row>
    <row r="514" spans="3:3" x14ac:dyDescent="0.3">
      <c r="C514" s="4"/>
    </row>
    <row r="515" spans="3:3" x14ac:dyDescent="0.3">
      <c r="C515" s="4"/>
    </row>
    <row r="516" spans="3:3" x14ac:dyDescent="0.3">
      <c r="C516" s="4"/>
    </row>
    <row r="517" spans="3:3" x14ac:dyDescent="0.3">
      <c r="C517" s="4"/>
    </row>
    <row r="518" spans="3:3" x14ac:dyDescent="0.3">
      <c r="C518" s="4"/>
    </row>
    <row r="519" spans="3:3" x14ac:dyDescent="0.3">
      <c r="C519" s="4"/>
    </row>
    <row r="520" spans="3:3" x14ac:dyDescent="0.3">
      <c r="C520" s="4"/>
    </row>
    <row r="521" spans="3:3" x14ac:dyDescent="0.3">
      <c r="C521" s="4"/>
    </row>
    <row r="522" spans="3:3" x14ac:dyDescent="0.3">
      <c r="C522" s="4"/>
    </row>
    <row r="523" spans="3:3" x14ac:dyDescent="0.3">
      <c r="C523" s="4"/>
    </row>
    <row r="524" spans="3:3" x14ac:dyDescent="0.3">
      <c r="C524" s="4"/>
    </row>
    <row r="525" spans="3:3" x14ac:dyDescent="0.3">
      <c r="C525" s="4"/>
    </row>
    <row r="526" spans="3:3" x14ac:dyDescent="0.3">
      <c r="C526" s="4"/>
    </row>
    <row r="527" spans="3:3" x14ac:dyDescent="0.3">
      <c r="C527" s="4"/>
    </row>
    <row r="528" spans="3:3" x14ac:dyDescent="0.3">
      <c r="C528" s="4"/>
    </row>
    <row r="529" spans="3:3" x14ac:dyDescent="0.3">
      <c r="C529" s="4"/>
    </row>
    <row r="530" spans="3:3" x14ac:dyDescent="0.3">
      <c r="C530" s="4"/>
    </row>
    <row r="531" spans="3:3" x14ac:dyDescent="0.3">
      <c r="C531" s="4"/>
    </row>
    <row r="532" spans="3:3" x14ac:dyDescent="0.3">
      <c r="C532" s="4"/>
    </row>
    <row r="533" spans="3:3" x14ac:dyDescent="0.3">
      <c r="C533" s="4"/>
    </row>
    <row r="534" spans="3:3" x14ac:dyDescent="0.3">
      <c r="C534" s="4"/>
    </row>
    <row r="535" spans="3:3" x14ac:dyDescent="0.3">
      <c r="C535" s="4"/>
    </row>
    <row r="536" spans="3:3" x14ac:dyDescent="0.3">
      <c r="C536" s="4"/>
    </row>
    <row r="537" spans="3:3" x14ac:dyDescent="0.3">
      <c r="C537" s="4"/>
    </row>
    <row r="538" spans="3:3" x14ac:dyDescent="0.3">
      <c r="C538" s="4"/>
    </row>
    <row r="539" spans="3:3" x14ac:dyDescent="0.3">
      <c r="C539" s="4"/>
    </row>
    <row r="540" spans="3:3" x14ac:dyDescent="0.3">
      <c r="C540" s="4"/>
    </row>
    <row r="541" spans="3:3" x14ac:dyDescent="0.3">
      <c r="C541" s="4"/>
    </row>
    <row r="542" spans="3:3" x14ac:dyDescent="0.3">
      <c r="C542" s="4"/>
    </row>
    <row r="543" spans="3:3" x14ac:dyDescent="0.3">
      <c r="C543" s="4"/>
    </row>
    <row r="544" spans="3:3" x14ac:dyDescent="0.3">
      <c r="C544" s="4"/>
    </row>
    <row r="545" spans="3:3" x14ac:dyDescent="0.3">
      <c r="C545" s="4"/>
    </row>
    <row r="546" spans="3:3" x14ac:dyDescent="0.3">
      <c r="C546" s="4"/>
    </row>
    <row r="547" spans="3:3" x14ac:dyDescent="0.3">
      <c r="C547" s="4"/>
    </row>
    <row r="548" spans="3:3" x14ac:dyDescent="0.3">
      <c r="C548" s="4"/>
    </row>
    <row r="549" spans="3:3" x14ac:dyDescent="0.3">
      <c r="C549" s="4"/>
    </row>
    <row r="550" spans="3:3" x14ac:dyDescent="0.3">
      <c r="C550" s="4"/>
    </row>
    <row r="551" spans="3:3" x14ac:dyDescent="0.3">
      <c r="C551" s="4"/>
    </row>
    <row r="552" spans="3:3" x14ac:dyDescent="0.3">
      <c r="C552" s="4"/>
    </row>
    <row r="553" spans="3:3" x14ac:dyDescent="0.3">
      <c r="C553" s="4"/>
    </row>
    <row r="554" spans="3:3" x14ac:dyDescent="0.3">
      <c r="C554" s="4"/>
    </row>
    <row r="555" spans="3:3" x14ac:dyDescent="0.3">
      <c r="C555" s="4"/>
    </row>
    <row r="556" spans="3:3" x14ac:dyDescent="0.3">
      <c r="C556" s="4"/>
    </row>
    <row r="557" spans="3:3" x14ac:dyDescent="0.3">
      <c r="C557" s="4"/>
    </row>
    <row r="558" spans="3:3" x14ac:dyDescent="0.3">
      <c r="C558" s="4"/>
    </row>
    <row r="559" spans="3:3" x14ac:dyDescent="0.3">
      <c r="C559" s="4"/>
    </row>
    <row r="560" spans="3:3" x14ac:dyDescent="0.3">
      <c r="C560" s="4"/>
    </row>
    <row r="561" spans="3:3" x14ac:dyDescent="0.3">
      <c r="C561" s="4"/>
    </row>
    <row r="562" spans="3:3" x14ac:dyDescent="0.3">
      <c r="C562" s="4"/>
    </row>
    <row r="563" spans="3:3" x14ac:dyDescent="0.3">
      <c r="C563" s="4"/>
    </row>
    <row r="564" spans="3:3" x14ac:dyDescent="0.3">
      <c r="C564" s="4"/>
    </row>
    <row r="565" spans="3:3" x14ac:dyDescent="0.3">
      <c r="C565" s="4"/>
    </row>
    <row r="566" spans="3:3" x14ac:dyDescent="0.3">
      <c r="C566" s="4"/>
    </row>
    <row r="567" spans="3:3" x14ac:dyDescent="0.3">
      <c r="C567" s="4"/>
    </row>
    <row r="568" spans="3:3" x14ac:dyDescent="0.3">
      <c r="C568" s="4"/>
    </row>
    <row r="569" spans="3:3" x14ac:dyDescent="0.3">
      <c r="C569" s="4"/>
    </row>
    <row r="570" spans="3:3" x14ac:dyDescent="0.3">
      <c r="C570" s="4"/>
    </row>
    <row r="571" spans="3:3" x14ac:dyDescent="0.3">
      <c r="C571" s="4"/>
    </row>
    <row r="572" spans="3:3" x14ac:dyDescent="0.3">
      <c r="C572" s="4"/>
    </row>
    <row r="573" spans="3:3" x14ac:dyDescent="0.3">
      <c r="C573" s="4"/>
    </row>
    <row r="574" spans="3:3" x14ac:dyDescent="0.3">
      <c r="C574" s="4"/>
    </row>
    <row r="575" spans="3:3" x14ac:dyDescent="0.3">
      <c r="C575" s="4"/>
    </row>
    <row r="576" spans="3:3" x14ac:dyDescent="0.3">
      <c r="C576" s="4"/>
    </row>
    <row r="577" spans="3:3" x14ac:dyDescent="0.3">
      <c r="C577" s="4"/>
    </row>
    <row r="578" spans="3:3" x14ac:dyDescent="0.3">
      <c r="C578" s="4"/>
    </row>
    <row r="579" spans="3:3" x14ac:dyDescent="0.3">
      <c r="C579" s="4"/>
    </row>
    <row r="580" spans="3:3" x14ac:dyDescent="0.3">
      <c r="C580" s="4"/>
    </row>
    <row r="581" spans="3:3" x14ac:dyDescent="0.3">
      <c r="C581" s="4"/>
    </row>
    <row r="582" spans="3:3" x14ac:dyDescent="0.3">
      <c r="C582" s="4"/>
    </row>
    <row r="583" spans="3:3" x14ac:dyDescent="0.3">
      <c r="C583" s="4"/>
    </row>
    <row r="584" spans="3:3" x14ac:dyDescent="0.3">
      <c r="C584" s="4"/>
    </row>
    <row r="585" spans="3:3" x14ac:dyDescent="0.3">
      <c r="C585" s="4"/>
    </row>
    <row r="586" spans="3:3" x14ac:dyDescent="0.3">
      <c r="C586" s="4"/>
    </row>
    <row r="587" spans="3:3" x14ac:dyDescent="0.3">
      <c r="C587" s="4"/>
    </row>
    <row r="588" spans="3:3" x14ac:dyDescent="0.3">
      <c r="C588" s="4"/>
    </row>
    <row r="589" spans="3:3" x14ac:dyDescent="0.3">
      <c r="C589" s="4"/>
    </row>
    <row r="590" spans="3:3" x14ac:dyDescent="0.3">
      <c r="C590" s="4"/>
    </row>
    <row r="591" spans="3:3" x14ac:dyDescent="0.3">
      <c r="C591" s="4"/>
    </row>
    <row r="592" spans="3:3" x14ac:dyDescent="0.3">
      <c r="C592" s="4"/>
    </row>
    <row r="593" spans="3:3" x14ac:dyDescent="0.3">
      <c r="C593" s="4"/>
    </row>
    <row r="594" spans="3:3" x14ac:dyDescent="0.3">
      <c r="C594" s="4"/>
    </row>
    <row r="595" spans="3:3" x14ac:dyDescent="0.3">
      <c r="C595" s="4"/>
    </row>
    <row r="596" spans="3:3" x14ac:dyDescent="0.3">
      <c r="C596" s="4"/>
    </row>
    <row r="597" spans="3:3" x14ac:dyDescent="0.3">
      <c r="C597" s="4"/>
    </row>
    <row r="598" spans="3:3" x14ac:dyDescent="0.3">
      <c r="C598" s="4"/>
    </row>
    <row r="599" spans="3:3" x14ac:dyDescent="0.3">
      <c r="C599" s="4"/>
    </row>
    <row r="600" spans="3:3" x14ac:dyDescent="0.3">
      <c r="C600" s="4"/>
    </row>
    <row r="601" spans="3:3" x14ac:dyDescent="0.3">
      <c r="C601" s="4"/>
    </row>
    <row r="602" spans="3:3" x14ac:dyDescent="0.3">
      <c r="C602" s="4"/>
    </row>
    <row r="603" spans="3:3" x14ac:dyDescent="0.3">
      <c r="C603" s="4"/>
    </row>
    <row r="604" spans="3:3" x14ac:dyDescent="0.3">
      <c r="C604" s="4"/>
    </row>
    <row r="605" spans="3:3" x14ac:dyDescent="0.3">
      <c r="C605" s="4"/>
    </row>
    <row r="606" spans="3:3" x14ac:dyDescent="0.3">
      <c r="C606" s="4"/>
    </row>
    <row r="607" spans="3:3" x14ac:dyDescent="0.3">
      <c r="C607" s="4"/>
    </row>
    <row r="608" spans="3:3" x14ac:dyDescent="0.3">
      <c r="C608" s="4"/>
    </row>
    <row r="609" spans="3:3" x14ac:dyDescent="0.3">
      <c r="C609" s="4"/>
    </row>
    <row r="610" spans="3:3" x14ac:dyDescent="0.3">
      <c r="C610" s="4"/>
    </row>
    <row r="611" spans="3:3" x14ac:dyDescent="0.3">
      <c r="C611" s="4"/>
    </row>
    <row r="612" spans="3:3" x14ac:dyDescent="0.3">
      <c r="C612" s="4"/>
    </row>
    <row r="613" spans="3:3" x14ac:dyDescent="0.3">
      <c r="C613" s="4"/>
    </row>
    <row r="614" spans="3:3" x14ac:dyDescent="0.3">
      <c r="C614" s="4"/>
    </row>
    <row r="615" spans="3:3" x14ac:dyDescent="0.3">
      <c r="C615" s="4"/>
    </row>
    <row r="616" spans="3:3" x14ac:dyDescent="0.3">
      <c r="C616" s="4"/>
    </row>
    <row r="617" spans="3:3" x14ac:dyDescent="0.3">
      <c r="C617" s="4"/>
    </row>
    <row r="618" spans="3:3" x14ac:dyDescent="0.3">
      <c r="C618" s="4"/>
    </row>
    <row r="619" spans="3:3" x14ac:dyDescent="0.3">
      <c r="C619" s="4"/>
    </row>
    <row r="620" spans="3:3" x14ac:dyDescent="0.3">
      <c r="C620" s="4"/>
    </row>
    <row r="621" spans="3:3" x14ac:dyDescent="0.3">
      <c r="C621" s="4"/>
    </row>
    <row r="622" spans="3:3" x14ac:dyDescent="0.3">
      <c r="C622" s="4"/>
    </row>
    <row r="623" spans="3:3" x14ac:dyDescent="0.3">
      <c r="C623" s="4"/>
    </row>
    <row r="624" spans="3:3" x14ac:dyDescent="0.3">
      <c r="C624" s="4"/>
    </row>
    <row r="625" spans="3:3" x14ac:dyDescent="0.3">
      <c r="C625" s="4"/>
    </row>
    <row r="626" spans="3:3" x14ac:dyDescent="0.3">
      <c r="C626" s="4"/>
    </row>
    <row r="627" spans="3:3" x14ac:dyDescent="0.3">
      <c r="C627" s="4"/>
    </row>
    <row r="628" spans="3:3" x14ac:dyDescent="0.3">
      <c r="C628" s="4"/>
    </row>
    <row r="629" spans="3:3" x14ac:dyDescent="0.3">
      <c r="C629" s="4"/>
    </row>
    <row r="630" spans="3:3" x14ac:dyDescent="0.3">
      <c r="C630" s="4"/>
    </row>
    <row r="631" spans="3:3" x14ac:dyDescent="0.3">
      <c r="C631" s="4"/>
    </row>
    <row r="632" spans="3:3" x14ac:dyDescent="0.3">
      <c r="C632" s="4"/>
    </row>
    <row r="633" spans="3:3" x14ac:dyDescent="0.3">
      <c r="C633" s="4"/>
    </row>
    <row r="634" spans="3:3" x14ac:dyDescent="0.3">
      <c r="C634" s="4"/>
    </row>
    <row r="635" spans="3:3" x14ac:dyDescent="0.3">
      <c r="C635" s="4"/>
    </row>
    <row r="636" spans="3:3" x14ac:dyDescent="0.3">
      <c r="C636" s="4"/>
    </row>
    <row r="637" spans="3:3" x14ac:dyDescent="0.3">
      <c r="C637" s="4"/>
    </row>
    <row r="638" spans="3:3" x14ac:dyDescent="0.3">
      <c r="C638" s="4"/>
    </row>
    <row r="639" spans="3:3" x14ac:dyDescent="0.3">
      <c r="C639" s="4"/>
    </row>
    <row r="640" spans="3:3" x14ac:dyDescent="0.3">
      <c r="C640" s="4"/>
    </row>
    <row r="641" spans="3:3" x14ac:dyDescent="0.3">
      <c r="C641" s="4"/>
    </row>
    <row r="642" spans="3:3" x14ac:dyDescent="0.3">
      <c r="C642" s="4"/>
    </row>
    <row r="643" spans="3:3" x14ac:dyDescent="0.3">
      <c r="C643" s="4"/>
    </row>
    <row r="644" spans="3:3" x14ac:dyDescent="0.3">
      <c r="C644" s="4"/>
    </row>
    <row r="645" spans="3:3" x14ac:dyDescent="0.3">
      <c r="C645" s="4"/>
    </row>
    <row r="646" spans="3:3" x14ac:dyDescent="0.3">
      <c r="C646" s="4"/>
    </row>
    <row r="647" spans="3:3" x14ac:dyDescent="0.3">
      <c r="C647" s="4"/>
    </row>
    <row r="648" spans="3:3" x14ac:dyDescent="0.3">
      <c r="C648" s="4"/>
    </row>
    <row r="649" spans="3:3" x14ac:dyDescent="0.3">
      <c r="C649" s="4"/>
    </row>
    <row r="650" spans="3:3" x14ac:dyDescent="0.3">
      <c r="C650" s="4"/>
    </row>
    <row r="651" spans="3:3" x14ac:dyDescent="0.3">
      <c r="C651" s="4"/>
    </row>
    <row r="652" spans="3:3" x14ac:dyDescent="0.3">
      <c r="C652" s="4"/>
    </row>
    <row r="653" spans="3:3" x14ac:dyDescent="0.3">
      <c r="C653" s="4"/>
    </row>
    <row r="654" spans="3:3" x14ac:dyDescent="0.3">
      <c r="C654" s="4"/>
    </row>
    <row r="655" spans="3:3" x14ac:dyDescent="0.3">
      <c r="C655" s="4"/>
    </row>
    <row r="656" spans="3:3" x14ac:dyDescent="0.3">
      <c r="C656" s="4"/>
    </row>
    <row r="657" spans="3:3" x14ac:dyDescent="0.3">
      <c r="C657" s="4"/>
    </row>
    <row r="658" spans="3:3" x14ac:dyDescent="0.3">
      <c r="C658" s="4"/>
    </row>
    <row r="659" spans="3:3" x14ac:dyDescent="0.3">
      <c r="C659" s="4"/>
    </row>
    <row r="660" spans="3:3" x14ac:dyDescent="0.3">
      <c r="C660" s="4"/>
    </row>
    <row r="661" spans="3:3" x14ac:dyDescent="0.3">
      <c r="C661" s="4"/>
    </row>
    <row r="662" spans="3:3" x14ac:dyDescent="0.3">
      <c r="C662" s="4"/>
    </row>
    <row r="663" spans="3:3" x14ac:dyDescent="0.3">
      <c r="C663" s="4"/>
    </row>
    <row r="664" spans="3:3" x14ac:dyDescent="0.3">
      <c r="C664" s="4"/>
    </row>
    <row r="665" spans="3:3" x14ac:dyDescent="0.3">
      <c r="C665" s="4"/>
    </row>
    <row r="666" spans="3:3" x14ac:dyDescent="0.3">
      <c r="C666" s="4"/>
    </row>
    <row r="667" spans="3:3" x14ac:dyDescent="0.3">
      <c r="C667" s="4"/>
    </row>
    <row r="668" spans="3:3" x14ac:dyDescent="0.3">
      <c r="C668" s="4"/>
    </row>
    <row r="669" spans="3:3" x14ac:dyDescent="0.3">
      <c r="C669" s="4"/>
    </row>
    <row r="670" spans="3:3" x14ac:dyDescent="0.3">
      <c r="C670" s="4"/>
    </row>
    <row r="671" spans="3:3" x14ac:dyDescent="0.3">
      <c r="C671" s="4"/>
    </row>
    <row r="672" spans="3:3" x14ac:dyDescent="0.3">
      <c r="C672" s="4"/>
    </row>
    <row r="673" spans="3:3" x14ac:dyDescent="0.3">
      <c r="C673" s="4"/>
    </row>
    <row r="674" spans="3:3" x14ac:dyDescent="0.3">
      <c r="C674" s="4"/>
    </row>
    <row r="675" spans="3:3" x14ac:dyDescent="0.3">
      <c r="C675" s="4"/>
    </row>
    <row r="676" spans="3:3" x14ac:dyDescent="0.3">
      <c r="C676" s="4"/>
    </row>
    <row r="677" spans="3:3" x14ac:dyDescent="0.3">
      <c r="C677" s="4"/>
    </row>
    <row r="678" spans="3:3" x14ac:dyDescent="0.3">
      <c r="C678" s="4"/>
    </row>
    <row r="679" spans="3:3" x14ac:dyDescent="0.3">
      <c r="C679" s="4"/>
    </row>
    <row r="680" spans="3:3" x14ac:dyDescent="0.3">
      <c r="C680" s="4"/>
    </row>
    <row r="681" spans="3:3" x14ac:dyDescent="0.3">
      <c r="C681" s="4"/>
    </row>
    <row r="682" spans="3:3" x14ac:dyDescent="0.3">
      <c r="C682" s="4"/>
    </row>
    <row r="683" spans="3:3" x14ac:dyDescent="0.3">
      <c r="C683" s="4"/>
    </row>
    <row r="684" spans="3:3" x14ac:dyDescent="0.3">
      <c r="C684" s="4"/>
    </row>
    <row r="685" spans="3:3" x14ac:dyDescent="0.3">
      <c r="C685" s="4"/>
    </row>
    <row r="686" spans="3:3" x14ac:dyDescent="0.3">
      <c r="C686" s="4"/>
    </row>
    <row r="687" spans="3:3" x14ac:dyDescent="0.3">
      <c r="C687" s="4"/>
    </row>
    <row r="688" spans="3:3" x14ac:dyDescent="0.3">
      <c r="C688" s="4"/>
    </row>
    <row r="689" spans="3:3" x14ac:dyDescent="0.3">
      <c r="C689" s="4"/>
    </row>
    <row r="690" spans="3:3" x14ac:dyDescent="0.3">
      <c r="C690" s="4"/>
    </row>
    <row r="691" spans="3:3" x14ac:dyDescent="0.3">
      <c r="C691" s="4"/>
    </row>
    <row r="692" spans="3:3" x14ac:dyDescent="0.3">
      <c r="C692" s="4"/>
    </row>
    <row r="693" spans="3:3" x14ac:dyDescent="0.3">
      <c r="C693" s="4"/>
    </row>
    <row r="694" spans="3:3" x14ac:dyDescent="0.3">
      <c r="C694" s="4"/>
    </row>
    <row r="695" spans="3:3" x14ac:dyDescent="0.3">
      <c r="C695" s="4"/>
    </row>
    <row r="696" spans="3:3" x14ac:dyDescent="0.3">
      <c r="C696" s="4"/>
    </row>
    <row r="697" spans="3:3" x14ac:dyDescent="0.3">
      <c r="C697" s="4"/>
    </row>
    <row r="698" spans="3:3" x14ac:dyDescent="0.3">
      <c r="C698" s="4"/>
    </row>
    <row r="699" spans="3:3" x14ac:dyDescent="0.3">
      <c r="C699" s="4"/>
    </row>
    <row r="700" spans="3:3" x14ac:dyDescent="0.3">
      <c r="C700" s="4"/>
    </row>
    <row r="701" spans="3:3" x14ac:dyDescent="0.3">
      <c r="C701" s="4"/>
    </row>
    <row r="702" spans="3:3" x14ac:dyDescent="0.3">
      <c r="C702" s="4"/>
    </row>
    <row r="703" spans="3:3" x14ac:dyDescent="0.3">
      <c r="C703" s="4"/>
    </row>
    <row r="704" spans="3:3" x14ac:dyDescent="0.3">
      <c r="C704" s="4"/>
    </row>
    <row r="705" spans="3:3" x14ac:dyDescent="0.3">
      <c r="C705" s="4"/>
    </row>
    <row r="706" spans="3:3" x14ac:dyDescent="0.3">
      <c r="C706" s="4"/>
    </row>
    <row r="707" spans="3:3" x14ac:dyDescent="0.3">
      <c r="C707" s="4"/>
    </row>
    <row r="708" spans="3:3" x14ac:dyDescent="0.3">
      <c r="C708" s="4"/>
    </row>
    <row r="709" spans="3:3" x14ac:dyDescent="0.3">
      <c r="C709" s="4"/>
    </row>
    <row r="710" spans="3:3" x14ac:dyDescent="0.3">
      <c r="C710" s="4"/>
    </row>
    <row r="711" spans="3:3" x14ac:dyDescent="0.3">
      <c r="C711" s="4"/>
    </row>
    <row r="712" spans="3:3" x14ac:dyDescent="0.3">
      <c r="C712" s="4"/>
    </row>
    <row r="713" spans="3:3" x14ac:dyDescent="0.3">
      <c r="C713" s="4"/>
    </row>
    <row r="714" spans="3:3" x14ac:dyDescent="0.3">
      <c r="C714" s="4"/>
    </row>
    <row r="715" spans="3:3" x14ac:dyDescent="0.3">
      <c r="C715" s="4"/>
    </row>
    <row r="716" spans="3:3" x14ac:dyDescent="0.3">
      <c r="C716" s="4"/>
    </row>
    <row r="717" spans="3:3" x14ac:dyDescent="0.3">
      <c r="C717" s="4"/>
    </row>
    <row r="718" spans="3:3" x14ac:dyDescent="0.3">
      <c r="C718" s="4"/>
    </row>
    <row r="719" spans="3:3" x14ac:dyDescent="0.3">
      <c r="C719" s="4"/>
    </row>
    <row r="720" spans="3:3" x14ac:dyDescent="0.3">
      <c r="C720" s="4"/>
    </row>
    <row r="721" spans="3:3" x14ac:dyDescent="0.3">
      <c r="C721" s="4"/>
    </row>
    <row r="722" spans="3:3" x14ac:dyDescent="0.3">
      <c r="C722" s="4"/>
    </row>
    <row r="723" spans="3:3" x14ac:dyDescent="0.3">
      <c r="C723" s="4"/>
    </row>
    <row r="724" spans="3:3" x14ac:dyDescent="0.3">
      <c r="C724" s="4"/>
    </row>
    <row r="725" spans="3:3" x14ac:dyDescent="0.3">
      <c r="C725" s="4"/>
    </row>
    <row r="726" spans="3:3" x14ac:dyDescent="0.3">
      <c r="C726" s="4"/>
    </row>
    <row r="727" spans="3:3" x14ac:dyDescent="0.3">
      <c r="C727" s="4"/>
    </row>
    <row r="728" spans="3:3" x14ac:dyDescent="0.3">
      <c r="C728" s="4"/>
    </row>
    <row r="729" spans="3:3" x14ac:dyDescent="0.3">
      <c r="C729" s="4"/>
    </row>
    <row r="730" spans="3:3" x14ac:dyDescent="0.3">
      <c r="C730" s="4"/>
    </row>
    <row r="731" spans="3:3" x14ac:dyDescent="0.3">
      <c r="C731" s="4"/>
    </row>
    <row r="732" spans="3:3" x14ac:dyDescent="0.3">
      <c r="C732" s="4"/>
    </row>
    <row r="733" spans="3:3" x14ac:dyDescent="0.3">
      <c r="C733" s="4"/>
    </row>
    <row r="734" spans="3:3" x14ac:dyDescent="0.3">
      <c r="C734" s="4"/>
    </row>
    <row r="735" spans="3:3" x14ac:dyDescent="0.3">
      <c r="C735" s="4"/>
    </row>
    <row r="736" spans="3:3" x14ac:dyDescent="0.3">
      <c r="C736" s="4"/>
    </row>
    <row r="737" spans="3:3" x14ac:dyDescent="0.3">
      <c r="C737" s="4"/>
    </row>
    <row r="738" spans="3:3" x14ac:dyDescent="0.3">
      <c r="C738" s="4"/>
    </row>
    <row r="739" spans="3:3" x14ac:dyDescent="0.3">
      <c r="C739" s="4"/>
    </row>
    <row r="740" spans="3:3" x14ac:dyDescent="0.3">
      <c r="C740" s="4"/>
    </row>
    <row r="741" spans="3:3" x14ac:dyDescent="0.3">
      <c r="C741" s="4"/>
    </row>
    <row r="742" spans="3:3" x14ac:dyDescent="0.3">
      <c r="C742" s="4"/>
    </row>
    <row r="743" spans="3:3" x14ac:dyDescent="0.3">
      <c r="C743" s="4"/>
    </row>
    <row r="744" spans="3:3" x14ac:dyDescent="0.3">
      <c r="C744" s="4"/>
    </row>
    <row r="745" spans="3:3" x14ac:dyDescent="0.3">
      <c r="C745" s="4"/>
    </row>
    <row r="746" spans="3:3" x14ac:dyDescent="0.3">
      <c r="C746" s="4"/>
    </row>
    <row r="747" spans="3:3" x14ac:dyDescent="0.3">
      <c r="C747" s="4"/>
    </row>
    <row r="748" spans="3:3" x14ac:dyDescent="0.3">
      <c r="C748" s="4"/>
    </row>
    <row r="749" spans="3:3" x14ac:dyDescent="0.3">
      <c r="C749" s="4"/>
    </row>
    <row r="750" spans="3:3" x14ac:dyDescent="0.3">
      <c r="C750" s="4"/>
    </row>
    <row r="751" spans="3:3" x14ac:dyDescent="0.3">
      <c r="C751" s="4"/>
    </row>
    <row r="752" spans="3:3" x14ac:dyDescent="0.3">
      <c r="C752" s="4"/>
    </row>
    <row r="753" spans="3:3" x14ac:dyDescent="0.3">
      <c r="C753" s="4"/>
    </row>
    <row r="754" spans="3:3" x14ac:dyDescent="0.3">
      <c r="C754" s="4"/>
    </row>
    <row r="755" spans="3:3" x14ac:dyDescent="0.3">
      <c r="C755" s="4"/>
    </row>
    <row r="756" spans="3:3" x14ac:dyDescent="0.3">
      <c r="C756" s="4"/>
    </row>
    <row r="757" spans="3:3" x14ac:dyDescent="0.3">
      <c r="C757" s="4"/>
    </row>
    <row r="758" spans="3:3" x14ac:dyDescent="0.3">
      <c r="C758" s="4"/>
    </row>
    <row r="759" spans="3:3" x14ac:dyDescent="0.3">
      <c r="C759" s="4"/>
    </row>
    <row r="760" spans="3:3" x14ac:dyDescent="0.3">
      <c r="C760" s="4"/>
    </row>
    <row r="761" spans="3:3" x14ac:dyDescent="0.3">
      <c r="C761" s="4"/>
    </row>
    <row r="762" spans="3:3" x14ac:dyDescent="0.3">
      <c r="C762" s="4"/>
    </row>
    <row r="763" spans="3:3" x14ac:dyDescent="0.3">
      <c r="C763" s="4"/>
    </row>
    <row r="764" spans="3:3" x14ac:dyDescent="0.3">
      <c r="C764" s="4"/>
    </row>
    <row r="765" spans="3:3" x14ac:dyDescent="0.3">
      <c r="C765" s="4"/>
    </row>
    <row r="766" spans="3:3" x14ac:dyDescent="0.3">
      <c r="C766" s="4"/>
    </row>
    <row r="767" spans="3:3" x14ac:dyDescent="0.3">
      <c r="C767" s="4"/>
    </row>
    <row r="768" spans="3:3" x14ac:dyDescent="0.3">
      <c r="C768" s="4"/>
    </row>
    <row r="769" spans="3:3" x14ac:dyDescent="0.3">
      <c r="C769" s="4"/>
    </row>
    <row r="770" spans="3:3" x14ac:dyDescent="0.3">
      <c r="C770" s="4"/>
    </row>
    <row r="771" spans="3:3" x14ac:dyDescent="0.3">
      <c r="C771" s="4"/>
    </row>
    <row r="772" spans="3:3" x14ac:dyDescent="0.3">
      <c r="C772" s="4"/>
    </row>
    <row r="773" spans="3:3" x14ac:dyDescent="0.3">
      <c r="C773" s="4"/>
    </row>
    <row r="774" spans="3:3" x14ac:dyDescent="0.3">
      <c r="C774" s="4"/>
    </row>
    <row r="775" spans="3:3" x14ac:dyDescent="0.3">
      <c r="C775" s="4"/>
    </row>
    <row r="776" spans="3:3" x14ac:dyDescent="0.3">
      <c r="C776" s="4"/>
    </row>
    <row r="777" spans="3:3" x14ac:dyDescent="0.3">
      <c r="C777" s="4"/>
    </row>
    <row r="778" spans="3:3" x14ac:dyDescent="0.3">
      <c r="C778" s="4"/>
    </row>
    <row r="779" spans="3:3" x14ac:dyDescent="0.3">
      <c r="C779" s="4"/>
    </row>
    <row r="780" spans="3:3" x14ac:dyDescent="0.3">
      <c r="C780" s="4"/>
    </row>
    <row r="781" spans="3:3" x14ac:dyDescent="0.3">
      <c r="C781" s="4"/>
    </row>
    <row r="782" spans="3:3" x14ac:dyDescent="0.3">
      <c r="C782" s="4"/>
    </row>
    <row r="783" spans="3:3" x14ac:dyDescent="0.3">
      <c r="C783" s="4"/>
    </row>
    <row r="784" spans="3:3" x14ac:dyDescent="0.3">
      <c r="C784" s="4"/>
    </row>
    <row r="785" spans="3:3" x14ac:dyDescent="0.3">
      <c r="C785" s="4"/>
    </row>
    <row r="786" spans="3:3" x14ac:dyDescent="0.3">
      <c r="C786" s="4"/>
    </row>
    <row r="787" spans="3:3" x14ac:dyDescent="0.3">
      <c r="C787" s="4"/>
    </row>
    <row r="788" spans="3:3" x14ac:dyDescent="0.3">
      <c r="C788" s="4"/>
    </row>
    <row r="789" spans="3:3" x14ac:dyDescent="0.3">
      <c r="C789" s="4"/>
    </row>
    <row r="790" spans="3:3" x14ac:dyDescent="0.3">
      <c r="C790" s="4"/>
    </row>
    <row r="791" spans="3:3" x14ac:dyDescent="0.3">
      <c r="C791" s="4"/>
    </row>
    <row r="792" spans="3:3" x14ac:dyDescent="0.3">
      <c r="C792" s="4"/>
    </row>
    <row r="793" spans="3:3" x14ac:dyDescent="0.3">
      <c r="C793" s="4"/>
    </row>
    <row r="794" spans="3:3" x14ac:dyDescent="0.3">
      <c r="C794" s="4"/>
    </row>
    <row r="795" spans="3:3" x14ac:dyDescent="0.3">
      <c r="C795" s="4"/>
    </row>
    <row r="796" spans="3:3" x14ac:dyDescent="0.3">
      <c r="C796" s="4"/>
    </row>
    <row r="797" spans="3:3" x14ac:dyDescent="0.3">
      <c r="C797" s="4"/>
    </row>
    <row r="798" spans="3:3" x14ac:dyDescent="0.3">
      <c r="C798" s="4"/>
    </row>
    <row r="799" spans="3:3" x14ac:dyDescent="0.3">
      <c r="C799" s="4"/>
    </row>
    <row r="800" spans="3:3" x14ac:dyDescent="0.3">
      <c r="C800" s="4"/>
    </row>
    <row r="801" spans="3:3" x14ac:dyDescent="0.3">
      <c r="C801" s="4"/>
    </row>
    <row r="802" spans="3:3" x14ac:dyDescent="0.3">
      <c r="C802" s="4"/>
    </row>
    <row r="803" spans="3:3" x14ac:dyDescent="0.3">
      <c r="C803" s="4"/>
    </row>
    <row r="804" spans="3:3" x14ac:dyDescent="0.3">
      <c r="C804" s="4"/>
    </row>
    <row r="805" spans="3:3" x14ac:dyDescent="0.3">
      <c r="C805" s="4"/>
    </row>
    <row r="806" spans="3:3" x14ac:dyDescent="0.3">
      <c r="C806" s="4"/>
    </row>
    <row r="807" spans="3:3" x14ac:dyDescent="0.3">
      <c r="C807" s="4"/>
    </row>
    <row r="808" spans="3:3" x14ac:dyDescent="0.3">
      <c r="C808" s="4"/>
    </row>
    <row r="809" spans="3:3" x14ac:dyDescent="0.3">
      <c r="C809" s="4"/>
    </row>
    <row r="810" spans="3:3" x14ac:dyDescent="0.3">
      <c r="C810" s="4"/>
    </row>
    <row r="811" spans="3:3" x14ac:dyDescent="0.3">
      <c r="C811" s="4"/>
    </row>
    <row r="812" spans="3:3" x14ac:dyDescent="0.3">
      <c r="C812" s="4"/>
    </row>
    <row r="813" spans="3:3" x14ac:dyDescent="0.3">
      <c r="C813" s="4"/>
    </row>
    <row r="814" spans="3:3" x14ac:dyDescent="0.3">
      <c r="C814" s="4"/>
    </row>
    <row r="815" spans="3:3" x14ac:dyDescent="0.3">
      <c r="C815" s="4"/>
    </row>
    <row r="816" spans="3:3" x14ac:dyDescent="0.3">
      <c r="C816" s="4"/>
    </row>
    <row r="817" spans="3:3" x14ac:dyDescent="0.3">
      <c r="C817" s="4"/>
    </row>
    <row r="818" spans="3:3" x14ac:dyDescent="0.3">
      <c r="C818" s="4"/>
    </row>
    <row r="819" spans="3:3" x14ac:dyDescent="0.3">
      <c r="C819" s="4"/>
    </row>
    <row r="820" spans="3:3" x14ac:dyDescent="0.3">
      <c r="C820" s="4"/>
    </row>
    <row r="821" spans="3:3" x14ac:dyDescent="0.3">
      <c r="C821" s="4"/>
    </row>
    <row r="822" spans="3:3" x14ac:dyDescent="0.3">
      <c r="C822" s="4"/>
    </row>
    <row r="823" spans="3:3" x14ac:dyDescent="0.3">
      <c r="C823" s="4"/>
    </row>
    <row r="824" spans="3:3" x14ac:dyDescent="0.3">
      <c r="C824" s="4"/>
    </row>
    <row r="825" spans="3:3" x14ac:dyDescent="0.3">
      <c r="C825" s="4"/>
    </row>
    <row r="826" spans="3:3" x14ac:dyDescent="0.3">
      <c r="C826" s="4"/>
    </row>
    <row r="827" spans="3:3" x14ac:dyDescent="0.3">
      <c r="C827" s="4"/>
    </row>
    <row r="828" spans="3:3" x14ac:dyDescent="0.3">
      <c r="C828" s="4"/>
    </row>
    <row r="829" spans="3:3" x14ac:dyDescent="0.3">
      <c r="C829" s="4"/>
    </row>
    <row r="830" spans="3:3" x14ac:dyDescent="0.3">
      <c r="C830" s="4"/>
    </row>
    <row r="831" spans="3:3" x14ac:dyDescent="0.3">
      <c r="C831" s="4"/>
    </row>
    <row r="832" spans="3:3" x14ac:dyDescent="0.3">
      <c r="C832" s="4"/>
    </row>
    <row r="833" spans="3:3" x14ac:dyDescent="0.3">
      <c r="C833" s="4"/>
    </row>
    <row r="834" spans="3:3" x14ac:dyDescent="0.3">
      <c r="C834" s="4"/>
    </row>
    <row r="835" spans="3:3" x14ac:dyDescent="0.3">
      <c r="C835" s="4"/>
    </row>
    <row r="836" spans="3:3" x14ac:dyDescent="0.3">
      <c r="C836" s="4"/>
    </row>
    <row r="837" spans="3:3" x14ac:dyDescent="0.3">
      <c r="C837" s="4"/>
    </row>
    <row r="838" spans="3:3" x14ac:dyDescent="0.3">
      <c r="C838" s="4"/>
    </row>
    <row r="839" spans="3:3" x14ac:dyDescent="0.3">
      <c r="C839" s="4"/>
    </row>
    <row r="840" spans="3:3" x14ac:dyDescent="0.3">
      <c r="C840" s="4"/>
    </row>
    <row r="841" spans="3:3" x14ac:dyDescent="0.3">
      <c r="C841" s="4"/>
    </row>
    <row r="842" spans="3:3" x14ac:dyDescent="0.3">
      <c r="C842" s="4"/>
    </row>
    <row r="843" spans="3:3" x14ac:dyDescent="0.3">
      <c r="C843" s="4"/>
    </row>
    <row r="844" spans="3:3" x14ac:dyDescent="0.3">
      <c r="C844" s="4"/>
    </row>
    <row r="845" spans="3:3" x14ac:dyDescent="0.3">
      <c r="C845" s="4"/>
    </row>
    <row r="846" spans="3:3" x14ac:dyDescent="0.3">
      <c r="C846" s="4"/>
    </row>
    <row r="847" spans="3:3" x14ac:dyDescent="0.3">
      <c r="C847" s="4"/>
    </row>
    <row r="848" spans="3:3" x14ac:dyDescent="0.3">
      <c r="C848" s="4"/>
    </row>
    <row r="849" spans="3:3" x14ac:dyDescent="0.3">
      <c r="C849" s="4"/>
    </row>
    <row r="850" spans="3:3" x14ac:dyDescent="0.3">
      <c r="C850" s="4"/>
    </row>
    <row r="851" spans="3:3" x14ac:dyDescent="0.3">
      <c r="C851" s="4"/>
    </row>
    <row r="852" spans="3:3" x14ac:dyDescent="0.3">
      <c r="C852" s="4"/>
    </row>
    <row r="853" spans="3:3" x14ac:dyDescent="0.3">
      <c r="C853" s="4"/>
    </row>
    <row r="854" spans="3:3" x14ac:dyDescent="0.3">
      <c r="C854" s="4"/>
    </row>
    <row r="855" spans="3:3" x14ac:dyDescent="0.3">
      <c r="C855" s="4"/>
    </row>
    <row r="856" spans="3:3" x14ac:dyDescent="0.3">
      <c r="C856" s="4"/>
    </row>
    <row r="857" spans="3:3" x14ac:dyDescent="0.3">
      <c r="C857" s="4"/>
    </row>
    <row r="858" spans="3:3" x14ac:dyDescent="0.3">
      <c r="C858" s="4"/>
    </row>
    <row r="859" spans="3:3" x14ac:dyDescent="0.3">
      <c r="C859" s="4"/>
    </row>
    <row r="860" spans="3:3" x14ac:dyDescent="0.3">
      <c r="C860" s="4"/>
    </row>
    <row r="861" spans="3:3" x14ac:dyDescent="0.3">
      <c r="C861" s="4"/>
    </row>
    <row r="862" spans="3:3" x14ac:dyDescent="0.3">
      <c r="C862" s="4"/>
    </row>
    <row r="863" spans="3:3" x14ac:dyDescent="0.3">
      <c r="C863" s="4"/>
    </row>
    <row r="864" spans="3:3" x14ac:dyDescent="0.3">
      <c r="C864" s="4"/>
    </row>
    <row r="865" spans="3:3" x14ac:dyDescent="0.3">
      <c r="C865" s="4"/>
    </row>
    <row r="866" spans="3:3" x14ac:dyDescent="0.3">
      <c r="C866" s="4"/>
    </row>
    <row r="867" spans="3:3" x14ac:dyDescent="0.3">
      <c r="C867" s="4"/>
    </row>
    <row r="868" spans="3:3" x14ac:dyDescent="0.3">
      <c r="C868" s="4"/>
    </row>
    <row r="869" spans="3:3" x14ac:dyDescent="0.3">
      <c r="C869" s="4"/>
    </row>
    <row r="870" spans="3:3" x14ac:dyDescent="0.3">
      <c r="C870" s="4"/>
    </row>
    <row r="871" spans="3:3" x14ac:dyDescent="0.3">
      <c r="C871" s="4"/>
    </row>
    <row r="872" spans="3:3" x14ac:dyDescent="0.3">
      <c r="C872" s="4"/>
    </row>
    <row r="873" spans="3:3" x14ac:dyDescent="0.3">
      <c r="C873" s="4"/>
    </row>
    <row r="874" spans="3:3" x14ac:dyDescent="0.3">
      <c r="C874" s="4"/>
    </row>
    <row r="875" spans="3:3" x14ac:dyDescent="0.3">
      <c r="C875" s="4"/>
    </row>
    <row r="876" spans="3:3" x14ac:dyDescent="0.3">
      <c r="C876" s="4"/>
    </row>
    <row r="877" spans="3:3" x14ac:dyDescent="0.3">
      <c r="C877" s="4"/>
    </row>
    <row r="878" spans="3:3" x14ac:dyDescent="0.3">
      <c r="C878" s="4"/>
    </row>
    <row r="879" spans="3:3" x14ac:dyDescent="0.3">
      <c r="C879" s="4"/>
    </row>
    <row r="880" spans="3:3" x14ac:dyDescent="0.3">
      <c r="C880" s="4"/>
    </row>
    <row r="881" spans="3:3" x14ac:dyDescent="0.3">
      <c r="C881" s="4"/>
    </row>
    <row r="882" spans="3:3" x14ac:dyDescent="0.3">
      <c r="C882" s="4"/>
    </row>
    <row r="883" spans="3:3" x14ac:dyDescent="0.3">
      <c r="C883" s="4"/>
    </row>
    <row r="884" spans="3:3" x14ac:dyDescent="0.3">
      <c r="C884" s="4"/>
    </row>
    <row r="885" spans="3:3" x14ac:dyDescent="0.3">
      <c r="C885" s="4"/>
    </row>
    <row r="886" spans="3:3" x14ac:dyDescent="0.3">
      <c r="C886" s="4"/>
    </row>
    <row r="887" spans="3:3" x14ac:dyDescent="0.3">
      <c r="C887" s="4"/>
    </row>
    <row r="888" spans="3:3" x14ac:dyDescent="0.3">
      <c r="C888" s="4"/>
    </row>
    <row r="889" spans="3:3" x14ac:dyDescent="0.3">
      <c r="C889" s="4"/>
    </row>
    <row r="890" spans="3:3" x14ac:dyDescent="0.3">
      <c r="C890" s="4"/>
    </row>
    <row r="891" spans="3:3" x14ac:dyDescent="0.3">
      <c r="C891" s="4"/>
    </row>
    <row r="892" spans="3:3" x14ac:dyDescent="0.3">
      <c r="C892" s="4"/>
    </row>
    <row r="893" spans="3:3" x14ac:dyDescent="0.3">
      <c r="C893" s="4"/>
    </row>
    <row r="894" spans="3:3" x14ac:dyDescent="0.3">
      <c r="C894" s="4"/>
    </row>
    <row r="895" spans="3:3" x14ac:dyDescent="0.3">
      <c r="C895" s="4"/>
    </row>
    <row r="896" spans="3:3" x14ac:dyDescent="0.3">
      <c r="C896" s="4"/>
    </row>
    <row r="897" spans="3:3" x14ac:dyDescent="0.3">
      <c r="C897" s="4"/>
    </row>
    <row r="898" spans="3:3" x14ac:dyDescent="0.3">
      <c r="C898" s="4"/>
    </row>
    <row r="899" spans="3:3" x14ac:dyDescent="0.3">
      <c r="C899" s="4"/>
    </row>
    <row r="900" spans="3:3" x14ac:dyDescent="0.3">
      <c r="C900" s="4"/>
    </row>
    <row r="901" spans="3:3" x14ac:dyDescent="0.3">
      <c r="C901" s="4"/>
    </row>
    <row r="902" spans="3:3" x14ac:dyDescent="0.3">
      <c r="C902" s="4"/>
    </row>
    <row r="903" spans="3:3" x14ac:dyDescent="0.3">
      <c r="C903" s="4"/>
    </row>
    <row r="904" spans="3:3" x14ac:dyDescent="0.3">
      <c r="C904" s="4"/>
    </row>
    <row r="905" spans="3:3" x14ac:dyDescent="0.3">
      <c r="C905" s="4"/>
    </row>
    <row r="906" spans="3:3" x14ac:dyDescent="0.3">
      <c r="C906" s="4"/>
    </row>
    <row r="907" spans="3:3" x14ac:dyDescent="0.3">
      <c r="C907" s="4"/>
    </row>
    <row r="908" spans="3:3" x14ac:dyDescent="0.3">
      <c r="C908" s="4"/>
    </row>
    <row r="909" spans="3:3" x14ac:dyDescent="0.3">
      <c r="C909" s="4"/>
    </row>
    <row r="910" spans="3:3" x14ac:dyDescent="0.3">
      <c r="C910" s="4"/>
    </row>
    <row r="911" spans="3:3" x14ac:dyDescent="0.3">
      <c r="C911" s="4"/>
    </row>
    <row r="912" spans="3:3" x14ac:dyDescent="0.3">
      <c r="C912" s="4"/>
    </row>
    <row r="913" spans="3:3" x14ac:dyDescent="0.3">
      <c r="C913" s="4"/>
    </row>
    <row r="914" spans="3:3" x14ac:dyDescent="0.3">
      <c r="C914" s="4"/>
    </row>
    <row r="915" spans="3:3" x14ac:dyDescent="0.3">
      <c r="C915" s="4"/>
    </row>
    <row r="916" spans="3:3" x14ac:dyDescent="0.3">
      <c r="C916" s="4"/>
    </row>
    <row r="917" spans="3:3" x14ac:dyDescent="0.3">
      <c r="C917" s="4"/>
    </row>
    <row r="918" spans="3:3" x14ac:dyDescent="0.3">
      <c r="C918" s="4"/>
    </row>
    <row r="919" spans="3:3" x14ac:dyDescent="0.3">
      <c r="C919" s="4"/>
    </row>
    <row r="920" spans="3:3" x14ac:dyDescent="0.3">
      <c r="C920" s="4"/>
    </row>
    <row r="921" spans="3:3" x14ac:dyDescent="0.3">
      <c r="C921" s="4"/>
    </row>
    <row r="922" spans="3:3" x14ac:dyDescent="0.3">
      <c r="C922" s="4"/>
    </row>
    <row r="923" spans="3:3" x14ac:dyDescent="0.3">
      <c r="C923" s="4"/>
    </row>
    <row r="924" spans="3:3" x14ac:dyDescent="0.3">
      <c r="C924" s="4"/>
    </row>
    <row r="925" spans="3:3" x14ac:dyDescent="0.3">
      <c r="C925" s="4"/>
    </row>
    <row r="926" spans="3:3" x14ac:dyDescent="0.3">
      <c r="C926" s="4"/>
    </row>
    <row r="927" spans="3:3" x14ac:dyDescent="0.3">
      <c r="C927" s="4"/>
    </row>
    <row r="928" spans="3:3" x14ac:dyDescent="0.3">
      <c r="C928" s="4"/>
    </row>
    <row r="929" spans="3:3" x14ac:dyDescent="0.3">
      <c r="C929" s="4"/>
    </row>
    <row r="930" spans="3:3" x14ac:dyDescent="0.3">
      <c r="C930" s="4"/>
    </row>
    <row r="931" spans="3:3" x14ac:dyDescent="0.3">
      <c r="C931" s="4"/>
    </row>
    <row r="932" spans="3:3" x14ac:dyDescent="0.3">
      <c r="C932" s="4"/>
    </row>
    <row r="933" spans="3:3" x14ac:dyDescent="0.3">
      <c r="C933" s="4"/>
    </row>
    <row r="934" spans="3:3" x14ac:dyDescent="0.3">
      <c r="C934" s="4"/>
    </row>
    <row r="935" spans="3:3" x14ac:dyDescent="0.3">
      <c r="C935" s="4"/>
    </row>
    <row r="936" spans="3:3" x14ac:dyDescent="0.3">
      <c r="C936" s="4"/>
    </row>
    <row r="937" spans="3:3" x14ac:dyDescent="0.3">
      <c r="C937" s="4"/>
    </row>
    <row r="938" spans="3:3" x14ac:dyDescent="0.3">
      <c r="C938" s="4"/>
    </row>
    <row r="939" spans="3:3" x14ac:dyDescent="0.3">
      <c r="C939" s="4"/>
    </row>
    <row r="940" spans="3:3" x14ac:dyDescent="0.3">
      <c r="C940" s="4"/>
    </row>
    <row r="941" spans="3:3" x14ac:dyDescent="0.3">
      <c r="C941" s="4"/>
    </row>
    <row r="942" spans="3:3" x14ac:dyDescent="0.3">
      <c r="C942" s="4"/>
    </row>
    <row r="943" spans="3:3" x14ac:dyDescent="0.3">
      <c r="C943" s="4"/>
    </row>
    <row r="944" spans="3:3" x14ac:dyDescent="0.3">
      <c r="C944" s="4"/>
    </row>
    <row r="945" spans="3:3" x14ac:dyDescent="0.3">
      <c r="C945" s="4"/>
    </row>
    <row r="946" spans="3:3" x14ac:dyDescent="0.3">
      <c r="C946" s="4"/>
    </row>
    <row r="947" spans="3:3" x14ac:dyDescent="0.3">
      <c r="C947" s="4"/>
    </row>
    <row r="948" spans="3:3" x14ac:dyDescent="0.3">
      <c r="C948" s="4"/>
    </row>
    <row r="949" spans="3:3" x14ac:dyDescent="0.3">
      <c r="C949" s="4"/>
    </row>
    <row r="950" spans="3:3" x14ac:dyDescent="0.3">
      <c r="C950" s="4"/>
    </row>
    <row r="951" spans="3:3" x14ac:dyDescent="0.3">
      <c r="C951" s="4"/>
    </row>
    <row r="952" spans="3:3" x14ac:dyDescent="0.3">
      <c r="C952" s="4"/>
    </row>
    <row r="953" spans="3:3" x14ac:dyDescent="0.3">
      <c r="C953" s="4"/>
    </row>
    <row r="954" spans="3:3" x14ac:dyDescent="0.3">
      <c r="C954" s="4"/>
    </row>
    <row r="955" spans="3:3" x14ac:dyDescent="0.3">
      <c r="C955" s="4"/>
    </row>
    <row r="956" spans="3:3" x14ac:dyDescent="0.3">
      <c r="C956" s="4"/>
    </row>
    <row r="957" spans="3:3" x14ac:dyDescent="0.3">
      <c r="C957" s="4"/>
    </row>
    <row r="958" spans="3:3" x14ac:dyDescent="0.3">
      <c r="C958" s="4"/>
    </row>
    <row r="959" spans="3:3" x14ac:dyDescent="0.3">
      <c r="C959" s="4"/>
    </row>
    <row r="960" spans="3:3" x14ac:dyDescent="0.3">
      <c r="C960" s="4"/>
    </row>
    <row r="961" spans="3:3" x14ac:dyDescent="0.3">
      <c r="C961" s="4"/>
    </row>
    <row r="962" spans="3:3" x14ac:dyDescent="0.3">
      <c r="C962" s="4"/>
    </row>
    <row r="963" spans="3:3" x14ac:dyDescent="0.3">
      <c r="C963" s="4"/>
    </row>
    <row r="964" spans="3:3" x14ac:dyDescent="0.3">
      <c r="C964" s="4"/>
    </row>
    <row r="965" spans="3:3" x14ac:dyDescent="0.3">
      <c r="C965" s="4"/>
    </row>
    <row r="966" spans="3:3" x14ac:dyDescent="0.3">
      <c r="C966" s="4"/>
    </row>
    <row r="967" spans="3:3" x14ac:dyDescent="0.3">
      <c r="C967" s="4"/>
    </row>
    <row r="968" spans="3:3" x14ac:dyDescent="0.3">
      <c r="C968" s="4"/>
    </row>
    <row r="969" spans="3:3" x14ac:dyDescent="0.3">
      <c r="C969" s="4"/>
    </row>
    <row r="970" spans="3:3" x14ac:dyDescent="0.3">
      <c r="C970" s="4"/>
    </row>
    <row r="971" spans="3:3" x14ac:dyDescent="0.3">
      <c r="C971" s="4"/>
    </row>
    <row r="972" spans="3:3" x14ac:dyDescent="0.3">
      <c r="C972" s="4"/>
    </row>
    <row r="973" spans="3:3" x14ac:dyDescent="0.3">
      <c r="C973" s="4"/>
    </row>
    <row r="974" spans="3:3" x14ac:dyDescent="0.3">
      <c r="C974" s="4"/>
    </row>
    <row r="975" spans="3:3" x14ac:dyDescent="0.3">
      <c r="C975" s="4"/>
    </row>
    <row r="976" spans="3:3" x14ac:dyDescent="0.3">
      <c r="C976" s="4"/>
    </row>
    <row r="977" spans="3:3" x14ac:dyDescent="0.3">
      <c r="C977" s="4"/>
    </row>
    <row r="978" spans="3:3" x14ac:dyDescent="0.3">
      <c r="C978" s="4"/>
    </row>
    <row r="979" spans="3:3" x14ac:dyDescent="0.3">
      <c r="C979" s="4"/>
    </row>
    <row r="980" spans="3:3" x14ac:dyDescent="0.3">
      <c r="C980" s="4"/>
    </row>
    <row r="981" spans="3:3" x14ac:dyDescent="0.3">
      <c r="C981" s="4"/>
    </row>
    <row r="982" spans="3:3" x14ac:dyDescent="0.3">
      <c r="C982" s="4"/>
    </row>
    <row r="983" spans="3:3" x14ac:dyDescent="0.3">
      <c r="C983" s="4"/>
    </row>
    <row r="984" spans="3:3" x14ac:dyDescent="0.3">
      <c r="C984" s="4"/>
    </row>
    <row r="985" spans="3:3" x14ac:dyDescent="0.3">
      <c r="C985" s="4"/>
    </row>
    <row r="986" spans="3:3" x14ac:dyDescent="0.3">
      <c r="C986" s="4"/>
    </row>
    <row r="987" spans="3:3" x14ac:dyDescent="0.3">
      <c r="C987" s="4"/>
    </row>
    <row r="988" spans="3:3" x14ac:dyDescent="0.3">
      <c r="C988" s="4"/>
    </row>
    <row r="989" spans="3:3" x14ac:dyDescent="0.3">
      <c r="C989" s="4"/>
    </row>
    <row r="990" spans="3:3" x14ac:dyDescent="0.3">
      <c r="C990" s="4"/>
    </row>
    <row r="991" spans="3:3" x14ac:dyDescent="0.3">
      <c r="C991" s="4"/>
    </row>
    <row r="992" spans="3:3" x14ac:dyDescent="0.3">
      <c r="C992" s="4"/>
    </row>
    <row r="993" spans="3:3" x14ac:dyDescent="0.3">
      <c r="C993" s="4"/>
    </row>
    <row r="994" spans="3:3" x14ac:dyDescent="0.3">
      <c r="C994" s="4"/>
    </row>
    <row r="995" spans="3:3" x14ac:dyDescent="0.3">
      <c r="C995" s="4"/>
    </row>
    <row r="996" spans="3:3" x14ac:dyDescent="0.3">
      <c r="C996" s="4"/>
    </row>
    <row r="997" spans="3:3" x14ac:dyDescent="0.3">
      <c r="C997" s="4"/>
    </row>
    <row r="998" spans="3:3" x14ac:dyDescent="0.3">
      <c r="C998" s="4"/>
    </row>
    <row r="999" spans="3:3" x14ac:dyDescent="0.3">
      <c r="C999" s="4"/>
    </row>
    <row r="1000" spans="3:3" x14ac:dyDescent="0.3">
      <c r="C1000" s="4"/>
    </row>
    <row r="1001" spans="3:3" x14ac:dyDescent="0.3">
      <c r="C1001" s="4"/>
    </row>
    <row r="1002" spans="3:3" x14ac:dyDescent="0.3">
      <c r="C1002" s="4"/>
    </row>
    <row r="1003" spans="3:3" x14ac:dyDescent="0.3">
      <c r="C1003" s="4"/>
    </row>
    <row r="1004" spans="3:3" x14ac:dyDescent="0.3">
      <c r="C1004" s="4"/>
    </row>
    <row r="1005" spans="3:3" x14ac:dyDescent="0.3">
      <c r="C1005" s="4"/>
    </row>
    <row r="1006" spans="3:3" ht="15.05" customHeight="1" x14ac:dyDescent="0.3">
      <c r="C1006" s="4"/>
    </row>
    <row r="1007" spans="3:3" ht="15.05" customHeight="1" x14ac:dyDescent="0.3">
      <c r="C1007" s="4"/>
    </row>
  </sheetData>
  <mergeCells count="4">
    <mergeCell ref="C6:N6"/>
    <mergeCell ref="B1:N1"/>
    <mergeCell ref="B2:N2"/>
    <mergeCell ref="O6:R6"/>
  </mergeCells>
  <pageMargins left="0.9055118110236221" right="0.51181102362204722" top="0.74803149606299213" bottom="0.74803149606299213" header="0.31496062992125984" footer="0.31496062992125984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1008"/>
  <sheetViews>
    <sheetView workbookViewId="0">
      <selection activeCell="B24" sqref="B24"/>
    </sheetView>
  </sheetViews>
  <sheetFormatPr baseColWidth="10" defaultColWidth="14.44140625" defaultRowHeight="15.05" customHeight="1" x14ac:dyDescent="0.3"/>
  <cols>
    <col min="1" max="1" width="4.88671875" customWidth="1"/>
    <col min="2" max="2" width="17.33203125" customWidth="1"/>
    <col min="3" max="3" width="10.6640625" customWidth="1"/>
    <col min="4" max="4" width="10.33203125" customWidth="1"/>
    <col min="5" max="5" width="15" hidden="1" customWidth="1"/>
    <col min="6" max="12" width="11.5546875" hidden="1" customWidth="1"/>
    <col min="13" max="14" width="12.44140625" hidden="1" customWidth="1"/>
    <col min="15" max="15" width="14.109375" hidden="1" customWidth="1"/>
    <col min="16" max="16" width="13.44140625" hidden="1" customWidth="1"/>
    <col min="17" max="17" width="12.88671875" customWidth="1"/>
    <col min="18" max="18" width="11.5546875" customWidth="1"/>
    <col min="19" max="19" width="11.5546875" bestFit="1" customWidth="1"/>
    <col min="20" max="20" width="13.109375" bestFit="1" customWidth="1"/>
    <col min="21" max="26" width="10.6640625" customWidth="1"/>
  </cols>
  <sheetData>
    <row r="1" spans="2:20" ht="21" customHeight="1" x14ac:dyDescent="0.35">
      <c r="B1" s="105" t="s">
        <v>96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25"/>
      <c r="Q1" s="25"/>
    </row>
    <row r="2" spans="2:20" ht="21" customHeight="1" x14ac:dyDescent="0.3">
      <c r="B2" s="24" t="s">
        <v>92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20" ht="21" customHeight="1" x14ac:dyDescent="0.3">
      <c r="B3" s="88" t="s">
        <v>94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spans="2:20" ht="21" customHeight="1" x14ac:dyDescent="0.3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2:20" ht="15.05" customHeight="1" x14ac:dyDescent="0.35">
      <c r="B5" s="25"/>
      <c r="E5" s="4"/>
      <c r="R5" s="104" t="s">
        <v>85</v>
      </c>
      <c r="S5" s="104"/>
      <c r="T5" s="104"/>
    </row>
    <row r="6" spans="2:20" x14ac:dyDescent="0.3">
      <c r="E6" s="75">
        <v>2018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90" t="s">
        <v>14</v>
      </c>
      <c r="R6" s="89" t="s">
        <v>14</v>
      </c>
      <c r="S6" s="89" t="s">
        <v>14</v>
      </c>
      <c r="T6" s="89" t="s">
        <v>14</v>
      </c>
    </row>
    <row r="7" spans="2:20" x14ac:dyDescent="0.3">
      <c r="E7" s="19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90">
        <v>2018</v>
      </c>
      <c r="R7" s="89">
        <v>2019</v>
      </c>
      <c r="S7" s="89">
        <v>2020</v>
      </c>
      <c r="T7" s="89">
        <v>2021</v>
      </c>
    </row>
    <row r="8" spans="2:20" x14ac:dyDescent="0.3">
      <c r="B8" s="2" t="s">
        <v>32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9"/>
      <c r="R8" s="91"/>
      <c r="S8" s="92"/>
      <c r="T8" s="92"/>
    </row>
    <row r="9" spans="2:20" x14ac:dyDescent="0.3">
      <c r="B9" t="s">
        <v>33</v>
      </c>
      <c r="E9" s="60">
        <f>+'Flujo de Caja'!C26</f>
        <v>13000</v>
      </c>
      <c r="F9" s="60" t="e">
        <f>+'Flujo de Caja'!D26</f>
        <v>#REF!</v>
      </c>
      <c r="G9" s="60" t="e">
        <f>+'Flujo de Caja'!E26</f>
        <v>#REF!</v>
      </c>
      <c r="H9" s="60" t="e">
        <f>+'Flujo de Caja'!F26</f>
        <v>#REF!</v>
      </c>
      <c r="I9" s="60" t="e">
        <f>+'Flujo de Caja'!G26</f>
        <v>#REF!</v>
      </c>
      <c r="J9" s="60" t="e">
        <f>+'Flujo de Caja'!H26</f>
        <v>#REF!</v>
      </c>
      <c r="K9" s="60" t="e">
        <f>+'Flujo de Caja'!I26</f>
        <v>#REF!</v>
      </c>
      <c r="L9" s="60" t="e">
        <f>+'Flujo de Caja'!J26</f>
        <v>#REF!</v>
      </c>
      <c r="M9" s="60" t="e">
        <f>+'Flujo de Caja'!K26</f>
        <v>#REF!</v>
      </c>
      <c r="N9" s="60" t="e">
        <f>+'Flujo de Caja'!L26</f>
        <v>#REF!</v>
      </c>
      <c r="O9" s="60" t="e">
        <f>+'Flujo de Caja'!M26</f>
        <v>#REF!</v>
      </c>
      <c r="P9" s="60" t="e">
        <f>+'Flujo de Caja'!N26</f>
        <v>#REF!</v>
      </c>
      <c r="Q9" s="40">
        <v>1000</v>
      </c>
      <c r="R9" s="91" t="e">
        <f>+'Flujo de Caja'!N47</f>
        <v>#REF!</v>
      </c>
      <c r="S9" s="94" t="e">
        <f>+'Flujo de Caja'!N78</f>
        <v>#REF!</v>
      </c>
      <c r="T9" s="94" t="e">
        <f>+'Flujo de Caja'!N99</f>
        <v>#REF!</v>
      </c>
    </row>
    <row r="10" spans="2:20" x14ac:dyDescent="0.3">
      <c r="B10" t="s">
        <v>34</v>
      </c>
      <c r="E10" s="11">
        <v>0</v>
      </c>
      <c r="F10" s="11">
        <f t="shared" ref="F10:P10" si="0">+$E$10</f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  <c r="N10" s="11">
        <f t="shared" si="0"/>
        <v>0</v>
      </c>
      <c r="O10" s="11">
        <f t="shared" si="0"/>
        <v>0</v>
      </c>
      <c r="P10" s="11">
        <f t="shared" si="0"/>
        <v>0</v>
      </c>
      <c r="Q10" s="40">
        <v>13761.78</v>
      </c>
      <c r="R10" s="97">
        <f>18275.3408023511-8400</f>
        <v>9875.3408023511001</v>
      </c>
      <c r="S10" s="92"/>
      <c r="T10" s="92"/>
    </row>
    <row r="11" spans="2:20" x14ac:dyDescent="0.3">
      <c r="B11" t="s">
        <v>35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0">
        <v>5000</v>
      </c>
      <c r="R11" s="91" t="e">
        <f>+'Flujo de Caja'!C42</f>
        <v>#REF!</v>
      </c>
      <c r="S11" s="94" t="e">
        <f>+'Flujo de Caja'!C73</f>
        <v>#REF!</v>
      </c>
      <c r="T11" s="94" t="e">
        <f>+'Flujo de Caja'!C94</f>
        <v>#REF!</v>
      </c>
    </row>
    <row r="12" spans="2:20" x14ac:dyDescent="0.3">
      <c r="B12" s="76" t="s">
        <v>36</v>
      </c>
      <c r="E12" s="11">
        <f t="shared" ref="E12:P12" si="1">SUM(E9:E11)</f>
        <v>13000</v>
      </c>
      <c r="F12" s="11" t="e">
        <f t="shared" si="1"/>
        <v>#REF!</v>
      </c>
      <c r="G12" s="11" t="e">
        <f t="shared" si="1"/>
        <v>#REF!</v>
      </c>
      <c r="H12" s="11" t="e">
        <f t="shared" si="1"/>
        <v>#REF!</v>
      </c>
      <c r="I12" s="11" t="e">
        <f t="shared" si="1"/>
        <v>#REF!</v>
      </c>
      <c r="J12" s="11" t="e">
        <f t="shared" si="1"/>
        <v>#REF!</v>
      </c>
      <c r="K12" s="11" t="e">
        <f t="shared" si="1"/>
        <v>#REF!</v>
      </c>
      <c r="L12" s="11" t="e">
        <f t="shared" si="1"/>
        <v>#REF!</v>
      </c>
      <c r="M12" s="11" t="e">
        <f t="shared" si="1"/>
        <v>#REF!</v>
      </c>
      <c r="N12" s="11" t="e">
        <f t="shared" si="1"/>
        <v>#REF!</v>
      </c>
      <c r="O12" s="11" t="e">
        <f t="shared" si="1"/>
        <v>#REF!</v>
      </c>
      <c r="P12" s="11" t="e">
        <f t="shared" si="1"/>
        <v>#REF!</v>
      </c>
      <c r="Q12" s="40">
        <f>+Q9+Q10+Q11</f>
        <v>19761.78</v>
      </c>
      <c r="R12" s="91" t="e">
        <f>+R9+R10+R11</f>
        <v>#REF!</v>
      </c>
      <c r="S12" s="91" t="e">
        <f>+S9+S10+S11</f>
        <v>#REF!</v>
      </c>
      <c r="T12" s="91" t="e">
        <f>+T9+T10+T11</f>
        <v>#REF!</v>
      </c>
    </row>
    <row r="13" spans="2:20" x14ac:dyDescent="0.3">
      <c r="B13" s="2" t="s">
        <v>37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40"/>
      <c r="R13" s="91"/>
      <c r="S13" s="92"/>
      <c r="T13" s="92"/>
    </row>
    <row r="14" spans="2:20" x14ac:dyDescent="0.3">
      <c r="B14" t="s">
        <v>38</v>
      </c>
      <c r="E14" s="11" t="e">
        <f>+#REF!+#REF!+#REF!+#REF!+#REF!</f>
        <v>#REF!</v>
      </c>
      <c r="F14" s="11" t="e">
        <f t="shared" ref="F14:P14" si="2">+$E$14</f>
        <v>#REF!</v>
      </c>
      <c r="G14" s="11" t="e">
        <f t="shared" si="2"/>
        <v>#REF!</v>
      </c>
      <c r="H14" s="11" t="e">
        <f t="shared" si="2"/>
        <v>#REF!</v>
      </c>
      <c r="I14" s="11" t="e">
        <f t="shared" si="2"/>
        <v>#REF!</v>
      </c>
      <c r="J14" s="11" t="e">
        <f t="shared" si="2"/>
        <v>#REF!</v>
      </c>
      <c r="K14" s="11" t="e">
        <f t="shared" si="2"/>
        <v>#REF!</v>
      </c>
      <c r="L14" s="11" t="e">
        <f t="shared" si="2"/>
        <v>#REF!</v>
      </c>
      <c r="M14" s="11" t="e">
        <f t="shared" si="2"/>
        <v>#REF!</v>
      </c>
      <c r="N14" s="11" t="e">
        <f t="shared" si="2"/>
        <v>#REF!</v>
      </c>
      <c r="O14" s="11" t="e">
        <f t="shared" si="2"/>
        <v>#REF!</v>
      </c>
      <c r="P14" s="11" t="e">
        <f t="shared" si="2"/>
        <v>#REF!</v>
      </c>
      <c r="Q14" s="40">
        <f>+'Flujo de Caja'!C22</f>
        <v>127500</v>
      </c>
      <c r="R14" s="91">
        <v>180940</v>
      </c>
      <c r="S14" s="91">
        <v>180940</v>
      </c>
      <c r="T14" s="91">
        <f>180940+200000</f>
        <v>380940</v>
      </c>
    </row>
    <row r="15" spans="2:20" x14ac:dyDescent="0.3">
      <c r="B15" t="s">
        <v>40</v>
      </c>
      <c r="E15" s="42">
        <v>0</v>
      </c>
      <c r="F15" s="41">
        <f t="shared" ref="F15:P15" si="3">+$E$15</f>
        <v>0</v>
      </c>
      <c r="G15" s="41">
        <f t="shared" si="3"/>
        <v>0</v>
      </c>
      <c r="H15" s="41">
        <f t="shared" si="3"/>
        <v>0</v>
      </c>
      <c r="I15" s="41">
        <f t="shared" si="3"/>
        <v>0</v>
      </c>
      <c r="J15" s="41">
        <f t="shared" si="3"/>
        <v>0</v>
      </c>
      <c r="K15" s="41">
        <f t="shared" si="3"/>
        <v>0</v>
      </c>
      <c r="L15" s="41">
        <f t="shared" si="3"/>
        <v>0</v>
      </c>
      <c r="M15" s="41">
        <f t="shared" si="3"/>
        <v>0</v>
      </c>
      <c r="N15" s="41">
        <f t="shared" si="3"/>
        <v>0</v>
      </c>
      <c r="O15" s="41">
        <f t="shared" si="3"/>
        <v>0</v>
      </c>
      <c r="P15" s="41">
        <f t="shared" si="3"/>
        <v>0</v>
      </c>
      <c r="Q15" s="40">
        <f t="shared" ref="Q15:Q18" si="4">SUM(E15:P15)</f>
        <v>0</v>
      </c>
      <c r="R15" s="91">
        <v>0</v>
      </c>
      <c r="S15" s="91">
        <f>+'Flujo de Caja'!C74</f>
        <v>30000</v>
      </c>
      <c r="T15" s="91">
        <f>+S15</f>
        <v>30000</v>
      </c>
    </row>
    <row r="16" spans="2:20" x14ac:dyDescent="0.3">
      <c r="B16" t="s">
        <v>91</v>
      </c>
      <c r="E16" s="87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86">
        <f>+'Estado de Resultados'!O14</f>
        <v>0</v>
      </c>
      <c r="R16" s="91">
        <v>0</v>
      </c>
      <c r="S16" s="91">
        <v>0</v>
      </c>
      <c r="T16" s="91">
        <v>0</v>
      </c>
    </row>
    <row r="17" spans="2:20" x14ac:dyDescent="0.3">
      <c r="B17" s="76" t="s">
        <v>42</v>
      </c>
      <c r="E17" s="11" t="e">
        <f t="shared" ref="E17:P17" si="5">SUM(E14:E15)</f>
        <v>#REF!</v>
      </c>
      <c r="F17" s="11" t="e">
        <f t="shared" si="5"/>
        <v>#REF!</v>
      </c>
      <c r="G17" s="11" t="e">
        <f t="shared" si="5"/>
        <v>#REF!</v>
      </c>
      <c r="H17" s="11" t="e">
        <f t="shared" si="5"/>
        <v>#REF!</v>
      </c>
      <c r="I17" s="11" t="e">
        <f t="shared" si="5"/>
        <v>#REF!</v>
      </c>
      <c r="J17" s="11" t="e">
        <f t="shared" si="5"/>
        <v>#REF!</v>
      </c>
      <c r="K17" s="11" t="e">
        <f t="shared" si="5"/>
        <v>#REF!</v>
      </c>
      <c r="L17" s="11" t="e">
        <f t="shared" si="5"/>
        <v>#REF!</v>
      </c>
      <c r="M17" s="11" t="e">
        <f t="shared" si="5"/>
        <v>#REF!</v>
      </c>
      <c r="N17" s="11" t="e">
        <f t="shared" si="5"/>
        <v>#REF!</v>
      </c>
      <c r="O17" s="11" t="e">
        <f t="shared" si="5"/>
        <v>#REF!</v>
      </c>
      <c r="P17" s="11" t="e">
        <f t="shared" si="5"/>
        <v>#REF!</v>
      </c>
      <c r="Q17" s="40">
        <f>SUM(Q14:Q16)</f>
        <v>127500</v>
      </c>
      <c r="R17" s="91">
        <f>SUM(R14:R16)</f>
        <v>180940</v>
      </c>
      <c r="S17" s="91">
        <f>SUM(S14:S16)</f>
        <v>210940</v>
      </c>
      <c r="T17" s="91">
        <f t="shared" ref="T17" si="6">SUM(T14:T16)</f>
        <v>410940</v>
      </c>
    </row>
    <row r="18" spans="2:20" x14ac:dyDescent="0.3"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40">
        <f t="shared" si="4"/>
        <v>0</v>
      </c>
      <c r="R18" s="91"/>
      <c r="S18" s="91"/>
      <c r="T18" s="91"/>
    </row>
    <row r="19" spans="2:20" x14ac:dyDescent="0.3">
      <c r="B19" s="77" t="s">
        <v>43</v>
      </c>
      <c r="C19" s="78"/>
      <c r="D19" s="79"/>
      <c r="E19" s="50" t="e">
        <f t="shared" ref="E19:P19" si="7">E12+E17</f>
        <v>#REF!</v>
      </c>
      <c r="F19" s="50" t="e">
        <f t="shared" si="7"/>
        <v>#REF!</v>
      </c>
      <c r="G19" s="50" t="e">
        <f t="shared" si="7"/>
        <v>#REF!</v>
      </c>
      <c r="H19" s="50" t="e">
        <f t="shared" si="7"/>
        <v>#REF!</v>
      </c>
      <c r="I19" s="50" t="e">
        <f t="shared" si="7"/>
        <v>#REF!</v>
      </c>
      <c r="J19" s="50" t="e">
        <f t="shared" si="7"/>
        <v>#REF!</v>
      </c>
      <c r="K19" s="50" t="e">
        <f t="shared" si="7"/>
        <v>#REF!</v>
      </c>
      <c r="L19" s="50" t="e">
        <f t="shared" si="7"/>
        <v>#REF!</v>
      </c>
      <c r="M19" s="50" t="e">
        <f t="shared" si="7"/>
        <v>#REF!</v>
      </c>
      <c r="N19" s="50" t="e">
        <f t="shared" si="7"/>
        <v>#REF!</v>
      </c>
      <c r="O19" s="50" t="e">
        <f t="shared" si="7"/>
        <v>#REF!</v>
      </c>
      <c r="P19" s="50" t="e">
        <f t="shared" si="7"/>
        <v>#REF!</v>
      </c>
      <c r="Q19" s="50">
        <f>+Q12+Q17</f>
        <v>147261.78</v>
      </c>
      <c r="R19" s="93" t="e">
        <f>+R12+R17</f>
        <v>#REF!</v>
      </c>
      <c r="S19" s="93" t="e">
        <f t="shared" ref="S19:T19" si="8">+S12+S17</f>
        <v>#REF!</v>
      </c>
      <c r="T19" s="93" t="e">
        <f t="shared" si="8"/>
        <v>#REF!</v>
      </c>
    </row>
    <row r="20" spans="2:20" x14ac:dyDescent="0.3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40"/>
      <c r="R20" s="91"/>
      <c r="S20" s="92"/>
      <c r="T20" s="92"/>
    </row>
    <row r="21" spans="2:20" x14ac:dyDescent="0.3">
      <c r="B21" s="2" t="s">
        <v>44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40"/>
      <c r="R21" s="91"/>
      <c r="S21" s="92"/>
      <c r="T21" s="92"/>
    </row>
    <row r="22" spans="2:20" x14ac:dyDescent="0.3">
      <c r="B22" t="s">
        <v>45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40">
        <f>SUM(E22:P22)</f>
        <v>0</v>
      </c>
      <c r="R22" s="91">
        <v>0</v>
      </c>
      <c r="S22" s="91">
        <v>0</v>
      </c>
      <c r="T22" s="91">
        <v>0</v>
      </c>
    </row>
    <row r="23" spans="2:20" x14ac:dyDescent="0.3">
      <c r="B23" s="80" t="s">
        <v>73</v>
      </c>
      <c r="C23" s="78"/>
      <c r="D23" s="79"/>
      <c r="E23" s="43">
        <v>80940</v>
      </c>
      <c r="F23" s="43">
        <v>80940</v>
      </c>
      <c r="G23" s="43">
        <v>80940</v>
      </c>
      <c r="H23" s="43">
        <v>80940</v>
      </c>
      <c r="I23" s="43">
        <v>80940</v>
      </c>
      <c r="J23" s="43">
        <v>80940</v>
      </c>
      <c r="K23" s="43">
        <v>80940</v>
      </c>
      <c r="L23" s="43">
        <v>80940</v>
      </c>
      <c r="M23" s="43">
        <v>80940</v>
      </c>
      <c r="N23" s="43">
        <v>80940</v>
      </c>
      <c r="O23" s="43">
        <v>80940</v>
      </c>
      <c r="P23" s="43">
        <v>80940</v>
      </c>
      <c r="Q23" s="40">
        <v>0</v>
      </c>
      <c r="R23" s="91">
        <v>0</v>
      </c>
      <c r="S23" s="91">
        <v>0</v>
      </c>
      <c r="T23" s="91">
        <v>0</v>
      </c>
    </row>
    <row r="24" spans="2:20" x14ac:dyDescent="0.3">
      <c r="B24" s="84" t="s">
        <v>82</v>
      </c>
      <c r="C24" s="85"/>
      <c r="D24" s="85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86">
        <f>100000-'Tabla de Amortizacion'!G19</f>
        <v>108907.61843454695</v>
      </c>
      <c r="R24" s="91">
        <f>100000-'Tabla de Amortizacion'!G31</f>
        <v>118944.94584545941</v>
      </c>
      <c r="S24" s="96">
        <f>100000-'Tabla de Amortizacion'!G43</f>
        <v>130255.25760770531</v>
      </c>
      <c r="T24" s="91">
        <v>0</v>
      </c>
    </row>
    <row r="25" spans="2:20" x14ac:dyDescent="0.3">
      <c r="B25" t="s">
        <v>66</v>
      </c>
      <c r="E25" s="41" t="e">
        <f>+(#REF!+#REF!)</f>
        <v>#REF!</v>
      </c>
      <c r="F25" s="41" t="e">
        <f>+$E$25</f>
        <v>#REF!</v>
      </c>
      <c r="G25" s="41" t="e">
        <f t="shared" ref="G25:P25" si="9">+$E$25</f>
        <v>#REF!</v>
      </c>
      <c r="H25" s="41" t="e">
        <f t="shared" si="9"/>
        <v>#REF!</v>
      </c>
      <c r="I25" s="41" t="e">
        <f t="shared" si="9"/>
        <v>#REF!</v>
      </c>
      <c r="J25" s="41" t="e">
        <f t="shared" si="9"/>
        <v>#REF!</v>
      </c>
      <c r="K25" s="41" t="e">
        <f t="shared" si="9"/>
        <v>#REF!</v>
      </c>
      <c r="L25" s="41" t="e">
        <f t="shared" si="9"/>
        <v>#REF!</v>
      </c>
      <c r="M25" s="41" t="e">
        <f t="shared" si="9"/>
        <v>#REF!</v>
      </c>
      <c r="N25" s="41" t="e">
        <f t="shared" si="9"/>
        <v>#REF!</v>
      </c>
      <c r="O25" s="41" t="e">
        <f t="shared" si="9"/>
        <v>#REF!</v>
      </c>
      <c r="P25" s="41" t="e">
        <f t="shared" si="9"/>
        <v>#REF!</v>
      </c>
      <c r="Q25" s="40" t="e">
        <f>+'Flujo de Caja'!N23</f>
        <v>#REF!</v>
      </c>
      <c r="R25" s="91" t="e">
        <f>+'Flujo de Caja'!N44</f>
        <v>#REF!</v>
      </c>
      <c r="S25" s="94" t="e">
        <f>+'Flujo de Caja'!N75</f>
        <v>#REF!</v>
      </c>
      <c r="T25" s="94" t="e">
        <f>+'Flujo de Caja'!N96</f>
        <v>#REF!</v>
      </c>
    </row>
    <row r="26" spans="2:20" x14ac:dyDescent="0.3">
      <c r="B26" s="81" t="s">
        <v>74</v>
      </c>
      <c r="E26" s="11" t="e">
        <f t="shared" ref="E26:P26" si="10">SUM(E22:E25)</f>
        <v>#REF!</v>
      </c>
      <c r="F26" s="11" t="e">
        <f t="shared" si="10"/>
        <v>#REF!</v>
      </c>
      <c r="G26" s="11" t="e">
        <f t="shared" si="10"/>
        <v>#REF!</v>
      </c>
      <c r="H26" s="11" t="e">
        <f t="shared" si="10"/>
        <v>#REF!</v>
      </c>
      <c r="I26" s="11" t="e">
        <f t="shared" si="10"/>
        <v>#REF!</v>
      </c>
      <c r="J26" s="11" t="e">
        <f t="shared" si="10"/>
        <v>#REF!</v>
      </c>
      <c r="K26" s="11" t="e">
        <f t="shared" si="10"/>
        <v>#REF!</v>
      </c>
      <c r="L26" s="11" t="e">
        <f t="shared" si="10"/>
        <v>#REF!</v>
      </c>
      <c r="M26" s="11" t="e">
        <f t="shared" si="10"/>
        <v>#REF!</v>
      </c>
      <c r="N26" s="11" t="e">
        <f t="shared" si="10"/>
        <v>#REF!</v>
      </c>
      <c r="O26" s="11" t="e">
        <f t="shared" si="10"/>
        <v>#REF!</v>
      </c>
      <c r="P26" s="11" t="e">
        <f t="shared" si="10"/>
        <v>#REF!</v>
      </c>
      <c r="Q26" s="40" t="e">
        <f>SUM(Q22:Q25)</f>
        <v>#REF!</v>
      </c>
      <c r="R26" s="91" t="e">
        <f>SUM(R22:R25)</f>
        <v>#REF!</v>
      </c>
      <c r="S26" s="91" t="e">
        <f>SUM(S22:S25)</f>
        <v>#REF!</v>
      </c>
      <c r="T26" s="91" t="e">
        <f>SUM(T22:T25)</f>
        <v>#REF!</v>
      </c>
    </row>
    <row r="27" spans="2:20" x14ac:dyDescent="0.3">
      <c r="B27" s="2" t="s">
        <v>46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0"/>
      <c r="R27" s="91"/>
      <c r="S27" s="92"/>
      <c r="T27" s="92"/>
    </row>
    <row r="28" spans="2:20" x14ac:dyDescent="0.3">
      <c r="B28" t="s">
        <v>47</v>
      </c>
      <c r="E28" s="41">
        <v>100000</v>
      </c>
      <c r="F28" s="41">
        <v>100000</v>
      </c>
      <c r="G28" s="41">
        <v>100000</v>
      </c>
      <c r="H28" s="41">
        <v>100000</v>
      </c>
      <c r="I28" s="41">
        <v>100000</v>
      </c>
      <c r="J28" s="41">
        <v>100000</v>
      </c>
      <c r="K28" s="41">
        <v>100000</v>
      </c>
      <c r="L28" s="41">
        <v>100000</v>
      </c>
      <c r="M28" s="41">
        <v>100000</v>
      </c>
      <c r="N28" s="41">
        <v>100000</v>
      </c>
      <c r="O28" s="41">
        <v>100000</v>
      </c>
      <c r="P28" s="41">
        <v>100000</v>
      </c>
      <c r="Q28" s="40"/>
      <c r="R28" s="91"/>
      <c r="S28" s="92"/>
      <c r="T28" s="92"/>
    </row>
    <row r="29" spans="2:20" x14ac:dyDescent="0.3">
      <c r="B29" s="81" t="s">
        <v>75</v>
      </c>
      <c r="E29" s="11" t="e">
        <f t="shared" ref="E29:P29" si="11">E26+E28</f>
        <v>#REF!</v>
      </c>
      <c r="F29" s="11" t="e">
        <f t="shared" si="11"/>
        <v>#REF!</v>
      </c>
      <c r="G29" s="11" t="e">
        <f t="shared" si="11"/>
        <v>#REF!</v>
      </c>
      <c r="H29" s="11" t="e">
        <f t="shared" si="11"/>
        <v>#REF!</v>
      </c>
      <c r="I29" s="11" t="e">
        <f t="shared" si="11"/>
        <v>#REF!</v>
      </c>
      <c r="J29" s="11" t="e">
        <f t="shared" si="11"/>
        <v>#REF!</v>
      </c>
      <c r="K29" s="11" t="e">
        <f t="shared" si="11"/>
        <v>#REF!</v>
      </c>
      <c r="L29" s="11" t="e">
        <f t="shared" si="11"/>
        <v>#REF!</v>
      </c>
      <c r="M29" s="11" t="e">
        <f t="shared" si="11"/>
        <v>#REF!</v>
      </c>
      <c r="N29" s="11" t="e">
        <f t="shared" si="11"/>
        <v>#REF!</v>
      </c>
      <c r="O29" s="11" t="e">
        <f t="shared" si="11"/>
        <v>#REF!</v>
      </c>
      <c r="P29" s="11" t="e">
        <f t="shared" si="11"/>
        <v>#REF!</v>
      </c>
      <c r="Q29" s="40" t="e">
        <f>+Q26</f>
        <v>#REF!</v>
      </c>
      <c r="R29" s="91" t="e">
        <f>+R26</f>
        <v>#REF!</v>
      </c>
      <c r="S29" s="91" t="e">
        <f t="shared" ref="S29:T29" si="12">+S26</f>
        <v>#REF!</v>
      </c>
      <c r="T29" s="91" t="e">
        <f t="shared" si="12"/>
        <v>#REF!</v>
      </c>
    </row>
    <row r="30" spans="2:20" x14ac:dyDescent="0.3">
      <c r="B30" s="2" t="s">
        <v>48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40"/>
      <c r="R30" s="91"/>
      <c r="S30" s="92"/>
      <c r="T30" s="92"/>
    </row>
    <row r="31" spans="2:20" x14ac:dyDescent="0.3">
      <c r="B31" s="82" t="s">
        <v>49</v>
      </c>
      <c r="C31" s="78"/>
      <c r="D31" s="79"/>
      <c r="E31" s="44">
        <v>50000</v>
      </c>
      <c r="F31" s="44">
        <v>50000</v>
      </c>
      <c r="G31" s="44">
        <v>50000</v>
      </c>
      <c r="H31" s="44">
        <v>50000</v>
      </c>
      <c r="I31" s="44">
        <v>50000</v>
      </c>
      <c r="J31" s="44">
        <v>50000</v>
      </c>
      <c r="K31" s="44">
        <v>50000</v>
      </c>
      <c r="L31" s="44">
        <v>50000</v>
      </c>
      <c r="M31" s="44">
        <v>50000</v>
      </c>
      <c r="N31" s="44">
        <v>50000</v>
      </c>
      <c r="O31" s="44">
        <v>50000</v>
      </c>
      <c r="P31" s="44">
        <v>50000</v>
      </c>
      <c r="Q31" s="40">
        <f>+'Flujo de Caja'!C9</f>
        <v>50000</v>
      </c>
      <c r="R31" s="91">
        <v>50000</v>
      </c>
      <c r="S31" s="91">
        <v>50000</v>
      </c>
      <c r="T31" s="91">
        <v>50000</v>
      </c>
    </row>
    <row r="32" spans="2:20" x14ac:dyDescent="0.3">
      <c r="B32" t="s">
        <v>50</v>
      </c>
      <c r="E32" s="11">
        <v>0</v>
      </c>
      <c r="F32" s="11" t="e">
        <f t="shared" ref="F32:P32" si="13">E32+E33</f>
        <v>#REF!</v>
      </c>
      <c r="G32" s="11" t="e">
        <f t="shared" si="13"/>
        <v>#REF!</v>
      </c>
      <c r="H32" s="11" t="e">
        <f t="shared" si="13"/>
        <v>#REF!</v>
      </c>
      <c r="I32" s="11" t="e">
        <f t="shared" si="13"/>
        <v>#REF!</v>
      </c>
      <c r="J32" s="11" t="e">
        <f t="shared" si="13"/>
        <v>#REF!</v>
      </c>
      <c r="K32" s="11" t="e">
        <f t="shared" si="13"/>
        <v>#REF!</v>
      </c>
      <c r="L32" s="11" t="e">
        <f t="shared" si="13"/>
        <v>#REF!</v>
      </c>
      <c r="M32" s="11" t="e">
        <f t="shared" si="13"/>
        <v>#REF!</v>
      </c>
      <c r="N32" s="11" t="e">
        <f t="shared" si="13"/>
        <v>#REF!</v>
      </c>
      <c r="O32" s="11" t="e">
        <f t="shared" si="13"/>
        <v>#REF!</v>
      </c>
      <c r="P32" s="11" t="e">
        <f t="shared" si="13"/>
        <v>#REF!</v>
      </c>
      <c r="Q32" s="40"/>
      <c r="R32" s="91"/>
      <c r="S32" s="92"/>
      <c r="T32" s="92"/>
    </row>
    <row r="33" spans="2:22" x14ac:dyDescent="0.3">
      <c r="B33" s="8" t="s">
        <v>51</v>
      </c>
      <c r="C33" s="8"/>
      <c r="D33" s="8"/>
      <c r="E33" s="11" t="e">
        <f>+'Estado de Resultados'!C22</f>
        <v>#REF!</v>
      </c>
      <c r="F33" s="11" t="e">
        <f>+'Estado de Resultados'!D22</f>
        <v>#REF!</v>
      </c>
      <c r="G33" s="11" t="e">
        <f>+'Estado de Resultados'!E22</f>
        <v>#REF!</v>
      </c>
      <c r="H33" s="11" t="e">
        <f>+'Estado de Resultados'!F22</f>
        <v>#REF!</v>
      </c>
      <c r="I33" s="11" t="e">
        <f>+'Estado de Resultados'!G22</f>
        <v>#REF!</v>
      </c>
      <c r="J33" s="11" t="e">
        <f>+'Estado de Resultados'!H22</f>
        <v>#REF!</v>
      </c>
      <c r="K33" s="11" t="e">
        <f>+'Estado de Resultados'!I22</f>
        <v>#REF!</v>
      </c>
      <c r="L33" s="11" t="e">
        <f>+'Estado de Resultados'!J22</f>
        <v>#REF!</v>
      </c>
      <c r="M33" s="11" t="e">
        <f>+'Estado de Resultados'!K22</f>
        <v>#REF!</v>
      </c>
      <c r="N33" s="11" t="e">
        <f>+'Estado de Resultados'!L22</f>
        <v>#REF!</v>
      </c>
      <c r="O33" s="11" t="e">
        <f>+'Estado de Resultados'!M22</f>
        <v>#REF!</v>
      </c>
      <c r="P33" s="11" t="e">
        <f>+'Estado de Resultados'!N22</f>
        <v>#REF!</v>
      </c>
      <c r="Q33" s="40" t="e">
        <f>+'Estado de Resultados'!O22</f>
        <v>#REF!</v>
      </c>
      <c r="R33" s="94" t="e">
        <f>+'Estado de Resultados'!P22</f>
        <v>#REF!</v>
      </c>
      <c r="S33" s="94" t="e">
        <f>+'Estado de Resultados'!Q22</f>
        <v>#REF!</v>
      </c>
      <c r="T33" s="94" t="e">
        <f>+'Estado de Resultados'!R22</f>
        <v>#REF!</v>
      </c>
    </row>
    <row r="34" spans="2:22" x14ac:dyDescent="0.3">
      <c r="B34" s="81" t="s">
        <v>52</v>
      </c>
      <c r="E34" s="11" t="e">
        <f t="shared" ref="E34:P34" si="14">SUM(E31:E33)</f>
        <v>#REF!</v>
      </c>
      <c r="F34" s="11" t="e">
        <f t="shared" si="14"/>
        <v>#REF!</v>
      </c>
      <c r="G34" s="11" t="e">
        <f t="shared" si="14"/>
        <v>#REF!</v>
      </c>
      <c r="H34" s="11" t="e">
        <f t="shared" si="14"/>
        <v>#REF!</v>
      </c>
      <c r="I34" s="11" t="e">
        <f t="shared" si="14"/>
        <v>#REF!</v>
      </c>
      <c r="J34" s="11" t="e">
        <f t="shared" si="14"/>
        <v>#REF!</v>
      </c>
      <c r="K34" s="11" t="e">
        <f t="shared" si="14"/>
        <v>#REF!</v>
      </c>
      <c r="L34" s="11" t="e">
        <f t="shared" si="14"/>
        <v>#REF!</v>
      </c>
      <c r="M34" s="11" t="e">
        <f t="shared" si="14"/>
        <v>#REF!</v>
      </c>
      <c r="N34" s="11" t="e">
        <f t="shared" si="14"/>
        <v>#REF!</v>
      </c>
      <c r="O34" s="11" t="e">
        <f t="shared" si="14"/>
        <v>#REF!</v>
      </c>
      <c r="P34" s="11" t="e">
        <f t="shared" si="14"/>
        <v>#REF!</v>
      </c>
      <c r="Q34" s="40" t="e">
        <f>+Q31+Q33</f>
        <v>#REF!</v>
      </c>
      <c r="R34" s="94" t="e">
        <f>+R33+R31</f>
        <v>#REF!</v>
      </c>
      <c r="S34" s="94" t="e">
        <f t="shared" ref="S34:T34" si="15">+S33+S31</f>
        <v>#REF!</v>
      </c>
      <c r="T34" s="94" t="e">
        <f t="shared" si="15"/>
        <v>#REF!</v>
      </c>
    </row>
    <row r="35" spans="2:22" x14ac:dyDescent="0.3"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0"/>
      <c r="R35" s="92"/>
      <c r="S35" s="92"/>
      <c r="T35" s="92"/>
    </row>
    <row r="36" spans="2:22" x14ac:dyDescent="0.3">
      <c r="B36" s="77" t="s">
        <v>53</v>
      </c>
      <c r="C36" s="78"/>
      <c r="D36" s="79"/>
      <c r="E36" s="50" t="e">
        <f t="shared" ref="E36:P36" si="16">E29+E34</f>
        <v>#REF!</v>
      </c>
      <c r="F36" s="50" t="e">
        <f t="shared" si="16"/>
        <v>#REF!</v>
      </c>
      <c r="G36" s="50" t="e">
        <f t="shared" si="16"/>
        <v>#REF!</v>
      </c>
      <c r="H36" s="50" t="e">
        <f t="shared" si="16"/>
        <v>#REF!</v>
      </c>
      <c r="I36" s="50" t="e">
        <f t="shared" si="16"/>
        <v>#REF!</v>
      </c>
      <c r="J36" s="50" t="e">
        <f t="shared" si="16"/>
        <v>#REF!</v>
      </c>
      <c r="K36" s="50" t="e">
        <f t="shared" si="16"/>
        <v>#REF!</v>
      </c>
      <c r="L36" s="50" t="e">
        <f t="shared" si="16"/>
        <v>#REF!</v>
      </c>
      <c r="M36" s="50" t="e">
        <f t="shared" si="16"/>
        <v>#REF!</v>
      </c>
      <c r="N36" s="50" t="e">
        <f t="shared" si="16"/>
        <v>#REF!</v>
      </c>
      <c r="O36" s="50" t="e">
        <f t="shared" si="16"/>
        <v>#REF!</v>
      </c>
      <c r="P36" s="50" t="e">
        <f t="shared" si="16"/>
        <v>#REF!</v>
      </c>
      <c r="Q36" s="50" t="e">
        <f>+Q29+Q34</f>
        <v>#REF!</v>
      </c>
      <c r="R36" s="95" t="e">
        <f>+R26+R34</f>
        <v>#REF!</v>
      </c>
      <c r="S36" s="95" t="e">
        <f t="shared" ref="S36:T36" si="17">+S26+S34</f>
        <v>#REF!</v>
      </c>
      <c r="T36" s="95" t="e">
        <f t="shared" si="17"/>
        <v>#REF!</v>
      </c>
    </row>
    <row r="37" spans="2:22" x14ac:dyDescent="0.3">
      <c r="E37" s="4"/>
    </row>
    <row r="38" spans="2:22" x14ac:dyDescent="0.3">
      <c r="E38" s="4"/>
      <c r="R38" s="74"/>
    </row>
    <row r="39" spans="2:22" x14ac:dyDescent="0.3">
      <c r="B39" s="72" t="s">
        <v>86</v>
      </c>
      <c r="C39" s="8"/>
      <c r="K39" s="1"/>
      <c r="L39" s="1"/>
      <c r="M39" s="1"/>
      <c r="N39" s="1"/>
      <c r="O39" s="1"/>
      <c r="P39" s="1"/>
    </row>
    <row r="40" spans="2:22" ht="15.05" customHeight="1" x14ac:dyDescent="0.3">
      <c r="B40" s="72" t="s">
        <v>87</v>
      </c>
      <c r="C40" s="8"/>
    </row>
    <row r="41" spans="2:22" x14ac:dyDescent="0.3">
      <c r="B41" s="10" t="s">
        <v>88</v>
      </c>
    </row>
    <row r="42" spans="2:22" x14ac:dyDescent="0.3"/>
    <row r="43" spans="2:22" x14ac:dyDescent="0.3"/>
    <row r="44" spans="2:22" x14ac:dyDescent="0.3">
      <c r="B44" s="22"/>
      <c r="C44" s="22"/>
      <c r="D44" s="22"/>
      <c r="H44" s="22"/>
      <c r="I44" s="22"/>
      <c r="J44" s="22"/>
      <c r="T44" s="22"/>
      <c r="U44" s="22"/>
      <c r="V44" s="22"/>
    </row>
    <row r="45" spans="2:22" x14ac:dyDescent="0.3">
      <c r="B45" s="2"/>
    </row>
    <row r="46" spans="2:22" x14ac:dyDescent="0.3">
      <c r="B46" s="2"/>
      <c r="H46" s="2"/>
      <c r="T46" s="2"/>
    </row>
    <row r="47" spans="2:22" x14ac:dyDescent="0.3">
      <c r="B47" s="2"/>
      <c r="H47" s="2"/>
      <c r="T47" s="2"/>
    </row>
    <row r="48" spans="2:22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  <row r="52" spans="5:5" x14ac:dyDescent="0.3">
      <c r="E52" s="4"/>
    </row>
    <row r="53" spans="5:5" x14ac:dyDescent="0.3">
      <c r="E53" s="4"/>
    </row>
    <row r="54" spans="5:5" x14ac:dyDescent="0.3">
      <c r="E54" s="4"/>
    </row>
    <row r="55" spans="5:5" x14ac:dyDescent="0.3">
      <c r="E55" s="4"/>
    </row>
    <row r="56" spans="5:5" x14ac:dyDescent="0.3">
      <c r="E56" s="4"/>
    </row>
    <row r="57" spans="5:5" x14ac:dyDescent="0.3">
      <c r="E57" s="4"/>
    </row>
    <row r="58" spans="5:5" x14ac:dyDescent="0.3">
      <c r="E58" s="4"/>
    </row>
    <row r="59" spans="5:5" x14ac:dyDescent="0.3">
      <c r="E59" s="4"/>
    </row>
    <row r="60" spans="5:5" x14ac:dyDescent="0.3">
      <c r="E60" s="4"/>
    </row>
    <row r="61" spans="5:5" x14ac:dyDescent="0.3">
      <c r="E61" s="4"/>
    </row>
    <row r="62" spans="5:5" x14ac:dyDescent="0.3">
      <c r="E62" s="4"/>
    </row>
    <row r="63" spans="5:5" x14ac:dyDescent="0.3">
      <c r="E63" s="4"/>
    </row>
    <row r="64" spans="5:5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5:5" x14ac:dyDescent="0.3">
      <c r="E305" s="4"/>
    </row>
    <row r="306" spans="5:5" x14ac:dyDescent="0.3">
      <c r="E306" s="4"/>
    </row>
    <row r="307" spans="5:5" x14ac:dyDescent="0.3">
      <c r="E307" s="4"/>
    </row>
    <row r="308" spans="5:5" x14ac:dyDescent="0.3">
      <c r="E308" s="4"/>
    </row>
    <row r="309" spans="5:5" x14ac:dyDescent="0.3">
      <c r="E309" s="4"/>
    </row>
    <row r="310" spans="5:5" x14ac:dyDescent="0.3">
      <c r="E310" s="4"/>
    </row>
    <row r="311" spans="5:5" x14ac:dyDescent="0.3">
      <c r="E311" s="4"/>
    </row>
    <row r="312" spans="5:5" x14ac:dyDescent="0.3">
      <c r="E312" s="4"/>
    </row>
    <row r="313" spans="5:5" x14ac:dyDescent="0.3">
      <c r="E313" s="4"/>
    </row>
    <row r="314" spans="5:5" x14ac:dyDescent="0.3">
      <c r="E314" s="4"/>
    </row>
    <row r="315" spans="5:5" x14ac:dyDescent="0.3">
      <c r="E315" s="4"/>
    </row>
    <row r="316" spans="5:5" x14ac:dyDescent="0.3">
      <c r="E316" s="4"/>
    </row>
    <row r="317" spans="5:5" x14ac:dyDescent="0.3">
      <c r="E317" s="4"/>
    </row>
    <row r="318" spans="5:5" x14ac:dyDescent="0.3">
      <c r="E318" s="4"/>
    </row>
    <row r="319" spans="5:5" x14ac:dyDescent="0.3">
      <c r="E319" s="4"/>
    </row>
    <row r="320" spans="5:5" x14ac:dyDescent="0.3">
      <c r="E320" s="4"/>
    </row>
    <row r="321" spans="5:5" x14ac:dyDescent="0.3">
      <c r="E321" s="4"/>
    </row>
    <row r="322" spans="5:5" x14ac:dyDescent="0.3">
      <c r="E322" s="4"/>
    </row>
    <row r="323" spans="5:5" x14ac:dyDescent="0.3">
      <c r="E323" s="4"/>
    </row>
    <row r="324" spans="5:5" x14ac:dyDescent="0.3">
      <c r="E324" s="4"/>
    </row>
    <row r="325" spans="5:5" x14ac:dyDescent="0.3">
      <c r="E325" s="4"/>
    </row>
    <row r="326" spans="5:5" x14ac:dyDescent="0.3">
      <c r="E326" s="4"/>
    </row>
    <row r="327" spans="5:5" x14ac:dyDescent="0.3">
      <c r="E327" s="4"/>
    </row>
    <row r="328" spans="5:5" x14ac:dyDescent="0.3">
      <c r="E328" s="4"/>
    </row>
    <row r="329" spans="5:5" x14ac:dyDescent="0.3">
      <c r="E329" s="4"/>
    </row>
    <row r="330" spans="5:5" x14ac:dyDescent="0.3">
      <c r="E330" s="4"/>
    </row>
    <row r="331" spans="5:5" x14ac:dyDescent="0.3">
      <c r="E331" s="4"/>
    </row>
    <row r="332" spans="5:5" x14ac:dyDescent="0.3">
      <c r="E332" s="4"/>
    </row>
    <row r="333" spans="5:5" x14ac:dyDescent="0.3">
      <c r="E333" s="4"/>
    </row>
    <row r="334" spans="5:5" x14ac:dyDescent="0.3">
      <c r="E334" s="4"/>
    </row>
    <row r="335" spans="5:5" x14ac:dyDescent="0.3">
      <c r="E335" s="4"/>
    </row>
    <row r="336" spans="5:5" x14ac:dyDescent="0.3">
      <c r="E336" s="4"/>
    </row>
    <row r="337" spans="5:5" x14ac:dyDescent="0.3">
      <c r="E337" s="4"/>
    </row>
    <row r="338" spans="5:5" x14ac:dyDescent="0.3">
      <c r="E338" s="4"/>
    </row>
    <row r="339" spans="5:5" x14ac:dyDescent="0.3">
      <c r="E339" s="4"/>
    </row>
    <row r="340" spans="5:5" x14ac:dyDescent="0.3">
      <c r="E340" s="4"/>
    </row>
    <row r="341" spans="5:5" x14ac:dyDescent="0.3">
      <c r="E341" s="4"/>
    </row>
    <row r="342" spans="5:5" x14ac:dyDescent="0.3">
      <c r="E342" s="4"/>
    </row>
    <row r="343" spans="5:5" x14ac:dyDescent="0.3">
      <c r="E343" s="4"/>
    </row>
    <row r="344" spans="5:5" x14ac:dyDescent="0.3">
      <c r="E344" s="4"/>
    </row>
    <row r="345" spans="5:5" x14ac:dyDescent="0.3">
      <c r="E345" s="4"/>
    </row>
    <row r="346" spans="5:5" x14ac:dyDescent="0.3">
      <c r="E346" s="4"/>
    </row>
    <row r="347" spans="5:5" x14ac:dyDescent="0.3">
      <c r="E347" s="4"/>
    </row>
    <row r="348" spans="5:5" x14ac:dyDescent="0.3">
      <c r="E348" s="4"/>
    </row>
    <row r="349" spans="5:5" x14ac:dyDescent="0.3">
      <c r="E349" s="4"/>
    </row>
    <row r="350" spans="5:5" x14ac:dyDescent="0.3">
      <c r="E350" s="4"/>
    </row>
    <row r="351" spans="5:5" x14ac:dyDescent="0.3">
      <c r="E351" s="4"/>
    </row>
    <row r="352" spans="5:5" x14ac:dyDescent="0.3">
      <c r="E352" s="4"/>
    </row>
    <row r="353" spans="5:5" x14ac:dyDescent="0.3">
      <c r="E353" s="4"/>
    </row>
    <row r="354" spans="5:5" x14ac:dyDescent="0.3">
      <c r="E354" s="4"/>
    </row>
    <row r="355" spans="5:5" x14ac:dyDescent="0.3">
      <c r="E355" s="4"/>
    </row>
    <row r="356" spans="5:5" x14ac:dyDescent="0.3">
      <c r="E356" s="4"/>
    </row>
    <row r="357" spans="5:5" x14ac:dyDescent="0.3">
      <c r="E357" s="4"/>
    </row>
    <row r="358" spans="5:5" x14ac:dyDescent="0.3">
      <c r="E358" s="4"/>
    </row>
    <row r="359" spans="5:5" x14ac:dyDescent="0.3">
      <c r="E359" s="4"/>
    </row>
    <row r="360" spans="5:5" x14ac:dyDescent="0.3">
      <c r="E360" s="4"/>
    </row>
    <row r="361" spans="5:5" x14ac:dyDescent="0.3">
      <c r="E361" s="4"/>
    </row>
    <row r="362" spans="5:5" x14ac:dyDescent="0.3">
      <c r="E362" s="4"/>
    </row>
    <row r="363" spans="5:5" x14ac:dyDescent="0.3">
      <c r="E363" s="4"/>
    </row>
    <row r="364" spans="5:5" x14ac:dyDescent="0.3">
      <c r="E364" s="4"/>
    </row>
    <row r="365" spans="5:5" x14ac:dyDescent="0.3">
      <c r="E365" s="4"/>
    </row>
    <row r="366" spans="5:5" x14ac:dyDescent="0.3">
      <c r="E366" s="4"/>
    </row>
    <row r="367" spans="5:5" x14ac:dyDescent="0.3">
      <c r="E367" s="4"/>
    </row>
    <row r="368" spans="5:5" x14ac:dyDescent="0.3">
      <c r="E368" s="4"/>
    </row>
    <row r="369" spans="5:5" x14ac:dyDescent="0.3">
      <c r="E369" s="4"/>
    </row>
    <row r="370" spans="5:5" x14ac:dyDescent="0.3">
      <c r="E370" s="4"/>
    </row>
    <row r="371" spans="5:5" x14ac:dyDescent="0.3">
      <c r="E371" s="4"/>
    </row>
    <row r="372" spans="5:5" x14ac:dyDescent="0.3">
      <c r="E372" s="4"/>
    </row>
    <row r="373" spans="5:5" x14ac:dyDescent="0.3">
      <c r="E373" s="4"/>
    </row>
    <row r="374" spans="5:5" x14ac:dyDescent="0.3">
      <c r="E374" s="4"/>
    </row>
    <row r="375" spans="5:5" x14ac:dyDescent="0.3">
      <c r="E375" s="4"/>
    </row>
    <row r="376" spans="5:5" x14ac:dyDescent="0.3">
      <c r="E376" s="4"/>
    </row>
    <row r="377" spans="5:5" x14ac:dyDescent="0.3">
      <c r="E377" s="4"/>
    </row>
    <row r="378" spans="5:5" x14ac:dyDescent="0.3">
      <c r="E378" s="4"/>
    </row>
    <row r="379" spans="5:5" x14ac:dyDescent="0.3">
      <c r="E379" s="4"/>
    </row>
    <row r="380" spans="5:5" x14ac:dyDescent="0.3">
      <c r="E380" s="4"/>
    </row>
    <row r="381" spans="5:5" x14ac:dyDescent="0.3">
      <c r="E381" s="4"/>
    </row>
    <row r="382" spans="5:5" x14ac:dyDescent="0.3">
      <c r="E382" s="4"/>
    </row>
    <row r="383" spans="5:5" x14ac:dyDescent="0.3">
      <c r="E383" s="4"/>
    </row>
    <row r="384" spans="5:5" x14ac:dyDescent="0.3">
      <c r="E384" s="4"/>
    </row>
    <row r="385" spans="5:5" x14ac:dyDescent="0.3">
      <c r="E385" s="4"/>
    </row>
    <row r="386" spans="5:5" x14ac:dyDescent="0.3">
      <c r="E386" s="4"/>
    </row>
    <row r="387" spans="5:5" x14ac:dyDescent="0.3">
      <c r="E387" s="4"/>
    </row>
    <row r="388" spans="5:5" x14ac:dyDescent="0.3">
      <c r="E388" s="4"/>
    </row>
    <row r="389" spans="5:5" x14ac:dyDescent="0.3">
      <c r="E389" s="4"/>
    </row>
    <row r="390" spans="5:5" x14ac:dyDescent="0.3">
      <c r="E390" s="4"/>
    </row>
    <row r="391" spans="5:5" x14ac:dyDescent="0.3">
      <c r="E391" s="4"/>
    </row>
    <row r="392" spans="5:5" x14ac:dyDescent="0.3">
      <c r="E392" s="4"/>
    </row>
    <row r="393" spans="5:5" x14ac:dyDescent="0.3">
      <c r="E393" s="4"/>
    </row>
    <row r="394" spans="5:5" x14ac:dyDescent="0.3">
      <c r="E394" s="4"/>
    </row>
    <row r="395" spans="5:5" x14ac:dyDescent="0.3">
      <c r="E395" s="4"/>
    </row>
    <row r="396" spans="5:5" x14ac:dyDescent="0.3">
      <c r="E396" s="4"/>
    </row>
    <row r="397" spans="5:5" x14ac:dyDescent="0.3">
      <c r="E397" s="4"/>
    </row>
    <row r="398" spans="5:5" x14ac:dyDescent="0.3">
      <c r="E398" s="4"/>
    </row>
    <row r="399" spans="5:5" x14ac:dyDescent="0.3">
      <c r="E399" s="4"/>
    </row>
    <row r="400" spans="5:5" x14ac:dyDescent="0.3">
      <c r="E400" s="4"/>
    </row>
    <row r="401" spans="5:5" x14ac:dyDescent="0.3">
      <c r="E401" s="4"/>
    </row>
    <row r="402" spans="5:5" x14ac:dyDescent="0.3">
      <c r="E402" s="4"/>
    </row>
    <row r="403" spans="5:5" x14ac:dyDescent="0.3">
      <c r="E403" s="4"/>
    </row>
    <row r="404" spans="5:5" x14ac:dyDescent="0.3">
      <c r="E404" s="4"/>
    </row>
    <row r="405" spans="5:5" x14ac:dyDescent="0.3">
      <c r="E405" s="4"/>
    </row>
    <row r="406" spans="5:5" x14ac:dyDescent="0.3">
      <c r="E406" s="4"/>
    </row>
    <row r="407" spans="5:5" x14ac:dyDescent="0.3">
      <c r="E407" s="4"/>
    </row>
    <row r="408" spans="5:5" x14ac:dyDescent="0.3">
      <c r="E408" s="4"/>
    </row>
    <row r="409" spans="5:5" x14ac:dyDescent="0.3">
      <c r="E409" s="4"/>
    </row>
    <row r="410" spans="5:5" x14ac:dyDescent="0.3">
      <c r="E410" s="4"/>
    </row>
    <row r="411" spans="5:5" x14ac:dyDescent="0.3">
      <c r="E411" s="4"/>
    </row>
    <row r="412" spans="5:5" x14ac:dyDescent="0.3">
      <c r="E412" s="4"/>
    </row>
    <row r="413" spans="5:5" x14ac:dyDescent="0.3">
      <c r="E413" s="4"/>
    </row>
    <row r="414" spans="5:5" x14ac:dyDescent="0.3">
      <c r="E414" s="4"/>
    </row>
    <row r="415" spans="5:5" x14ac:dyDescent="0.3">
      <c r="E415" s="4"/>
    </row>
    <row r="416" spans="5:5" x14ac:dyDescent="0.3">
      <c r="E416" s="4"/>
    </row>
    <row r="417" spans="5:5" x14ac:dyDescent="0.3">
      <c r="E417" s="4"/>
    </row>
    <row r="418" spans="5:5" x14ac:dyDescent="0.3">
      <c r="E418" s="4"/>
    </row>
    <row r="419" spans="5:5" x14ac:dyDescent="0.3">
      <c r="E419" s="4"/>
    </row>
    <row r="420" spans="5:5" x14ac:dyDescent="0.3">
      <c r="E420" s="4"/>
    </row>
    <row r="421" spans="5:5" x14ac:dyDescent="0.3">
      <c r="E421" s="4"/>
    </row>
    <row r="422" spans="5:5" x14ac:dyDescent="0.3">
      <c r="E422" s="4"/>
    </row>
    <row r="423" spans="5:5" x14ac:dyDescent="0.3">
      <c r="E423" s="4"/>
    </row>
    <row r="424" spans="5:5" x14ac:dyDescent="0.3">
      <c r="E424" s="4"/>
    </row>
    <row r="425" spans="5:5" x14ac:dyDescent="0.3">
      <c r="E425" s="4"/>
    </row>
    <row r="426" spans="5:5" x14ac:dyDescent="0.3">
      <c r="E426" s="4"/>
    </row>
    <row r="427" spans="5:5" x14ac:dyDescent="0.3">
      <c r="E427" s="4"/>
    </row>
    <row r="428" spans="5:5" x14ac:dyDescent="0.3">
      <c r="E428" s="4"/>
    </row>
    <row r="429" spans="5:5" x14ac:dyDescent="0.3">
      <c r="E429" s="4"/>
    </row>
    <row r="430" spans="5:5" x14ac:dyDescent="0.3">
      <c r="E430" s="4"/>
    </row>
    <row r="431" spans="5:5" x14ac:dyDescent="0.3">
      <c r="E431" s="4"/>
    </row>
    <row r="432" spans="5:5" x14ac:dyDescent="0.3">
      <c r="E432" s="4"/>
    </row>
    <row r="433" spans="5:5" x14ac:dyDescent="0.3">
      <c r="E433" s="4"/>
    </row>
    <row r="434" spans="5:5" x14ac:dyDescent="0.3">
      <c r="E434" s="4"/>
    </row>
    <row r="435" spans="5:5" x14ac:dyDescent="0.3">
      <c r="E435" s="4"/>
    </row>
    <row r="436" spans="5:5" x14ac:dyDescent="0.3">
      <c r="E436" s="4"/>
    </row>
    <row r="437" spans="5:5" x14ac:dyDescent="0.3">
      <c r="E437" s="4"/>
    </row>
    <row r="438" spans="5:5" x14ac:dyDescent="0.3">
      <c r="E438" s="4"/>
    </row>
    <row r="439" spans="5:5" x14ac:dyDescent="0.3">
      <c r="E439" s="4"/>
    </row>
    <row r="440" spans="5:5" x14ac:dyDescent="0.3">
      <c r="E440" s="4"/>
    </row>
    <row r="441" spans="5:5" x14ac:dyDescent="0.3">
      <c r="E441" s="4"/>
    </row>
    <row r="442" spans="5:5" x14ac:dyDescent="0.3">
      <c r="E442" s="4"/>
    </row>
    <row r="443" spans="5:5" x14ac:dyDescent="0.3">
      <c r="E443" s="4"/>
    </row>
    <row r="444" spans="5:5" x14ac:dyDescent="0.3">
      <c r="E444" s="4"/>
    </row>
    <row r="445" spans="5:5" x14ac:dyDescent="0.3">
      <c r="E445" s="4"/>
    </row>
    <row r="446" spans="5:5" x14ac:dyDescent="0.3">
      <c r="E446" s="4"/>
    </row>
    <row r="447" spans="5:5" x14ac:dyDescent="0.3">
      <c r="E447" s="4"/>
    </row>
    <row r="448" spans="5:5" x14ac:dyDescent="0.3">
      <c r="E448" s="4"/>
    </row>
    <row r="449" spans="5:5" x14ac:dyDescent="0.3">
      <c r="E449" s="4"/>
    </row>
    <row r="450" spans="5:5" x14ac:dyDescent="0.3">
      <c r="E450" s="4"/>
    </row>
    <row r="451" spans="5:5" x14ac:dyDescent="0.3">
      <c r="E451" s="4"/>
    </row>
    <row r="452" spans="5:5" x14ac:dyDescent="0.3">
      <c r="E452" s="4"/>
    </row>
    <row r="453" spans="5:5" x14ac:dyDescent="0.3">
      <c r="E453" s="4"/>
    </row>
    <row r="454" spans="5:5" x14ac:dyDescent="0.3">
      <c r="E454" s="4"/>
    </row>
    <row r="455" spans="5:5" x14ac:dyDescent="0.3">
      <c r="E455" s="4"/>
    </row>
    <row r="456" spans="5:5" x14ac:dyDescent="0.3">
      <c r="E456" s="4"/>
    </row>
    <row r="457" spans="5:5" x14ac:dyDescent="0.3">
      <c r="E457" s="4"/>
    </row>
    <row r="458" spans="5:5" x14ac:dyDescent="0.3">
      <c r="E458" s="4"/>
    </row>
    <row r="459" spans="5:5" x14ac:dyDescent="0.3">
      <c r="E459" s="4"/>
    </row>
    <row r="460" spans="5:5" x14ac:dyDescent="0.3">
      <c r="E460" s="4"/>
    </row>
    <row r="461" spans="5:5" x14ac:dyDescent="0.3">
      <c r="E461" s="4"/>
    </row>
    <row r="462" spans="5:5" x14ac:dyDescent="0.3">
      <c r="E462" s="4"/>
    </row>
    <row r="463" spans="5:5" x14ac:dyDescent="0.3">
      <c r="E463" s="4"/>
    </row>
    <row r="464" spans="5:5" x14ac:dyDescent="0.3">
      <c r="E464" s="4"/>
    </row>
    <row r="465" spans="5:5" x14ac:dyDescent="0.3">
      <c r="E465" s="4"/>
    </row>
    <row r="466" spans="5:5" x14ac:dyDescent="0.3">
      <c r="E466" s="4"/>
    </row>
    <row r="467" spans="5:5" x14ac:dyDescent="0.3">
      <c r="E467" s="4"/>
    </row>
    <row r="468" spans="5:5" x14ac:dyDescent="0.3">
      <c r="E468" s="4"/>
    </row>
    <row r="469" spans="5:5" x14ac:dyDescent="0.3">
      <c r="E469" s="4"/>
    </row>
    <row r="470" spans="5:5" x14ac:dyDescent="0.3">
      <c r="E470" s="4"/>
    </row>
    <row r="471" spans="5:5" x14ac:dyDescent="0.3">
      <c r="E471" s="4"/>
    </row>
    <row r="472" spans="5:5" x14ac:dyDescent="0.3">
      <c r="E472" s="4"/>
    </row>
    <row r="473" spans="5:5" x14ac:dyDescent="0.3">
      <c r="E473" s="4"/>
    </row>
    <row r="474" spans="5:5" x14ac:dyDescent="0.3">
      <c r="E474" s="4"/>
    </row>
    <row r="475" spans="5:5" x14ac:dyDescent="0.3">
      <c r="E475" s="4"/>
    </row>
    <row r="476" spans="5:5" x14ac:dyDescent="0.3">
      <c r="E476" s="4"/>
    </row>
    <row r="477" spans="5:5" x14ac:dyDescent="0.3">
      <c r="E477" s="4"/>
    </row>
    <row r="478" spans="5:5" x14ac:dyDescent="0.3">
      <c r="E478" s="4"/>
    </row>
    <row r="479" spans="5:5" x14ac:dyDescent="0.3">
      <c r="E479" s="4"/>
    </row>
    <row r="480" spans="5:5" x14ac:dyDescent="0.3">
      <c r="E480" s="4"/>
    </row>
    <row r="481" spans="5:5" x14ac:dyDescent="0.3">
      <c r="E481" s="4"/>
    </row>
    <row r="482" spans="5:5" x14ac:dyDescent="0.3">
      <c r="E482" s="4"/>
    </row>
    <row r="483" spans="5:5" x14ac:dyDescent="0.3">
      <c r="E483" s="4"/>
    </row>
    <row r="484" spans="5:5" x14ac:dyDescent="0.3">
      <c r="E484" s="4"/>
    </row>
    <row r="485" spans="5:5" x14ac:dyDescent="0.3">
      <c r="E485" s="4"/>
    </row>
    <row r="486" spans="5:5" x14ac:dyDescent="0.3">
      <c r="E486" s="4"/>
    </row>
    <row r="487" spans="5:5" x14ac:dyDescent="0.3">
      <c r="E487" s="4"/>
    </row>
    <row r="488" spans="5:5" x14ac:dyDescent="0.3">
      <c r="E488" s="4"/>
    </row>
    <row r="489" spans="5:5" x14ac:dyDescent="0.3">
      <c r="E489" s="4"/>
    </row>
    <row r="490" spans="5:5" x14ac:dyDescent="0.3">
      <c r="E490" s="4"/>
    </row>
    <row r="491" spans="5:5" x14ac:dyDescent="0.3">
      <c r="E491" s="4"/>
    </row>
    <row r="492" spans="5:5" x14ac:dyDescent="0.3">
      <c r="E492" s="4"/>
    </row>
    <row r="493" spans="5:5" x14ac:dyDescent="0.3">
      <c r="E493" s="4"/>
    </row>
    <row r="494" spans="5:5" x14ac:dyDescent="0.3">
      <c r="E494" s="4"/>
    </row>
    <row r="495" spans="5:5" x14ac:dyDescent="0.3">
      <c r="E495" s="4"/>
    </row>
    <row r="496" spans="5:5" x14ac:dyDescent="0.3">
      <c r="E496" s="4"/>
    </row>
    <row r="497" spans="5:5" x14ac:dyDescent="0.3">
      <c r="E497" s="4"/>
    </row>
    <row r="498" spans="5:5" x14ac:dyDescent="0.3">
      <c r="E498" s="4"/>
    </row>
    <row r="499" spans="5:5" x14ac:dyDescent="0.3">
      <c r="E499" s="4"/>
    </row>
    <row r="500" spans="5:5" x14ac:dyDescent="0.3">
      <c r="E500" s="4"/>
    </row>
    <row r="501" spans="5:5" x14ac:dyDescent="0.3">
      <c r="E501" s="4"/>
    </row>
    <row r="502" spans="5:5" x14ac:dyDescent="0.3">
      <c r="E502" s="4"/>
    </row>
    <row r="503" spans="5:5" x14ac:dyDescent="0.3">
      <c r="E503" s="4"/>
    </row>
    <row r="504" spans="5:5" x14ac:dyDescent="0.3">
      <c r="E504" s="4"/>
    </row>
    <row r="505" spans="5:5" x14ac:dyDescent="0.3">
      <c r="E505" s="4"/>
    </row>
    <row r="506" spans="5:5" x14ac:dyDescent="0.3">
      <c r="E506" s="4"/>
    </row>
    <row r="507" spans="5:5" x14ac:dyDescent="0.3">
      <c r="E507" s="4"/>
    </row>
    <row r="508" spans="5:5" x14ac:dyDescent="0.3">
      <c r="E508" s="4"/>
    </row>
    <row r="509" spans="5:5" x14ac:dyDescent="0.3">
      <c r="E509" s="4"/>
    </row>
    <row r="510" spans="5:5" x14ac:dyDescent="0.3">
      <c r="E510" s="4"/>
    </row>
    <row r="511" spans="5:5" x14ac:dyDescent="0.3">
      <c r="E511" s="4"/>
    </row>
    <row r="512" spans="5:5" x14ac:dyDescent="0.3">
      <c r="E512" s="4"/>
    </row>
    <row r="513" spans="5:5" x14ac:dyDescent="0.3">
      <c r="E513" s="4"/>
    </row>
    <row r="514" spans="5:5" x14ac:dyDescent="0.3">
      <c r="E514" s="4"/>
    </row>
    <row r="515" spans="5:5" x14ac:dyDescent="0.3">
      <c r="E515" s="4"/>
    </row>
    <row r="516" spans="5:5" x14ac:dyDescent="0.3">
      <c r="E516" s="4"/>
    </row>
    <row r="517" spans="5:5" x14ac:dyDescent="0.3">
      <c r="E517" s="4"/>
    </row>
    <row r="518" spans="5:5" x14ac:dyDescent="0.3">
      <c r="E518" s="4"/>
    </row>
    <row r="519" spans="5:5" x14ac:dyDescent="0.3">
      <c r="E519" s="4"/>
    </row>
    <row r="520" spans="5:5" x14ac:dyDescent="0.3">
      <c r="E520" s="4"/>
    </row>
    <row r="521" spans="5:5" x14ac:dyDescent="0.3">
      <c r="E521" s="4"/>
    </row>
    <row r="522" spans="5:5" x14ac:dyDescent="0.3">
      <c r="E522" s="4"/>
    </row>
    <row r="523" spans="5:5" x14ac:dyDescent="0.3">
      <c r="E523" s="4"/>
    </row>
    <row r="524" spans="5:5" x14ac:dyDescent="0.3">
      <c r="E524" s="4"/>
    </row>
    <row r="525" spans="5:5" x14ac:dyDescent="0.3">
      <c r="E525" s="4"/>
    </row>
    <row r="526" spans="5:5" x14ac:dyDescent="0.3">
      <c r="E526" s="4"/>
    </row>
    <row r="527" spans="5:5" x14ac:dyDescent="0.3">
      <c r="E527" s="4"/>
    </row>
    <row r="528" spans="5:5" x14ac:dyDescent="0.3">
      <c r="E528" s="4"/>
    </row>
    <row r="529" spans="5:5" x14ac:dyDescent="0.3">
      <c r="E529" s="4"/>
    </row>
    <row r="530" spans="5:5" x14ac:dyDescent="0.3">
      <c r="E530" s="4"/>
    </row>
    <row r="531" spans="5:5" x14ac:dyDescent="0.3">
      <c r="E531" s="4"/>
    </row>
    <row r="532" spans="5:5" x14ac:dyDescent="0.3">
      <c r="E532" s="4"/>
    </row>
    <row r="533" spans="5:5" x14ac:dyDescent="0.3">
      <c r="E533" s="4"/>
    </row>
    <row r="534" spans="5:5" x14ac:dyDescent="0.3">
      <c r="E534" s="4"/>
    </row>
    <row r="535" spans="5:5" x14ac:dyDescent="0.3">
      <c r="E535" s="4"/>
    </row>
    <row r="536" spans="5:5" x14ac:dyDescent="0.3">
      <c r="E536" s="4"/>
    </row>
    <row r="537" spans="5:5" x14ac:dyDescent="0.3">
      <c r="E537" s="4"/>
    </row>
    <row r="538" spans="5:5" x14ac:dyDescent="0.3">
      <c r="E538" s="4"/>
    </row>
    <row r="539" spans="5:5" x14ac:dyDescent="0.3">
      <c r="E539" s="4"/>
    </row>
    <row r="540" spans="5:5" x14ac:dyDescent="0.3">
      <c r="E540" s="4"/>
    </row>
    <row r="541" spans="5:5" x14ac:dyDescent="0.3">
      <c r="E541" s="4"/>
    </row>
    <row r="542" spans="5:5" x14ac:dyDescent="0.3">
      <c r="E542" s="4"/>
    </row>
    <row r="543" spans="5:5" x14ac:dyDescent="0.3">
      <c r="E543" s="4"/>
    </row>
    <row r="544" spans="5:5" x14ac:dyDescent="0.3">
      <c r="E544" s="4"/>
    </row>
    <row r="545" spans="5:5" x14ac:dyDescent="0.3">
      <c r="E545" s="4"/>
    </row>
    <row r="546" spans="5:5" x14ac:dyDescent="0.3">
      <c r="E546" s="4"/>
    </row>
    <row r="547" spans="5:5" x14ac:dyDescent="0.3">
      <c r="E547" s="4"/>
    </row>
    <row r="548" spans="5:5" x14ac:dyDescent="0.3">
      <c r="E548" s="4"/>
    </row>
    <row r="549" spans="5:5" x14ac:dyDescent="0.3">
      <c r="E549" s="4"/>
    </row>
    <row r="550" spans="5:5" x14ac:dyDescent="0.3">
      <c r="E550" s="4"/>
    </row>
    <row r="551" spans="5:5" x14ac:dyDescent="0.3">
      <c r="E551" s="4"/>
    </row>
    <row r="552" spans="5:5" x14ac:dyDescent="0.3">
      <c r="E552" s="4"/>
    </row>
    <row r="553" spans="5:5" x14ac:dyDescent="0.3">
      <c r="E553" s="4"/>
    </row>
    <row r="554" spans="5:5" x14ac:dyDescent="0.3">
      <c r="E554" s="4"/>
    </row>
    <row r="555" spans="5:5" x14ac:dyDescent="0.3">
      <c r="E555" s="4"/>
    </row>
    <row r="556" spans="5:5" x14ac:dyDescent="0.3">
      <c r="E556" s="4"/>
    </row>
    <row r="557" spans="5:5" x14ac:dyDescent="0.3">
      <c r="E557" s="4"/>
    </row>
    <row r="558" spans="5:5" x14ac:dyDescent="0.3">
      <c r="E558" s="4"/>
    </row>
    <row r="559" spans="5:5" x14ac:dyDescent="0.3">
      <c r="E559" s="4"/>
    </row>
    <row r="560" spans="5:5" x14ac:dyDescent="0.3">
      <c r="E560" s="4"/>
    </row>
    <row r="561" spans="5:5" x14ac:dyDescent="0.3">
      <c r="E561" s="4"/>
    </row>
    <row r="562" spans="5:5" x14ac:dyDescent="0.3">
      <c r="E562" s="4"/>
    </row>
    <row r="563" spans="5:5" x14ac:dyDescent="0.3">
      <c r="E563" s="4"/>
    </row>
    <row r="564" spans="5:5" x14ac:dyDescent="0.3">
      <c r="E564" s="4"/>
    </row>
    <row r="565" spans="5:5" x14ac:dyDescent="0.3">
      <c r="E565" s="4"/>
    </row>
    <row r="566" spans="5:5" x14ac:dyDescent="0.3">
      <c r="E566" s="4"/>
    </row>
    <row r="567" spans="5:5" x14ac:dyDescent="0.3">
      <c r="E567" s="4"/>
    </row>
    <row r="568" spans="5:5" x14ac:dyDescent="0.3">
      <c r="E568" s="4"/>
    </row>
    <row r="569" spans="5:5" x14ac:dyDescent="0.3">
      <c r="E569" s="4"/>
    </row>
    <row r="570" spans="5:5" x14ac:dyDescent="0.3">
      <c r="E570" s="4"/>
    </row>
    <row r="571" spans="5:5" x14ac:dyDescent="0.3">
      <c r="E571" s="4"/>
    </row>
    <row r="572" spans="5:5" x14ac:dyDescent="0.3">
      <c r="E572" s="4"/>
    </row>
    <row r="573" spans="5:5" x14ac:dyDescent="0.3">
      <c r="E573" s="4"/>
    </row>
    <row r="574" spans="5:5" x14ac:dyDescent="0.3">
      <c r="E574" s="4"/>
    </row>
    <row r="575" spans="5:5" x14ac:dyDescent="0.3">
      <c r="E575" s="4"/>
    </row>
    <row r="576" spans="5:5" x14ac:dyDescent="0.3">
      <c r="E576" s="4"/>
    </row>
    <row r="577" spans="5:5" x14ac:dyDescent="0.3">
      <c r="E577" s="4"/>
    </row>
    <row r="578" spans="5:5" x14ac:dyDescent="0.3">
      <c r="E578" s="4"/>
    </row>
    <row r="579" spans="5:5" x14ac:dyDescent="0.3">
      <c r="E579" s="4"/>
    </row>
    <row r="580" spans="5:5" x14ac:dyDescent="0.3">
      <c r="E580" s="4"/>
    </row>
    <row r="581" spans="5:5" x14ac:dyDescent="0.3">
      <c r="E581" s="4"/>
    </row>
    <row r="582" spans="5:5" x14ac:dyDescent="0.3">
      <c r="E582" s="4"/>
    </row>
    <row r="583" spans="5:5" x14ac:dyDescent="0.3">
      <c r="E583" s="4"/>
    </row>
    <row r="584" spans="5:5" x14ac:dyDescent="0.3">
      <c r="E584" s="4"/>
    </row>
    <row r="585" spans="5:5" x14ac:dyDescent="0.3">
      <c r="E585" s="4"/>
    </row>
    <row r="586" spans="5:5" x14ac:dyDescent="0.3">
      <c r="E586" s="4"/>
    </row>
    <row r="587" spans="5:5" x14ac:dyDescent="0.3">
      <c r="E587" s="4"/>
    </row>
    <row r="588" spans="5:5" x14ac:dyDescent="0.3">
      <c r="E588" s="4"/>
    </row>
    <row r="589" spans="5:5" x14ac:dyDescent="0.3">
      <c r="E589" s="4"/>
    </row>
    <row r="590" spans="5:5" x14ac:dyDescent="0.3">
      <c r="E590" s="4"/>
    </row>
    <row r="591" spans="5:5" x14ac:dyDescent="0.3">
      <c r="E591" s="4"/>
    </row>
    <row r="592" spans="5:5" x14ac:dyDescent="0.3">
      <c r="E592" s="4"/>
    </row>
    <row r="593" spans="5:5" x14ac:dyDescent="0.3">
      <c r="E593" s="4"/>
    </row>
    <row r="594" spans="5:5" x14ac:dyDescent="0.3">
      <c r="E594" s="4"/>
    </row>
    <row r="595" spans="5:5" x14ac:dyDescent="0.3">
      <c r="E595" s="4"/>
    </row>
    <row r="596" spans="5:5" x14ac:dyDescent="0.3">
      <c r="E596" s="4"/>
    </row>
    <row r="597" spans="5:5" x14ac:dyDescent="0.3">
      <c r="E597" s="4"/>
    </row>
    <row r="598" spans="5:5" x14ac:dyDescent="0.3">
      <c r="E598" s="4"/>
    </row>
    <row r="599" spans="5:5" x14ac:dyDescent="0.3">
      <c r="E599" s="4"/>
    </row>
    <row r="600" spans="5:5" x14ac:dyDescent="0.3">
      <c r="E600" s="4"/>
    </row>
    <row r="601" spans="5:5" x14ac:dyDescent="0.3">
      <c r="E601" s="4"/>
    </row>
    <row r="602" spans="5:5" x14ac:dyDescent="0.3">
      <c r="E602" s="4"/>
    </row>
    <row r="603" spans="5:5" x14ac:dyDescent="0.3">
      <c r="E603" s="4"/>
    </row>
    <row r="604" spans="5:5" x14ac:dyDescent="0.3">
      <c r="E604" s="4"/>
    </row>
    <row r="605" spans="5:5" x14ac:dyDescent="0.3">
      <c r="E605" s="4"/>
    </row>
    <row r="606" spans="5:5" x14ac:dyDescent="0.3">
      <c r="E606" s="4"/>
    </row>
    <row r="607" spans="5:5" x14ac:dyDescent="0.3">
      <c r="E607" s="4"/>
    </row>
    <row r="608" spans="5:5" x14ac:dyDescent="0.3">
      <c r="E608" s="4"/>
    </row>
    <row r="609" spans="5:5" x14ac:dyDescent="0.3">
      <c r="E609" s="4"/>
    </row>
    <row r="610" spans="5:5" x14ac:dyDescent="0.3">
      <c r="E610" s="4"/>
    </row>
    <row r="611" spans="5:5" x14ac:dyDescent="0.3">
      <c r="E611" s="4"/>
    </row>
    <row r="612" spans="5:5" x14ac:dyDescent="0.3">
      <c r="E612" s="4"/>
    </row>
    <row r="613" spans="5:5" x14ac:dyDescent="0.3">
      <c r="E613" s="4"/>
    </row>
    <row r="614" spans="5:5" x14ac:dyDescent="0.3">
      <c r="E614" s="4"/>
    </row>
    <row r="615" spans="5:5" x14ac:dyDescent="0.3">
      <c r="E615" s="4"/>
    </row>
    <row r="616" spans="5:5" x14ac:dyDescent="0.3">
      <c r="E616" s="4"/>
    </row>
    <row r="617" spans="5:5" x14ac:dyDescent="0.3">
      <c r="E617" s="4"/>
    </row>
    <row r="618" spans="5:5" x14ac:dyDescent="0.3">
      <c r="E618" s="4"/>
    </row>
    <row r="619" spans="5:5" x14ac:dyDescent="0.3">
      <c r="E619" s="4"/>
    </row>
    <row r="620" spans="5:5" x14ac:dyDescent="0.3">
      <c r="E620" s="4"/>
    </row>
    <row r="621" spans="5:5" x14ac:dyDescent="0.3">
      <c r="E621" s="4"/>
    </row>
    <row r="622" spans="5:5" x14ac:dyDescent="0.3">
      <c r="E622" s="4"/>
    </row>
    <row r="623" spans="5:5" x14ac:dyDescent="0.3">
      <c r="E623" s="4"/>
    </row>
    <row r="624" spans="5:5" x14ac:dyDescent="0.3">
      <c r="E624" s="4"/>
    </row>
    <row r="625" spans="5:5" x14ac:dyDescent="0.3">
      <c r="E625" s="4"/>
    </row>
    <row r="626" spans="5:5" x14ac:dyDescent="0.3">
      <c r="E626" s="4"/>
    </row>
    <row r="627" spans="5:5" x14ac:dyDescent="0.3">
      <c r="E627" s="4"/>
    </row>
    <row r="628" spans="5:5" x14ac:dyDescent="0.3">
      <c r="E628" s="4"/>
    </row>
    <row r="629" spans="5:5" x14ac:dyDescent="0.3">
      <c r="E629" s="4"/>
    </row>
    <row r="630" spans="5:5" x14ac:dyDescent="0.3">
      <c r="E630" s="4"/>
    </row>
    <row r="631" spans="5:5" x14ac:dyDescent="0.3">
      <c r="E631" s="4"/>
    </row>
    <row r="632" spans="5:5" x14ac:dyDescent="0.3">
      <c r="E632" s="4"/>
    </row>
    <row r="633" spans="5:5" x14ac:dyDescent="0.3">
      <c r="E633" s="4"/>
    </row>
    <row r="634" spans="5:5" x14ac:dyDescent="0.3">
      <c r="E634" s="4"/>
    </row>
    <row r="635" spans="5:5" x14ac:dyDescent="0.3">
      <c r="E635" s="4"/>
    </row>
    <row r="636" spans="5:5" x14ac:dyDescent="0.3">
      <c r="E636" s="4"/>
    </row>
    <row r="637" spans="5:5" x14ac:dyDescent="0.3">
      <c r="E637" s="4"/>
    </row>
    <row r="638" spans="5:5" x14ac:dyDescent="0.3">
      <c r="E638" s="4"/>
    </row>
    <row r="639" spans="5:5" x14ac:dyDescent="0.3">
      <c r="E639" s="4"/>
    </row>
    <row r="640" spans="5:5" x14ac:dyDescent="0.3">
      <c r="E640" s="4"/>
    </row>
    <row r="641" spans="5:5" x14ac:dyDescent="0.3">
      <c r="E641" s="4"/>
    </row>
    <row r="642" spans="5:5" x14ac:dyDescent="0.3">
      <c r="E642" s="4"/>
    </row>
    <row r="643" spans="5:5" x14ac:dyDescent="0.3">
      <c r="E643" s="4"/>
    </row>
    <row r="644" spans="5:5" x14ac:dyDescent="0.3">
      <c r="E644" s="4"/>
    </row>
    <row r="645" spans="5:5" x14ac:dyDescent="0.3">
      <c r="E645" s="4"/>
    </row>
    <row r="646" spans="5:5" x14ac:dyDescent="0.3">
      <c r="E646" s="4"/>
    </row>
    <row r="647" spans="5:5" x14ac:dyDescent="0.3">
      <c r="E647" s="4"/>
    </row>
    <row r="648" spans="5:5" x14ac:dyDescent="0.3">
      <c r="E648" s="4"/>
    </row>
    <row r="649" spans="5:5" x14ac:dyDescent="0.3">
      <c r="E649" s="4"/>
    </row>
    <row r="650" spans="5:5" x14ac:dyDescent="0.3">
      <c r="E650" s="4"/>
    </row>
    <row r="651" spans="5:5" x14ac:dyDescent="0.3">
      <c r="E651" s="4"/>
    </row>
    <row r="652" spans="5:5" x14ac:dyDescent="0.3">
      <c r="E652" s="4"/>
    </row>
    <row r="653" spans="5:5" x14ac:dyDescent="0.3">
      <c r="E653" s="4"/>
    </row>
    <row r="654" spans="5:5" x14ac:dyDescent="0.3">
      <c r="E654" s="4"/>
    </row>
    <row r="655" spans="5:5" x14ac:dyDescent="0.3">
      <c r="E655" s="4"/>
    </row>
    <row r="656" spans="5:5" x14ac:dyDescent="0.3">
      <c r="E656" s="4"/>
    </row>
    <row r="657" spans="5:5" x14ac:dyDescent="0.3">
      <c r="E657" s="4"/>
    </row>
    <row r="658" spans="5:5" x14ac:dyDescent="0.3">
      <c r="E658" s="4"/>
    </row>
    <row r="659" spans="5:5" x14ac:dyDescent="0.3">
      <c r="E659" s="4"/>
    </row>
    <row r="660" spans="5:5" x14ac:dyDescent="0.3">
      <c r="E660" s="4"/>
    </row>
    <row r="661" spans="5:5" x14ac:dyDescent="0.3">
      <c r="E661" s="4"/>
    </row>
    <row r="662" spans="5:5" x14ac:dyDescent="0.3">
      <c r="E662" s="4"/>
    </row>
    <row r="663" spans="5:5" x14ac:dyDescent="0.3">
      <c r="E663" s="4"/>
    </row>
    <row r="664" spans="5:5" x14ac:dyDescent="0.3">
      <c r="E664" s="4"/>
    </row>
    <row r="665" spans="5:5" x14ac:dyDescent="0.3">
      <c r="E665" s="4"/>
    </row>
    <row r="666" spans="5:5" x14ac:dyDescent="0.3">
      <c r="E666" s="4"/>
    </row>
    <row r="667" spans="5:5" x14ac:dyDescent="0.3">
      <c r="E667" s="4"/>
    </row>
    <row r="668" spans="5:5" x14ac:dyDescent="0.3">
      <c r="E668" s="4"/>
    </row>
    <row r="669" spans="5:5" x14ac:dyDescent="0.3">
      <c r="E669" s="4"/>
    </row>
    <row r="670" spans="5:5" x14ac:dyDescent="0.3">
      <c r="E670" s="4"/>
    </row>
    <row r="671" spans="5:5" x14ac:dyDescent="0.3">
      <c r="E671" s="4"/>
    </row>
    <row r="672" spans="5:5" x14ac:dyDescent="0.3">
      <c r="E672" s="4"/>
    </row>
    <row r="673" spans="5:5" x14ac:dyDescent="0.3">
      <c r="E673" s="4"/>
    </row>
    <row r="674" spans="5:5" x14ac:dyDescent="0.3">
      <c r="E674" s="4"/>
    </row>
    <row r="675" spans="5:5" x14ac:dyDescent="0.3">
      <c r="E675" s="4"/>
    </row>
    <row r="676" spans="5:5" x14ac:dyDescent="0.3">
      <c r="E676" s="4"/>
    </row>
    <row r="677" spans="5:5" x14ac:dyDescent="0.3">
      <c r="E677" s="4"/>
    </row>
    <row r="678" spans="5:5" x14ac:dyDescent="0.3">
      <c r="E678" s="4"/>
    </row>
    <row r="679" spans="5:5" x14ac:dyDescent="0.3">
      <c r="E679" s="4"/>
    </row>
    <row r="680" spans="5:5" x14ac:dyDescent="0.3">
      <c r="E680" s="4"/>
    </row>
    <row r="681" spans="5:5" x14ac:dyDescent="0.3">
      <c r="E681" s="4"/>
    </row>
    <row r="682" spans="5:5" x14ac:dyDescent="0.3">
      <c r="E682" s="4"/>
    </row>
    <row r="683" spans="5:5" x14ac:dyDescent="0.3">
      <c r="E683" s="4"/>
    </row>
    <row r="684" spans="5:5" x14ac:dyDescent="0.3">
      <c r="E684" s="4"/>
    </row>
    <row r="685" spans="5:5" x14ac:dyDescent="0.3">
      <c r="E685" s="4"/>
    </row>
    <row r="686" spans="5:5" x14ac:dyDescent="0.3">
      <c r="E686" s="4"/>
    </row>
    <row r="687" spans="5:5" x14ac:dyDescent="0.3">
      <c r="E687" s="4"/>
    </row>
    <row r="688" spans="5:5" x14ac:dyDescent="0.3">
      <c r="E688" s="4"/>
    </row>
    <row r="689" spans="5:5" x14ac:dyDescent="0.3">
      <c r="E689" s="4"/>
    </row>
    <row r="690" spans="5:5" x14ac:dyDescent="0.3">
      <c r="E690" s="4"/>
    </row>
    <row r="691" spans="5:5" x14ac:dyDescent="0.3">
      <c r="E691" s="4"/>
    </row>
    <row r="692" spans="5:5" x14ac:dyDescent="0.3">
      <c r="E692" s="4"/>
    </row>
    <row r="693" spans="5:5" x14ac:dyDescent="0.3">
      <c r="E693" s="4"/>
    </row>
    <row r="694" spans="5:5" x14ac:dyDescent="0.3">
      <c r="E694" s="4"/>
    </row>
    <row r="695" spans="5:5" x14ac:dyDescent="0.3">
      <c r="E695" s="4"/>
    </row>
    <row r="696" spans="5:5" x14ac:dyDescent="0.3">
      <c r="E696" s="4"/>
    </row>
    <row r="697" spans="5:5" x14ac:dyDescent="0.3">
      <c r="E697" s="4"/>
    </row>
    <row r="698" spans="5:5" x14ac:dyDescent="0.3">
      <c r="E698" s="4"/>
    </row>
    <row r="699" spans="5:5" x14ac:dyDescent="0.3">
      <c r="E699" s="4"/>
    </row>
    <row r="700" spans="5:5" x14ac:dyDescent="0.3">
      <c r="E700" s="4"/>
    </row>
    <row r="701" spans="5:5" x14ac:dyDescent="0.3">
      <c r="E701" s="4"/>
    </row>
    <row r="702" spans="5:5" x14ac:dyDescent="0.3">
      <c r="E702" s="4"/>
    </row>
    <row r="703" spans="5:5" x14ac:dyDescent="0.3">
      <c r="E703" s="4"/>
    </row>
    <row r="704" spans="5:5" x14ac:dyDescent="0.3">
      <c r="E704" s="4"/>
    </row>
    <row r="705" spans="5:5" x14ac:dyDescent="0.3">
      <c r="E705" s="4"/>
    </row>
    <row r="706" spans="5:5" x14ac:dyDescent="0.3">
      <c r="E706" s="4"/>
    </row>
    <row r="707" spans="5:5" x14ac:dyDescent="0.3">
      <c r="E707" s="4"/>
    </row>
    <row r="708" spans="5:5" x14ac:dyDescent="0.3">
      <c r="E708" s="4"/>
    </row>
    <row r="709" spans="5:5" x14ac:dyDescent="0.3">
      <c r="E709" s="4"/>
    </row>
    <row r="710" spans="5:5" x14ac:dyDescent="0.3">
      <c r="E710" s="4"/>
    </row>
    <row r="711" spans="5:5" x14ac:dyDescent="0.3">
      <c r="E711" s="4"/>
    </row>
    <row r="712" spans="5:5" x14ac:dyDescent="0.3">
      <c r="E712" s="4"/>
    </row>
    <row r="713" spans="5:5" x14ac:dyDescent="0.3">
      <c r="E713" s="4"/>
    </row>
    <row r="714" spans="5:5" x14ac:dyDescent="0.3">
      <c r="E714" s="4"/>
    </row>
    <row r="715" spans="5:5" x14ac:dyDescent="0.3">
      <c r="E715" s="4"/>
    </row>
    <row r="716" spans="5:5" x14ac:dyDescent="0.3">
      <c r="E716" s="4"/>
    </row>
    <row r="717" spans="5:5" x14ac:dyDescent="0.3">
      <c r="E717" s="4"/>
    </row>
    <row r="718" spans="5:5" x14ac:dyDescent="0.3">
      <c r="E718" s="4"/>
    </row>
    <row r="719" spans="5:5" x14ac:dyDescent="0.3">
      <c r="E719" s="4"/>
    </row>
    <row r="720" spans="5:5" x14ac:dyDescent="0.3">
      <c r="E720" s="4"/>
    </row>
    <row r="721" spans="5:5" x14ac:dyDescent="0.3">
      <c r="E721" s="4"/>
    </row>
    <row r="722" spans="5:5" x14ac:dyDescent="0.3">
      <c r="E722" s="4"/>
    </row>
    <row r="723" spans="5:5" x14ac:dyDescent="0.3">
      <c r="E723" s="4"/>
    </row>
    <row r="724" spans="5:5" x14ac:dyDescent="0.3">
      <c r="E724" s="4"/>
    </row>
    <row r="725" spans="5:5" x14ac:dyDescent="0.3">
      <c r="E725" s="4"/>
    </row>
    <row r="726" spans="5:5" x14ac:dyDescent="0.3">
      <c r="E726" s="4"/>
    </row>
    <row r="727" spans="5:5" x14ac:dyDescent="0.3">
      <c r="E727" s="4"/>
    </row>
    <row r="728" spans="5:5" x14ac:dyDescent="0.3">
      <c r="E728" s="4"/>
    </row>
    <row r="729" spans="5:5" x14ac:dyDescent="0.3">
      <c r="E729" s="4"/>
    </row>
    <row r="730" spans="5:5" x14ac:dyDescent="0.3">
      <c r="E730" s="4"/>
    </row>
    <row r="731" spans="5:5" x14ac:dyDescent="0.3">
      <c r="E731" s="4"/>
    </row>
    <row r="732" spans="5:5" x14ac:dyDescent="0.3">
      <c r="E732" s="4"/>
    </row>
    <row r="733" spans="5:5" x14ac:dyDescent="0.3">
      <c r="E733" s="4"/>
    </row>
    <row r="734" spans="5:5" x14ac:dyDescent="0.3">
      <c r="E734" s="4"/>
    </row>
    <row r="735" spans="5:5" x14ac:dyDescent="0.3">
      <c r="E735" s="4"/>
    </row>
    <row r="736" spans="5:5" x14ac:dyDescent="0.3">
      <c r="E736" s="4"/>
    </row>
    <row r="737" spans="5:5" x14ac:dyDescent="0.3">
      <c r="E737" s="4"/>
    </row>
    <row r="738" spans="5:5" x14ac:dyDescent="0.3">
      <c r="E738" s="4"/>
    </row>
    <row r="739" spans="5:5" x14ac:dyDescent="0.3">
      <c r="E739" s="4"/>
    </row>
    <row r="740" spans="5:5" x14ac:dyDescent="0.3">
      <c r="E740" s="4"/>
    </row>
    <row r="741" spans="5:5" x14ac:dyDescent="0.3">
      <c r="E741" s="4"/>
    </row>
    <row r="742" spans="5:5" x14ac:dyDescent="0.3">
      <c r="E742" s="4"/>
    </row>
    <row r="743" spans="5:5" x14ac:dyDescent="0.3">
      <c r="E743" s="4"/>
    </row>
    <row r="744" spans="5:5" x14ac:dyDescent="0.3">
      <c r="E744" s="4"/>
    </row>
    <row r="745" spans="5:5" x14ac:dyDescent="0.3">
      <c r="E745" s="4"/>
    </row>
    <row r="746" spans="5:5" x14ac:dyDescent="0.3">
      <c r="E746" s="4"/>
    </row>
    <row r="747" spans="5:5" x14ac:dyDescent="0.3">
      <c r="E747" s="4"/>
    </row>
    <row r="748" spans="5:5" x14ac:dyDescent="0.3">
      <c r="E748" s="4"/>
    </row>
    <row r="749" spans="5:5" x14ac:dyDescent="0.3">
      <c r="E749" s="4"/>
    </row>
    <row r="750" spans="5:5" x14ac:dyDescent="0.3">
      <c r="E750" s="4"/>
    </row>
    <row r="751" spans="5:5" x14ac:dyDescent="0.3">
      <c r="E751" s="4"/>
    </row>
    <row r="752" spans="5:5" x14ac:dyDescent="0.3">
      <c r="E752" s="4"/>
    </row>
    <row r="753" spans="5:5" x14ac:dyDescent="0.3">
      <c r="E753" s="4"/>
    </row>
    <row r="754" spans="5:5" x14ac:dyDescent="0.3">
      <c r="E754" s="4"/>
    </row>
    <row r="755" spans="5:5" x14ac:dyDescent="0.3">
      <c r="E755" s="4"/>
    </row>
    <row r="756" spans="5:5" x14ac:dyDescent="0.3">
      <c r="E756" s="4"/>
    </row>
    <row r="757" spans="5:5" x14ac:dyDescent="0.3">
      <c r="E757" s="4"/>
    </row>
    <row r="758" spans="5:5" x14ac:dyDescent="0.3">
      <c r="E758" s="4"/>
    </row>
    <row r="759" spans="5:5" x14ac:dyDescent="0.3">
      <c r="E759" s="4"/>
    </row>
    <row r="760" spans="5:5" x14ac:dyDescent="0.3">
      <c r="E760" s="4"/>
    </row>
    <row r="761" spans="5:5" x14ac:dyDescent="0.3">
      <c r="E761" s="4"/>
    </row>
    <row r="762" spans="5:5" x14ac:dyDescent="0.3">
      <c r="E762" s="4"/>
    </row>
    <row r="763" spans="5:5" x14ac:dyDescent="0.3">
      <c r="E763" s="4"/>
    </row>
    <row r="764" spans="5:5" x14ac:dyDescent="0.3">
      <c r="E764" s="4"/>
    </row>
    <row r="765" spans="5:5" x14ac:dyDescent="0.3">
      <c r="E765" s="4"/>
    </row>
    <row r="766" spans="5:5" x14ac:dyDescent="0.3">
      <c r="E766" s="4"/>
    </row>
    <row r="767" spans="5:5" x14ac:dyDescent="0.3">
      <c r="E767" s="4"/>
    </row>
    <row r="768" spans="5:5" x14ac:dyDescent="0.3">
      <c r="E768" s="4"/>
    </row>
    <row r="769" spans="5:5" x14ac:dyDescent="0.3">
      <c r="E769" s="4"/>
    </row>
    <row r="770" spans="5:5" x14ac:dyDescent="0.3">
      <c r="E770" s="4"/>
    </row>
    <row r="771" spans="5:5" x14ac:dyDescent="0.3">
      <c r="E771" s="4"/>
    </row>
    <row r="772" spans="5:5" x14ac:dyDescent="0.3">
      <c r="E772" s="4"/>
    </row>
    <row r="773" spans="5:5" x14ac:dyDescent="0.3">
      <c r="E773" s="4"/>
    </row>
    <row r="774" spans="5:5" x14ac:dyDescent="0.3">
      <c r="E774" s="4"/>
    </row>
    <row r="775" spans="5:5" x14ac:dyDescent="0.3">
      <c r="E775" s="4"/>
    </row>
    <row r="776" spans="5:5" x14ac:dyDescent="0.3">
      <c r="E776" s="4"/>
    </row>
    <row r="777" spans="5:5" x14ac:dyDescent="0.3">
      <c r="E777" s="4"/>
    </row>
    <row r="778" spans="5:5" x14ac:dyDescent="0.3">
      <c r="E778" s="4"/>
    </row>
    <row r="779" spans="5:5" x14ac:dyDescent="0.3">
      <c r="E779" s="4"/>
    </row>
    <row r="780" spans="5:5" x14ac:dyDescent="0.3">
      <c r="E780" s="4"/>
    </row>
    <row r="781" spans="5:5" x14ac:dyDescent="0.3">
      <c r="E781" s="4"/>
    </row>
    <row r="782" spans="5:5" x14ac:dyDescent="0.3">
      <c r="E782" s="4"/>
    </row>
    <row r="783" spans="5:5" x14ac:dyDescent="0.3">
      <c r="E783" s="4"/>
    </row>
    <row r="784" spans="5:5" x14ac:dyDescent="0.3">
      <c r="E784" s="4"/>
    </row>
    <row r="785" spans="5:5" x14ac:dyDescent="0.3">
      <c r="E785" s="4"/>
    </row>
    <row r="786" spans="5:5" x14ac:dyDescent="0.3">
      <c r="E786" s="4"/>
    </row>
    <row r="787" spans="5:5" x14ac:dyDescent="0.3">
      <c r="E787" s="4"/>
    </row>
    <row r="788" spans="5:5" x14ac:dyDescent="0.3">
      <c r="E788" s="4"/>
    </row>
    <row r="789" spans="5:5" x14ac:dyDescent="0.3">
      <c r="E789" s="4"/>
    </row>
    <row r="790" spans="5:5" x14ac:dyDescent="0.3">
      <c r="E790" s="4"/>
    </row>
    <row r="791" spans="5:5" x14ac:dyDescent="0.3">
      <c r="E791" s="4"/>
    </row>
    <row r="792" spans="5:5" x14ac:dyDescent="0.3">
      <c r="E792" s="4"/>
    </row>
    <row r="793" spans="5:5" x14ac:dyDescent="0.3">
      <c r="E793" s="4"/>
    </row>
    <row r="794" spans="5:5" x14ac:dyDescent="0.3">
      <c r="E794" s="4"/>
    </row>
    <row r="795" spans="5:5" x14ac:dyDescent="0.3">
      <c r="E795" s="4"/>
    </row>
    <row r="796" spans="5:5" x14ac:dyDescent="0.3">
      <c r="E796" s="4"/>
    </row>
    <row r="797" spans="5:5" x14ac:dyDescent="0.3">
      <c r="E797" s="4"/>
    </row>
    <row r="798" spans="5:5" x14ac:dyDescent="0.3">
      <c r="E798" s="4"/>
    </row>
    <row r="799" spans="5:5" x14ac:dyDescent="0.3">
      <c r="E799" s="4"/>
    </row>
    <row r="800" spans="5:5" x14ac:dyDescent="0.3">
      <c r="E800" s="4"/>
    </row>
    <row r="801" spans="5:5" x14ac:dyDescent="0.3">
      <c r="E801" s="4"/>
    </row>
    <row r="802" spans="5:5" x14ac:dyDescent="0.3">
      <c r="E802" s="4"/>
    </row>
    <row r="803" spans="5:5" x14ac:dyDescent="0.3">
      <c r="E803" s="4"/>
    </row>
    <row r="804" spans="5:5" x14ac:dyDescent="0.3">
      <c r="E804" s="4"/>
    </row>
    <row r="805" spans="5:5" x14ac:dyDescent="0.3">
      <c r="E805" s="4"/>
    </row>
    <row r="806" spans="5:5" x14ac:dyDescent="0.3">
      <c r="E806" s="4"/>
    </row>
    <row r="807" spans="5:5" x14ac:dyDescent="0.3">
      <c r="E807" s="4"/>
    </row>
    <row r="808" spans="5:5" x14ac:dyDescent="0.3">
      <c r="E808" s="4"/>
    </row>
    <row r="809" spans="5:5" x14ac:dyDescent="0.3">
      <c r="E809" s="4"/>
    </row>
    <row r="810" spans="5:5" x14ac:dyDescent="0.3">
      <c r="E810" s="4"/>
    </row>
    <row r="811" spans="5:5" x14ac:dyDescent="0.3">
      <c r="E811" s="4"/>
    </row>
    <row r="812" spans="5:5" x14ac:dyDescent="0.3">
      <c r="E812" s="4"/>
    </row>
    <row r="813" spans="5:5" x14ac:dyDescent="0.3">
      <c r="E813" s="4"/>
    </row>
    <row r="814" spans="5:5" x14ac:dyDescent="0.3">
      <c r="E814" s="4"/>
    </row>
    <row r="815" spans="5:5" x14ac:dyDescent="0.3">
      <c r="E815" s="4"/>
    </row>
    <row r="816" spans="5:5" x14ac:dyDescent="0.3">
      <c r="E816" s="4"/>
    </row>
    <row r="817" spans="5:5" x14ac:dyDescent="0.3">
      <c r="E817" s="4"/>
    </row>
    <row r="818" spans="5:5" x14ac:dyDescent="0.3">
      <c r="E818" s="4"/>
    </row>
    <row r="819" spans="5:5" x14ac:dyDescent="0.3">
      <c r="E819" s="4"/>
    </row>
    <row r="820" spans="5:5" x14ac:dyDescent="0.3">
      <c r="E820" s="4"/>
    </row>
    <row r="821" spans="5:5" x14ac:dyDescent="0.3">
      <c r="E821" s="4"/>
    </row>
    <row r="822" spans="5:5" x14ac:dyDescent="0.3">
      <c r="E822" s="4"/>
    </row>
    <row r="823" spans="5:5" x14ac:dyDescent="0.3">
      <c r="E823" s="4"/>
    </row>
    <row r="824" spans="5:5" x14ac:dyDescent="0.3">
      <c r="E824" s="4"/>
    </row>
    <row r="825" spans="5:5" x14ac:dyDescent="0.3">
      <c r="E825" s="4"/>
    </row>
    <row r="826" spans="5:5" x14ac:dyDescent="0.3">
      <c r="E826" s="4"/>
    </row>
    <row r="827" spans="5:5" x14ac:dyDescent="0.3">
      <c r="E827" s="4"/>
    </row>
    <row r="828" spans="5:5" x14ac:dyDescent="0.3">
      <c r="E828" s="4"/>
    </row>
    <row r="829" spans="5:5" x14ac:dyDescent="0.3">
      <c r="E829" s="4"/>
    </row>
    <row r="830" spans="5:5" x14ac:dyDescent="0.3">
      <c r="E830" s="4"/>
    </row>
    <row r="831" spans="5:5" x14ac:dyDescent="0.3">
      <c r="E831" s="4"/>
    </row>
    <row r="832" spans="5:5" x14ac:dyDescent="0.3">
      <c r="E832" s="4"/>
    </row>
    <row r="833" spans="5:5" x14ac:dyDescent="0.3">
      <c r="E833" s="4"/>
    </row>
    <row r="834" spans="5:5" x14ac:dyDescent="0.3">
      <c r="E834" s="4"/>
    </row>
    <row r="835" spans="5:5" x14ac:dyDescent="0.3">
      <c r="E835" s="4"/>
    </row>
    <row r="836" spans="5:5" x14ac:dyDescent="0.3">
      <c r="E836" s="4"/>
    </row>
    <row r="837" spans="5:5" x14ac:dyDescent="0.3">
      <c r="E837" s="4"/>
    </row>
    <row r="838" spans="5:5" x14ac:dyDescent="0.3">
      <c r="E838" s="4"/>
    </row>
    <row r="839" spans="5:5" x14ac:dyDescent="0.3">
      <c r="E839" s="4"/>
    </row>
    <row r="840" spans="5:5" x14ac:dyDescent="0.3">
      <c r="E840" s="4"/>
    </row>
    <row r="841" spans="5:5" x14ac:dyDescent="0.3">
      <c r="E841" s="4"/>
    </row>
    <row r="842" spans="5:5" x14ac:dyDescent="0.3">
      <c r="E842" s="4"/>
    </row>
    <row r="843" spans="5:5" x14ac:dyDescent="0.3">
      <c r="E843" s="4"/>
    </row>
    <row r="844" spans="5:5" x14ac:dyDescent="0.3">
      <c r="E844" s="4"/>
    </row>
    <row r="845" spans="5:5" x14ac:dyDescent="0.3">
      <c r="E845" s="4"/>
    </row>
    <row r="846" spans="5:5" x14ac:dyDescent="0.3">
      <c r="E846" s="4"/>
    </row>
    <row r="847" spans="5:5" x14ac:dyDescent="0.3">
      <c r="E847" s="4"/>
    </row>
    <row r="848" spans="5:5" x14ac:dyDescent="0.3">
      <c r="E848" s="4"/>
    </row>
    <row r="849" spans="5:5" x14ac:dyDescent="0.3">
      <c r="E849" s="4"/>
    </row>
    <row r="850" spans="5:5" x14ac:dyDescent="0.3">
      <c r="E850" s="4"/>
    </row>
    <row r="851" spans="5:5" x14ac:dyDescent="0.3">
      <c r="E851" s="4"/>
    </row>
    <row r="852" spans="5:5" x14ac:dyDescent="0.3">
      <c r="E852" s="4"/>
    </row>
    <row r="853" spans="5:5" x14ac:dyDescent="0.3">
      <c r="E853" s="4"/>
    </row>
    <row r="854" spans="5:5" x14ac:dyDescent="0.3">
      <c r="E854" s="4"/>
    </row>
    <row r="855" spans="5:5" x14ac:dyDescent="0.3">
      <c r="E855" s="4"/>
    </row>
    <row r="856" spans="5:5" x14ac:dyDescent="0.3">
      <c r="E856" s="4"/>
    </row>
    <row r="857" spans="5:5" x14ac:dyDescent="0.3">
      <c r="E857" s="4"/>
    </row>
    <row r="858" spans="5:5" x14ac:dyDescent="0.3">
      <c r="E858" s="4"/>
    </row>
    <row r="859" spans="5:5" x14ac:dyDescent="0.3">
      <c r="E859" s="4"/>
    </row>
    <row r="860" spans="5:5" x14ac:dyDescent="0.3">
      <c r="E860" s="4"/>
    </row>
    <row r="861" spans="5:5" x14ac:dyDescent="0.3">
      <c r="E861" s="4"/>
    </row>
    <row r="862" spans="5:5" x14ac:dyDescent="0.3">
      <c r="E862" s="4"/>
    </row>
    <row r="863" spans="5:5" x14ac:dyDescent="0.3">
      <c r="E863" s="4"/>
    </row>
    <row r="864" spans="5:5" x14ac:dyDescent="0.3">
      <c r="E864" s="4"/>
    </row>
    <row r="865" spans="5:5" x14ac:dyDescent="0.3">
      <c r="E865" s="4"/>
    </row>
    <row r="866" spans="5:5" x14ac:dyDescent="0.3">
      <c r="E866" s="4"/>
    </row>
    <row r="867" spans="5:5" x14ac:dyDescent="0.3">
      <c r="E867" s="4"/>
    </row>
    <row r="868" spans="5:5" x14ac:dyDescent="0.3">
      <c r="E868" s="4"/>
    </row>
    <row r="869" spans="5:5" x14ac:dyDescent="0.3">
      <c r="E869" s="4"/>
    </row>
    <row r="870" spans="5:5" x14ac:dyDescent="0.3">
      <c r="E870" s="4"/>
    </row>
    <row r="871" spans="5:5" x14ac:dyDescent="0.3">
      <c r="E871" s="4"/>
    </row>
    <row r="872" spans="5:5" x14ac:dyDescent="0.3">
      <c r="E872" s="4"/>
    </row>
    <row r="873" spans="5:5" x14ac:dyDescent="0.3">
      <c r="E873" s="4"/>
    </row>
    <row r="874" spans="5:5" x14ac:dyDescent="0.3">
      <c r="E874" s="4"/>
    </row>
    <row r="875" spans="5:5" x14ac:dyDescent="0.3">
      <c r="E875" s="4"/>
    </row>
    <row r="876" spans="5:5" x14ac:dyDescent="0.3">
      <c r="E876" s="4"/>
    </row>
    <row r="877" spans="5:5" x14ac:dyDescent="0.3">
      <c r="E877" s="4"/>
    </row>
    <row r="878" spans="5:5" x14ac:dyDescent="0.3">
      <c r="E878" s="4"/>
    </row>
    <row r="879" spans="5:5" x14ac:dyDescent="0.3">
      <c r="E879" s="4"/>
    </row>
    <row r="880" spans="5:5" x14ac:dyDescent="0.3">
      <c r="E880" s="4"/>
    </row>
    <row r="881" spans="5:5" x14ac:dyDescent="0.3">
      <c r="E881" s="4"/>
    </row>
    <row r="882" spans="5:5" x14ac:dyDescent="0.3">
      <c r="E882" s="4"/>
    </row>
    <row r="883" spans="5:5" x14ac:dyDescent="0.3">
      <c r="E883" s="4"/>
    </row>
    <row r="884" spans="5:5" x14ac:dyDescent="0.3">
      <c r="E884" s="4"/>
    </row>
    <row r="885" spans="5:5" x14ac:dyDescent="0.3">
      <c r="E885" s="4"/>
    </row>
    <row r="886" spans="5:5" x14ac:dyDescent="0.3">
      <c r="E886" s="4"/>
    </row>
    <row r="887" spans="5:5" x14ac:dyDescent="0.3">
      <c r="E887" s="4"/>
    </row>
    <row r="888" spans="5:5" x14ac:dyDescent="0.3">
      <c r="E888" s="4"/>
    </row>
    <row r="889" spans="5:5" x14ac:dyDescent="0.3">
      <c r="E889" s="4"/>
    </row>
    <row r="890" spans="5:5" x14ac:dyDescent="0.3">
      <c r="E890" s="4"/>
    </row>
    <row r="891" spans="5:5" x14ac:dyDescent="0.3">
      <c r="E891" s="4"/>
    </row>
    <row r="892" spans="5:5" x14ac:dyDescent="0.3">
      <c r="E892" s="4"/>
    </row>
    <row r="893" spans="5:5" x14ac:dyDescent="0.3">
      <c r="E893" s="4"/>
    </row>
    <row r="894" spans="5:5" x14ac:dyDescent="0.3">
      <c r="E894" s="4"/>
    </row>
    <row r="895" spans="5:5" x14ac:dyDescent="0.3">
      <c r="E895" s="4"/>
    </row>
    <row r="896" spans="5:5" x14ac:dyDescent="0.3">
      <c r="E896" s="4"/>
    </row>
    <row r="897" spans="5:5" x14ac:dyDescent="0.3">
      <c r="E897" s="4"/>
    </row>
    <row r="898" spans="5:5" x14ac:dyDescent="0.3">
      <c r="E898" s="4"/>
    </row>
    <row r="899" spans="5:5" x14ac:dyDescent="0.3">
      <c r="E899" s="4"/>
    </row>
    <row r="900" spans="5:5" x14ac:dyDescent="0.3">
      <c r="E900" s="4"/>
    </row>
    <row r="901" spans="5:5" x14ac:dyDescent="0.3">
      <c r="E901" s="4"/>
    </row>
    <row r="902" spans="5:5" x14ac:dyDescent="0.3">
      <c r="E902" s="4"/>
    </row>
    <row r="903" spans="5:5" x14ac:dyDescent="0.3">
      <c r="E903" s="4"/>
    </row>
    <row r="904" spans="5:5" x14ac:dyDescent="0.3">
      <c r="E904" s="4"/>
    </row>
    <row r="905" spans="5:5" x14ac:dyDescent="0.3">
      <c r="E905" s="4"/>
    </row>
    <row r="906" spans="5:5" x14ac:dyDescent="0.3">
      <c r="E906" s="4"/>
    </row>
    <row r="907" spans="5:5" x14ac:dyDescent="0.3">
      <c r="E907" s="4"/>
    </row>
    <row r="908" spans="5:5" x14ac:dyDescent="0.3">
      <c r="E908" s="4"/>
    </row>
    <row r="909" spans="5:5" x14ac:dyDescent="0.3">
      <c r="E909" s="4"/>
    </row>
    <row r="910" spans="5:5" x14ac:dyDescent="0.3">
      <c r="E910" s="4"/>
    </row>
    <row r="911" spans="5:5" x14ac:dyDescent="0.3">
      <c r="E911" s="4"/>
    </row>
    <row r="912" spans="5:5" x14ac:dyDescent="0.3">
      <c r="E912" s="4"/>
    </row>
    <row r="913" spans="5:5" x14ac:dyDescent="0.3">
      <c r="E913" s="4"/>
    </row>
    <row r="914" spans="5:5" x14ac:dyDescent="0.3">
      <c r="E914" s="4"/>
    </row>
    <row r="915" spans="5:5" x14ac:dyDescent="0.3">
      <c r="E915" s="4"/>
    </row>
    <row r="916" spans="5:5" x14ac:dyDescent="0.3">
      <c r="E916" s="4"/>
    </row>
    <row r="917" spans="5:5" x14ac:dyDescent="0.3">
      <c r="E917" s="4"/>
    </row>
    <row r="918" spans="5:5" x14ac:dyDescent="0.3">
      <c r="E918" s="4"/>
    </row>
    <row r="919" spans="5:5" x14ac:dyDescent="0.3">
      <c r="E919" s="4"/>
    </row>
    <row r="920" spans="5:5" x14ac:dyDescent="0.3">
      <c r="E920" s="4"/>
    </row>
    <row r="921" spans="5:5" x14ac:dyDescent="0.3">
      <c r="E921" s="4"/>
    </row>
    <row r="922" spans="5:5" x14ac:dyDescent="0.3">
      <c r="E922" s="4"/>
    </row>
    <row r="923" spans="5:5" x14ac:dyDescent="0.3">
      <c r="E923" s="4"/>
    </row>
    <row r="924" spans="5:5" x14ac:dyDescent="0.3">
      <c r="E924" s="4"/>
    </row>
    <row r="925" spans="5:5" x14ac:dyDescent="0.3">
      <c r="E925" s="4"/>
    </row>
    <row r="926" spans="5:5" x14ac:dyDescent="0.3">
      <c r="E926" s="4"/>
    </row>
    <row r="927" spans="5:5" x14ac:dyDescent="0.3">
      <c r="E927" s="4"/>
    </row>
    <row r="928" spans="5:5" x14ac:dyDescent="0.3">
      <c r="E928" s="4"/>
    </row>
    <row r="929" spans="5:5" x14ac:dyDescent="0.3">
      <c r="E929" s="4"/>
    </row>
    <row r="930" spans="5:5" x14ac:dyDescent="0.3">
      <c r="E930" s="4"/>
    </row>
    <row r="931" spans="5:5" x14ac:dyDescent="0.3">
      <c r="E931" s="4"/>
    </row>
    <row r="932" spans="5:5" x14ac:dyDescent="0.3">
      <c r="E932" s="4"/>
    </row>
    <row r="933" spans="5:5" x14ac:dyDescent="0.3">
      <c r="E933" s="4"/>
    </row>
    <row r="934" spans="5:5" x14ac:dyDescent="0.3">
      <c r="E934" s="4"/>
    </row>
    <row r="935" spans="5:5" x14ac:dyDescent="0.3">
      <c r="E935" s="4"/>
    </row>
    <row r="936" spans="5:5" x14ac:dyDescent="0.3">
      <c r="E936" s="4"/>
    </row>
    <row r="937" spans="5:5" x14ac:dyDescent="0.3">
      <c r="E937" s="4"/>
    </row>
    <row r="938" spans="5:5" x14ac:dyDescent="0.3">
      <c r="E938" s="4"/>
    </row>
    <row r="939" spans="5:5" x14ac:dyDescent="0.3">
      <c r="E939" s="4"/>
    </row>
    <row r="940" spans="5:5" x14ac:dyDescent="0.3">
      <c r="E940" s="4"/>
    </row>
    <row r="941" spans="5:5" x14ac:dyDescent="0.3">
      <c r="E941" s="4"/>
    </row>
    <row r="942" spans="5:5" x14ac:dyDescent="0.3">
      <c r="E942" s="4"/>
    </row>
    <row r="943" spans="5:5" x14ac:dyDescent="0.3">
      <c r="E943" s="4"/>
    </row>
    <row r="944" spans="5:5" x14ac:dyDescent="0.3">
      <c r="E944" s="4"/>
    </row>
    <row r="945" spans="5:5" x14ac:dyDescent="0.3">
      <c r="E945" s="4"/>
    </row>
    <row r="946" spans="5:5" x14ac:dyDescent="0.3">
      <c r="E946" s="4"/>
    </row>
    <row r="947" spans="5:5" x14ac:dyDescent="0.3">
      <c r="E947" s="4"/>
    </row>
    <row r="948" spans="5:5" x14ac:dyDescent="0.3">
      <c r="E948" s="4"/>
    </row>
    <row r="949" spans="5:5" x14ac:dyDescent="0.3">
      <c r="E949" s="4"/>
    </row>
    <row r="950" spans="5:5" x14ac:dyDescent="0.3">
      <c r="E950" s="4"/>
    </row>
    <row r="951" spans="5:5" x14ac:dyDescent="0.3">
      <c r="E951" s="4"/>
    </row>
    <row r="952" spans="5:5" x14ac:dyDescent="0.3">
      <c r="E952" s="4"/>
    </row>
    <row r="953" spans="5:5" x14ac:dyDescent="0.3">
      <c r="E953" s="4"/>
    </row>
    <row r="954" spans="5:5" x14ac:dyDescent="0.3">
      <c r="E954" s="4"/>
    </row>
    <row r="955" spans="5:5" x14ac:dyDescent="0.3">
      <c r="E955" s="4"/>
    </row>
    <row r="956" spans="5:5" x14ac:dyDescent="0.3">
      <c r="E956" s="4"/>
    </row>
    <row r="957" spans="5:5" x14ac:dyDescent="0.3">
      <c r="E957" s="4"/>
    </row>
    <row r="958" spans="5:5" x14ac:dyDescent="0.3">
      <c r="E958" s="4"/>
    </row>
    <row r="959" spans="5:5" x14ac:dyDescent="0.3">
      <c r="E959" s="4"/>
    </row>
    <row r="960" spans="5:5" x14ac:dyDescent="0.3">
      <c r="E960" s="4"/>
    </row>
    <row r="961" spans="5:5" x14ac:dyDescent="0.3">
      <c r="E961" s="4"/>
    </row>
    <row r="962" spans="5:5" x14ac:dyDescent="0.3">
      <c r="E962" s="4"/>
    </row>
    <row r="963" spans="5:5" x14ac:dyDescent="0.3">
      <c r="E963" s="4"/>
    </row>
    <row r="964" spans="5:5" x14ac:dyDescent="0.3">
      <c r="E964" s="4"/>
    </row>
    <row r="965" spans="5:5" x14ac:dyDescent="0.3">
      <c r="E965" s="4"/>
    </row>
    <row r="966" spans="5:5" x14ac:dyDescent="0.3">
      <c r="E966" s="4"/>
    </row>
    <row r="967" spans="5:5" x14ac:dyDescent="0.3">
      <c r="E967" s="4"/>
    </row>
    <row r="968" spans="5:5" x14ac:dyDescent="0.3">
      <c r="E968" s="4"/>
    </row>
    <row r="969" spans="5:5" x14ac:dyDescent="0.3">
      <c r="E969" s="4"/>
    </row>
    <row r="970" spans="5:5" x14ac:dyDescent="0.3">
      <c r="E970" s="4"/>
    </row>
    <row r="971" spans="5:5" x14ac:dyDescent="0.3">
      <c r="E971" s="4"/>
    </row>
    <row r="972" spans="5:5" x14ac:dyDescent="0.3">
      <c r="E972" s="4"/>
    </row>
    <row r="973" spans="5:5" x14ac:dyDescent="0.3">
      <c r="E973" s="4"/>
    </row>
    <row r="974" spans="5:5" x14ac:dyDescent="0.3">
      <c r="E974" s="4"/>
    </row>
    <row r="975" spans="5:5" x14ac:dyDescent="0.3">
      <c r="E975" s="4"/>
    </row>
    <row r="976" spans="5:5" x14ac:dyDescent="0.3">
      <c r="E976" s="4"/>
    </row>
    <row r="977" spans="5:5" x14ac:dyDescent="0.3">
      <c r="E977" s="4"/>
    </row>
    <row r="978" spans="5:5" x14ac:dyDescent="0.3">
      <c r="E978" s="4"/>
    </row>
    <row r="979" spans="5:5" x14ac:dyDescent="0.3">
      <c r="E979" s="4"/>
    </row>
    <row r="980" spans="5:5" x14ac:dyDescent="0.3">
      <c r="E980" s="4"/>
    </row>
    <row r="981" spans="5:5" x14ac:dyDescent="0.3">
      <c r="E981" s="4"/>
    </row>
    <row r="982" spans="5:5" x14ac:dyDescent="0.3">
      <c r="E982" s="4"/>
    </row>
    <row r="983" spans="5:5" x14ac:dyDescent="0.3">
      <c r="E983" s="4"/>
    </row>
    <row r="984" spans="5:5" x14ac:dyDescent="0.3">
      <c r="E984" s="4"/>
    </row>
    <row r="985" spans="5:5" x14ac:dyDescent="0.3">
      <c r="E985" s="4"/>
    </row>
    <row r="986" spans="5:5" x14ac:dyDescent="0.3">
      <c r="E986" s="4"/>
    </row>
    <row r="987" spans="5:5" x14ac:dyDescent="0.3">
      <c r="E987" s="4"/>
    </row>
    <row r="988" spans="5:5" x14ac:dyDescent="0.3">
      <c r="E988" s="4"/>
    </row>
    <row r="989" spans="5:5" x14ac:dyDescent="0.3">
      <c r="E989" s="4"/>
    </row>
    <row r="990" spans="5:5" x14ac:dyDescent="0.3">
      <c r="E990" s="4"/>
    </row>
    <row r="991" spans="5:5" x14ac:dyDescent="0.3">
      <c r="E991" s="4"/>
    </row>
    <row r="992" spans="5:5" x14ac:dyDescent="0.3">
      <c r="E992" s="4"/>
    </row>
    <row r="993" spans="5:5" x14ac:dyDescent="0.3">
      <c r="E993" s="4"/>
    </row>
    <row r="994" spans="5:5" x14ac:dyDescent="0.3">
      <c r="E994" s="4"/>
    </row>
    <row r="995" spans="5:5" x14ac:dyDescent="0.3">
      <c r="E995" s="4"/>
    </row>
    <row r="996" spans="5:5" x14ac:dyDescent="0.3">
      <c r="E996" s="4"/>
    </row>
    <row r="997" spans="5:5" x14ac:dyDescent="0.3">
      <c r="E997" s="4"/>
    </row>
    <row r="998" spans="5:5" x14ac:dyDescent="0.3">
      <c r="E998" s="4"/>
    </row>
    <row r="999" spans="5:5" x14ac:dyDescent="0.3">
      <c r="E999" s="4"/>
    </row>
    <row r="1000" spans="5:5" x14ac:dyDescent="0.3">
      <c r="E1000" s="4"/>
    </row>
    <row r="1001" spans="5:5" x14ac:dyDescent="0.3">
      <c r="E1001" s="4"/>
    </row>
    <row r="1002" spans="5:5" x14ac:dyDescent="0.3">
      <c r="E1002" s="4"/>
    </row>
    <row r="1003" spans="5:5" x14ac:dyDescent="0.3">
      <c r="E1003" s="4"/>
    </row>
    <row r="1004" spans="5:5" x14ac:dyDescent="0.3">
      <c r="E1004" s="4"/>
    </row>
    <row r="1005" spans="5:5" x14ac:dyDescent="0.3">
      <c r="E1005" s="4"/>
    </row>
    <row r="1006" spans="5:5" x14ac:dyDescent="0.3">
      <c r="E1006" s="4"/>
    </row>
    <row r="1007" spans="5:5" ht="15.05" customHeight="1" x14ac:dyDescent="0.3">
      <c r="E1007" s="4"/>
    </row>
    <row r="1008" spans="5:5" ht="15.05" customHeight="1" x14ac:dyDescent="0.3">
      <c r="E1008" s="4"/>
    </row>
  </sheetData>
  <mergeCells count="2">
    <mergeCell ref="R5:T5"/>
    <mergeCell ref="B1:O1"/>
  </mergeCells>
  <pageMargins left="0.9055118110236221" right="0.70866141732283472" top="0.74803149606299213" bottom="0.74803149606299213" header="0.31496062992125984" footer="0.31496062992125984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P109"/>
  <sheetViews>
    <sheetView tabSelected="1"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C17" sqref="C17"/>
    </sheetView>
  </sheetViews>
  <sheetFormatPr baseColWidth="10" defaultColWidth="14.44140625" defaultRowHeight="15.05" customHeight="1" x14ac:dyDescent="0.3"/>
  <cols>
    <col min="1" max="1" width="5" customWidth="1"/>
    <col min="2" max="2" width="27.6640625" style="53" bestFit="1" customWidth="1"/>
    <col min="3" max="3" width="14.109375" customWidth="1"/>
    <col min="4" max="14" width="11.33203125" bestFit="1" customWidth="1"/>
    <col min="15" max="15" width="12.77734375" style="21" bestFit="1" customWidth="1"/>
    <col min="16" max="16" width="11.5546875" bestFit="1" customWidth="1"/>
    <col min="17" max="23" width="10.6640625" customWidth="1"/>
  </cols>
  <sheetData>
    <row r="1" spans="2:15" ht="15.05" customHeight="1" x14ac:dyDescent="0.35">
      <c r="B1" s="101" t="s">
        <v>96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2:15" ht="15.05" customHeight="1" x14ac:dyDescent="0.3">
      <c r="B2" s="102" t="s">
        <v>70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4" spans="2:15" x14ac:dyDescent="0.3">
      <c r="C4" s="106">
        <v>2022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2:15" s="21" customFormat="1" x14ac:dyDescent="0.3">
      <c r="B5" s="55"/>
      <c r="C5" s="19" t="s">
        <v>2</v>
      </c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59" t="s">
        <v>62</v>
      </c>
    </row>
    <row r="6" spans="2:15" x14ac:dyDescent="0.3">
      <c r="B6" s="53" t="s">
        <v>18</v>
      </c>
      <c r="C6" s="11">
        <f>0</f>
        <v>0</v>
      </c>
      <c r="D6" s="11">
        <f t="shared" ref="D6:N6" si="0">C26</f>
        <v>13000</v>
      </c>
      <c r="E6" s="11" t="e">
        <f t="shared" si="0"/>
        <v>#REF!</v>
      </c>
      <c r="F6" s="11" t="e">
        <f t="shared" si="0"/>
        <v>#REF!</v>
      </c>
      <c r="G6" s="11" t="e">
        <f t="shared" si="0"/>
        <v>#REF!</v>
      </c>
      <c r="H6" s="11" t="e">
        <f t="shared" si="0"/>
        <v>#REF!</v>
      </c>
      <c r="I6" s="11" t="e">
        <f t="shared" si="0"/>
        <v>#REF!</v>
      </c>
      <c r="J6" s="11" t="e">
        <f t="shared" si="0"/>
        <v>#REF!</v>
      </c>
      <c r="K6" s="11" t="e">
        <f t="shared" si="0"/>
        <v>#REF!</v>
      </c>
      <c r="L6" s="11" t="e">
        <f t="shared" si="0"/>
        <v>#REF!</v>
      </c>
      <c r="M6" s="11" t="e">
        <f t="shared" si="0"/>
        <v>#REF!</v>
      </c>
      <c r="N6" s="11" t="e">
        <f t="shared" si="0"/>
        <v>#REF!</v>
      </c>
      <c r="O6" s="33"/>
    </row>
    <row r="7" spans="2:15" x14ac:dyDescent="0.3">
      <c r="B7" s="56" t="s">
        <v>20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33"/>
    </row>
    <row r="8" spans="2:15" x14ac:dyDescent="0.3">
      <c r="B8" s="53" t="s">
        <v>61</v>
      </c>
      <c r="C8" s="11">
        <v>0</v>
      </c>
      <c r="D8" s="11">
        <v>120000</v>
      </c>
      <c r="E8" s="11">
        <f t="shared" ref="E8:N8" si="1">D8</f>
        <v>120000</v>
      </c>
      <c r="F8" s="11">
        <f t="shared" si="1"/>
        <v>120000</v>
      </c>
      <c r="G8" s="11">
        <f t="shared" si="1"/>
        <v>120000</v>
      </c>
      <c r="H8" s="11">
        <f t="shared" si="1"/>
        <v>120000</v>
      </c>
      <c r="I8" s="11">
        <f t="shared" si="1"/>
        <v>120000</v>
      </c>
      <c r="J8" s="11">
        <f t="shared" si="1"/>
        <v>120000</v>
      </c>
      <c r="K8" s="11">
        <f t="shared" si="1"/>
        <v>120000</v>
      </c>
      <c r="L8" s="11">
        <f t="shared" si="1"/>
        <v>120000</v>
      </c>
      <c r="M8" s="11">
        <f t="shared" si="1"/>
        <v>120000</v>
      </c>
      <c r="N8" s="11">
        <f t="shared" si="1"/>
        <v>120000</v>
      </c>
      <c r="O8" s="33">
        <f>SUM(C8:N8)</f>
        <v>1320000</v>
      </c>
    </row>
    <row r="9" spans="2:15" x14ac:dyDescent="0.3">
      <c r="B9" s="53" t="s">
        <v>89</v>
      </c>
      <c r="C9" s="11">
        <v>50000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33">
        <f t="shared" ref="O9:O11" si="2">SUM(C9:N9)</f>
        <v>50000</v>
      </c>
    </row>
    <row r="10" spans="2:15" x14ac:dyDescent="0.3">
      <c r="B10" s="53" t="s">
        <v>83</v>
      </c>
      <c r="C10" s="11">
        <f>+Presupuesto!B13</f>
        <v>127500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3">
        <f t="shared" si="2"/>
        <v>127500</v>
      </c>
    </row>
    <row r="11" spans="2:15" x14ac:dyDescent="0.3">
      <c r="B11" s="53" t="s">
        <v>116</v>
      </c>
      <c r="C11" s="11">
        <v>43000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73">
        <f t="shared" si="2"/>
        <v>43000</v>
      </c>
    </row>
    <row r="12" spans="2:15" ht="15.05" customHeight="1" x14ac:dyDescent="0.3">
      <c r="B12" s="53" t="s">
        <v>76</v>
      </c>
      <c r="C12" s="34">
        <f t="shared" ref="C12:N12" si="3">SUM(C8:C11)</f>
        <v>220500</v>
      </c>
      <c r="D12" s="34">
        <f t="shared" si="3"/>
        <v>120000</v>
      </c>
      <c r="E12" s="34">
        <f t="shared" si="3"/>
        <v>120000</v>
      </c>
      <c r="F12" s="34">
        <f t="shared" si="3"/>
        <v>120000</v>
      </c>
      <c r="G12" s="34">
        <f t="shared" si="3"/>
        <v>120000</v>
      </c>
      <c r="H12" s="34">
        <f t="shared" si="3"/>
        <v>120000</v>
      </c>
      <c r="I12" s="34">
        <f t="shared" si="3"/>
        <v>120000</v>
      </c>
      <c r="J12" s="34">
        <f t="shared" si="3"/>
        <v>120000</v>
      </c>
      <c r="K12" s="34">
        <f t="shared" si="3"/>
        <v>120000</v>
      </c>
      <c r="L12" s="34">
        <f t="shared" si="3"/>
        <v>120000</v>
      </c>
      <c r="M12" s="34">
        <f t="shared" si="3"/>
        <v>120000</v>
      </c>
      <c r="N12" s="34">
        <f t="shared" si="3"/>
        <v>120000</v>
      </c>
      <c r="O12" s="33">
        <f>SUM(O8:O11)</f>
        <v>1540500</v>
      </c>
    </row>
    <row r="13" spans="2:15" ht="15.05" customHeight="1" x14ac:dyDescent="0.3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33"/>
    </row>
    <row r="14" spans="2:15" x14ac:dyDescent="0.3">
      <c r="B14" s="53" t="s">
        <v>77</v>
      </c>
      <c r="C14" s="11">
        <f t="shared" ref="C14:M14" si="4">C6+C12</f>
        <v>220500</v>
      </c>
      <c r="D14" s="11">
        <f t="shared" si="4"/>
        <v>133000</v>
      </c>
      <c r="E14" s="11" t="e">
        <f t="shared" si="4"/>
        <v>#REF!</v>
      </c>
      <c r="F14" s="11" t="e">
        <f t="shared" si="4"/>
        <v>#REF!</v>
      </c>
      <c r="G14" s="11" t="e">
        <f t="shared" si="4"/>
        <v>#REF!</v>
      </c>
      <c r="H14" s="11" t="e">
        <f t="shared" si="4"/>
        <v>#REF!</v>
      </c>
      <c r="I14" s="11" t="e">
        <f t="shared" si="4"/>
        <v>#REF!</v>
      </c>
      <c r="J14" s="11" t="e">
        <f t="shared" si="4"/>
        <v>#REF!</v>
      </c>
      <c r="K14" s="11" t="e">
        <f t="shared" si="4"/>
        <v>#REF!</v>
      </c>
      <c r="L14" s="11" t="e">
        <f t="shared" si="4"/>
        <v>#REF!</v>
      </c>
      <c r="M14" s="11" t="e">
        <f t="shared" si="4"/>
        <v>#REF!</v>
      </c>
      <c r="N14" s="11" t="e">
        <f>N6+N12</f>
        <v>#REF!</v>
      </c>
      <c r="O14" s="33"/>
    </row>
    <row r="15" spans="2:15" ht="15.05" customHeight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33"/>
    </row>
    <row r="16" spans="2:15" x14ac:dyDescent="0.3">
      <c r="B16" s="56" t="s">
        <v>23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33"/>
    </row>
    <row r="17" spans="2:16" x14ac:dyDescent="0.3">
      <c r="B17" s="53" t="s">
        <v>80</v>
      </c>
      <c r="C17" s="11"/>
      <c r="D17" s="11">
        <f>+'Tabla de Amortizacion'!E8+'Tabla de Amortizacion'!D8</f>
        <v>-1132.3549235728938</v>
      </c>
      <c r="E17" s="11">
        <f>+$D$17</f>
        <v>-1132.3549235728938</v>
      </c>
      <c r="F17" s="11">
        <f t="shared" ref="F17:N17" si="5">+$D$17</f>
        <v>-1132.3549235728938</v>
      </c>
      <c r="G17" s="11">
        <f t="shared" si="5"/>
        <v>-1132.3549235728938</v>
      </c>
      <c r="H17" s="11">
        <f t="shared" si="5"/>
        <v>-1132.3549235728938</v>
      </c>
      <c r="I17" s="11">
        <f t="shared" si="5"/>
        <v>-1132.3549235728938</v>
      </c>
      <c r="J17" s="11">
        <f t="shared" si="5"/>
        <v>-1132.3549235728938</v>
      </c>
      <c r="K17" s="11">
        <f t="shared" si="5"/>
        <v>-1132.3549235728938</v>
      </c>
      <c r="L17" s="11">
        <f t="shared" si="5"/>
        <v>-1132.3549235728938</v>
      </c>
      <c r="M17" s="11">
        <f t="shared" si="5"/>
        <v>-1132.3549235728938</v>
      </c>
      <c r="N17" s="11">
        <f t="shared" si="5"/>
        <v>-1132.3549235728938</v>
      </c>
      <c r="O17" s="33">
        <f>SUM(C17:N17)</f>
        <v>-12455.904159301828</v>
      </c>
    </row>
    <row r="18" spans="2:16" x14ac:dyDescent="0.3">
      <c r="B18" s="53" t="s">
        <v>90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30940</v>
      </c>
      <c r="O18" s="33">
        <f t="shared" ref="O18:O23" si="6">SUM(C18:N18)</f>
        <v>30940</v>
      </c>
    </row>
    <row r="19" spans="2:16" x14ac:dyDescent="0.3">
      <c r="B19" s="53" t="s">
        <v>24</v>
      </c>
      <c r="C19" s="11">
        <v>0</v>
      </c>
      <c r="D19" s="11" t="e">
        <f>+'Estado de Resultados'!D13</f>
        <v>#REF!</v>
      </c>
      <c r="E19" s="11" t="e">
        <f>+'Estado de Resultados'!E13</f>
        <v>#REF!</v>
      </c>
      <c r="F19" s="11" t="e">
        <f>+'Estado de Resultados'!F13</f>
        <v>#REF!</v>
      </c>
      <c r="G19" s="11" t="e">
        <f>+'Estado de Resultados'!G13</f>
        <v>#REF!</v>
      </c>
      <c r="H19" s="11" t="e">
        <f>+'Estado de Resultados'!H13</f>
        <v>#REF!</v>
      </c>
      <c r="I19" s="11" t="e">
        <f>+'Estado de Resultados'!I13</f>
        <v>#REF!</v>
      </c>
      <c r="J19" s="11" t="e">
        <f>+'Estado de Resultados'!J13</f>
        <v>#REF!</v>
      </c>
      <c r="K19" s="11" t="e">
        <f>+'Estado de Resultados'!K13</f>
        <v>#REF!</v>
      </c>
      <c r="L19" s="11" t="e">
        <f>+'Estado de Resultados'!L13</f>
        <v>#REF!</v>
      </c>
      <c r="M19" s="11" t="e">
        <f>+'Estado de Resultados'!M13</f>
        <v>#REF!</v>
      </c>
      <c r="N19" s="11" t="e">
        <f>+'Estado de Resultados'!N13</f>
        <v>#REF!</v>
      </c>
      <c r="O19" s="33" t="e">
        <f t="shared" si="6"/>
        <v>#REF!</v>
      </c>
    </row>
    <row r="20" spans="2:16" x14ac:dyDescent="0.3">
      <c r="B20" s="53" t="s">
        <v>78</v>
      </c>
      <c r="C20" s="11">
        <v>60000</v>
      </c>
      <c r="D20" s="11" t="e">
        <f>+'Estado de Resultados'!D12</f>
        <v>#REF!</v>
      </c>
      <c r="E20" s="11" t="e">
        <f>+'Estado de Resultados'!E12</f>
        <v>#REF!</v>
      </c>
      <c r="F20" s="11" t="e">
        <f>+'Estado de Resultados'!F12</f>
        <v>#REF!</v>
      </c>
      <c r="G20" s="11" t="e">
        <f>+'Estado de Resultados'!G12</f>
        <v>#REF!</v>
      </c>
      <c r="H20" s="11" t="e">
        <f>+'Estado de Resultados'!H12</f>
        <v>#REF!</v>
      </c>
      <c r="I20" s="11" t="e">
        <f>+'Estado de Resultados'!I12</f>
        <v>#REF!</v>
      </c>
      <c r="J20" s="11" t="e">
        <f>+'Estado de Resultados'!J12</f>
        <v>#REF!</v>
      </c>
      <c r="K20" s="11" t="e">
        <f>+'Estado de Resultados'!K12</f>
        <v>#REF!</v>
      </c>
      <c r="L20" s="11" t="e">
        <f>+'Estado de Resultados'!L12</f>
        <v>#REF!</v>
      </c>
      <c r="M20" s="11" t="e">
        <f>+'Estado de Resultados'!M12</f>
        <v>#REF!</v>
      </c>
      <c r="N20" s="11">
        <f>+'Estado de Resultados'!N12</f>
        <v>24000</v>
      </c>
      <c r="O20" s="33" t="e">
        <f t="shared" si="6"/>
        <v>#REF!</v>
      </c>
    </row>
    <row r="21" spans="2:16" x14ac:dyDescent="0.3">
      <c r="B21" s="53" t="s">
        <v>79</v>
      </c>
      <c r="C21" s="11">
        <v>20000</v>
      </c>
      <c r="D21" s="11">
        <f>+$C$21</f>
        <v>20000</v>
      </c>
      <c r="E21" s="11">
        <f t="shared" ref="E21:N21" si="7">+$C$21</f>
        <v>20000</v>
      </c>
      <c r="F21" s="11">
        <f t="shared" si="7"/>
        <v>20000</v>
      </c>
      <c r="G21" s="11">
        <f t="shared" si="7"/>
        <v>20000</v>
      </c>
      <c r="H21" s="11">
        <f t="shared" si="7"/>
        <v>20000</v>
      </c>
      <c r="I21" s="11">
        <f t="shared" si="7"/>
        <v>20000</v>
      </c>
      <c r="J21" s="11">
        <f t="shared" si="7"/>
        <v>20000</v>
      </c>
      <c r="K21" s="11">
        <f t="shared" si="7"/>
        <v>20000</v>
      </c>
      <c r="L21" s="11">
        <f t="shared" si="7"/>
        <v>20000</v>
      </c>
      <c r="M21" s="11">
        <f t="shared" si="7"/>
        <v>20000</v>
      </c>
      <c r="N21" s="11">
        <f t="shared" si="7"/>
        <v>20000</v>
      </c>
      <c r="O21" s="33">
        <f t="shared" si="6"/>
        <v>240000</v>
      </c>
    </row>
    <row r="22" spans="2:16" x14ac:dyDescent="0.3">
      <c r="B22" s="53" t="s">
        <v>84</v>
      </c>
      <c r="C22" s="11">
        <f>+Presupuesto!B13</f>
        <v>127500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33">
        <f>SUM(C22:N22)</f>
        <v>127500</v>
      </c>
    </row>
    <row r="23" spans="2:16" x14ac:dyDescent="0.3">
      <c r="B23" s="53" t="s">
        <v>81</v>
      </c>
      <c r="C23" s="11">
        <v>0</v>
      </c>
      <c r="D23" s="11">
        <f>+C23</f>
        <v>0</v>
      </c>
      <c r="E23" s="11">
        <f>+$D$23</f>
        <v>0</v>
      </c>
      <c r="F23" s="11">
        <f t="shared" ref="F23:M23" si="8">+$D$23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 t="e">
        <f>'Estado de Resultados'!O20+'Estado de Resultados'!O21+'Estado de Resultados'!#REF!</f>
        <v>#REF!</v>
      </c>
      <c r="O23" s="73" t="e">
        <f t="shared" si="6"/>
        <v>#REF!</v>
      </c>
    </row>
    <row r="24" spans="2:16" x14ac:dyDescent="0.3">
      <c r="B24" s="57" t="s">
        <v>39</v>
      </c>
      <c r="C24" s="34">
        <f>SUM(C17:C23)</f>
        <v>207500</v>
      </c>
      <c r="D24" s="34" t="e">
        <f>SUM(D17:D23)</f>
        <v>#REF!</v>
      </c>
      <c r="E24" s="34" t="e">
        <f>SUM(E17:E23)</f>
        <v>#REF!</v>
      </c>
      <c r="F24" s="34" t="e">
        <f t="shared" ref="F24:M24" si="9">SUM(F17:F23)</f>
        <v>#REF!</v>
      </c>
      <c r="G24" s="34" t="e">
        <f t="shared" si="9"/>
        <v>#REF!</v>
      </c>
      <c r="H24" s="34" t="e">
        <f t="shared" si="9"/>
        <v>#REF!</v>
      </c>
      <c r="I24" s="34" t="e">
        <f t="shared" si="9"/>
        <v>#REF!</v>
      </c>
      <c r="J24" s="34" t="e">
        <f t="shared" si="9"/>
        <v>#REF!</v>
      </c>
      <c r="K24" s="34" t="e">
        <f t="shared" si="9"/>
        <v>#REF!</v>
      </c>
      <c r="L24" s="34" t="e">
        <f t="shared" si="9"/>
        <v>#REF!</v>
      </c>
      <c r="M24" s="34" t="e">
        <f t="shared" si="9"/>
        <v>#REF!</v>
      </c>
      <c r="N24" s="34" t="e">
        <f>SUM(N17:N23)</f>
        <v>#REF!</v>
      </c>
      <c r="O24" s="33" t="e">
        <f>SUM(O17:O23)</f>
        <v>#REF!</v>
      </c>
      <c r="P24" s="74"/>
    </row>
    <row r="25" spans="2:16" ht="15.05" customHeight="1" x14ac:dyDescent="0.3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3"/>
    </row>
    <row r="26" spans="2:16" x14ac:dyDescent="0.3">
      <c r="B26" s="58" t="s">
        <v>41</v>
      </c>
      <c r="C26" s="51">
        <f t="shared" ref="C26:M26" si="10">C14-C24</f>
        <v>13000</v>
      </c>
      <c r="D26" s="51" t="e">
        <f t="shared" si="10"/>
        <v>#REF!</v>
      </c>
      <c r="E26" s="51" t="e">
        <f t="shared" si="10"/>
        <v>#REF!</v>
      </c>
      <c r="F26" s="51" t="e">
        <f t="shared" si="10"/>
        <v>#REF!</v>
      </c>
      <c r="G26" s="51" t="e">
        <f t="shared" si="10"/>
        <v>#REF!</v>
      </c>
      <c r="H26" s="51" t="e">
        <f t="shared" si="10"/>
        <v>#REF!</v>
      </c>
      <c r="I26" s="51" t="e">
        <f t="shared" si="10"/>
        <v>#REF!</v>
      </c>
      <c r="J26" s="51" t="e">
        <f t="shared" si="10"/>
        <v>#REF!</v>
      </c>
      <c r="K26" s="51" t="e">
        <f t="shared" si="10"/>
        <v>#REF!</v>
      </c>
      <c r="L26" s="51" t="e">
        <f t="shared" si="10"/>
        <v>#REF!</v>
      </c>
      <c r="M26" s="51" t="e">
        <f t="shared" si="10"/>
        <v>#REF!</v>
      </c>
      <c r="N26" s="51" t="e">
        <f>N14-N24</f>
        <v>#REF!</v>
      </c>
      <c r="O26" s="52"/>
    </row>
    <row r="28" spans="2:16" x14ac:dyDescent="0.3">
      <c r="C28" s="106">
        <v>2019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</row>
    <row r="29" spans="2:16" ht="15.05" customHeight="1" x14ac:dyDescent="0.3">
      <c r="B29" s="55"/>
      <c r="C29" s="19" t="s">
        <v>2</v>
      </c>
      <c r="D29" s="20" t="s">
        <v>3</v>
      </c>
      <c r="E29" s="20" t="s">
        <v>4</v>
      </c>
      <c r="F29" s="20" t="s">
        <v>5</v>
      </c>
      <c r="G29" s="20" t="s">
        <v>6</v>
      </c>
      <c r="H29" s="20" t="s">
        <v>7</v>
      </c>
      <c r="I29" s="20" t="s">
        <v>8</v>
      </c>
      <c r="J29" s="20" t="s">
        <v>9</v>
      </c>
      <c r="K29" s="20" t="s">
        <v>10</v>
      </c>
      <c r="L29" s="20" t="s">
        <v>11</v>
      </c>
      <c r="M29" s="20" t="s">
        <v>12</v>
      </c>
      <c r="N29" s="20" t="s">
        <v>13</v>
      </c>
      <c r="O29" s="59" t="s">
        <v>63</v>
      </c>
    </row>
    <row r="30" spans="2:16" ht="15.05" customHeight="1" x14ac:dyDescent="0.3">
      <c r="B30" s="53" t="s">
        <v>18</v>
      </c>
      <c r="C30" s="11" t="e">
        <f>+N26</f>
        <v>#REF!</v>
      </c>
      <c r="D30" s="11" t="e">
        <f>C47</f>
        <v>#REF!</v>
      </c>
      <c r="E30" s="11" t="e">
        <f t="shared" ref="E30" si="11">D47</f>
        <v>#REF!</v>
      </c>
      <c r="F30" s="11" t="e">
        <f>E47</f>
        <v>#REF!</v>
      </c>
      <c r="G30" s="11" t="e">
        <f t="shared" ref="G30" si="12">F47</f>
        <v>#REF!</v>
      </c>
      <c r="H30" s="11" t="e">
        <f t="shared" ref="H30" si="13">G47</f>
        <v>#REF!</v>
      </c>
      <c r="I30" s="11" t="e">
        <f t="shared" ref="I30" si="14">H47</f>
        <v>#REF!</v>
      </c>
      <c r="J30" s="11" t="e">
        <f t="shared" ref="J30" si="15">I47</f>
        <v>#REF!</v>
      </c>
      <c r="K30" s="11" t="e">
        <f t="shared" ref="K30" si="16">J47</f>
        <v>#REF!</v>
      </c>
      <c r="L30" s="11" t="e">
        <f t="shared" ref="L30" si="17">K47</f>
        <v>#REF!</v>
      </c>
      <c r="M30" s="11" t="e">
        <f t="shared" ref="M30" si="18">L47</f>
        <v>#REF!</v>
      </c>
      <c r="N30" s="11" t="e">
        <f t="shared" ref="N30" si="19">M47</f>
        <v>#REF!</v>
      </c>
      <c r="O30" s="33"/>
    </row>
    <row r="31" spans="2:16" ht="15.05" customHeight="1" x14ac:dyDescent="0.3">
      <c r="B31" s="56" t="s">
        <v>20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3"/>
    </row>
    <row r="32" spans="2:16" ht="15.05" customHeight="1" x14ac:dyDescent="0.3">
      <c r="B32" s="53" t="s">
        <v>61</v>
      </c>
      <c r="C32" s="11" t="e">
        <f>+'Estado de Resultados'!P8/12</f>
        <v>#REF!</v>
      </c>
      <c r="D32" s="11" t="e">
        <f>+C32</f>
        <v>#REF!</v>
      </c>
      <c r="E32" s="11" t="e">
        <f t="shared" ref="E32" si="20">D32</f>
        <v>#REF!</v>
      </c>
      <c r="F32" s="11" t="e">
        <f t="shared" ref="F32" si="21">E32</f>
        <v>#REF!</v>
      </c>
      <c r="G32" s="11" t="e">
        <f t="shared" ref="G32" si="22">F32</f>
        <v>#REF!</v>
      </c>
      <c r="H32" s="11" t="e">
        <f t="shared" ref="H32" si="23">G32</f>
        <v>#REF!</v>
      </c>
      <c r="I32" s="11" t="e">
        <f t="shared" ref="I32" si="24">H32</f>
        <v>#REF!</v>
      </c>
      <c r="J32" s="11" t="e">
        <f t="shared" ref="J32" si="25">I32</f>
        <v>#REF!</v>
      </c>
      <c r="K32" s="11" t="e">
        <f t="shared" ref="K32" si="26">J32</f>
        <v>#REF!</v>
      </c>
      <c r="L32" s="11" t="e">
        <f t="shared" ref="L32" si="27">K32</f>
        <v>#REF!</v>
      </c>
      <c r="M32" s="11" t="e">
        <f t="shared" ref="M32" si="28">L32</f>
        <v>#REF!</v>
      </c>
      <c r="N32" s="11" t="e">
        <f t="shared" ref="N32" si="29">M32</f>
        <v>#REF!</v>
      </c>
      <c r="O32" s="33" t="e">
        <f>SUM(C32:N32)</f>
        <v>#REF!</v>
      </c>
    </row>
    <row r="33" spans="2:15" ht="15.05" customHeight="1" x14ac:dyDescent="0.3">
      <c r="B33" s="53" t="s">
        <v>21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73">
        <f t="shared" ref="O33" si="30">SUM(C33:N33)</f>
        <v>0</v>
      </c>
    </row>
    <row r="34" spans="2:15" ht="15.05" customHeight="1" x14ac:dyDescent="0.3">
      <c r="B34" s="53" t="s">
        <v>76</v>
      </c>
      <c r="C34" s="34" t="e">
        <f>SUM(C32:C33)</f>
        <v>#REF!</v>
      </c>
      <c r="D34" s="34" t="e">
        <f t="shared" ref="D34:N34" si="31">SUM(D32:D33)</f>
        <v>#REF!</v>
      </c>
      <c r="E34" s="34" t="e">
        <f t="shared" si="31"/>
        <v>#REF!</v>
      </c>
      <c r="F34" s="34" t="e">
        <f t="shared" si="31"/>
        <v>#REF!</v>
      </c>
      <c r="G34" s="34" t="e">
        <f t="shared" si="31"/>
        <v>#REF!</v>
      </c>
      <c r="H34" s="34" t="e">
        <f t="shared" si="31"/>
        <v>#REF!</v>
      </c>
      <c r="I34" s="34" t="e">
        <f t="shared" si="31"/>
        <v>#REF!</v>
      </c>
      <c r="J34" s="34" t="e">
        <f t="shared" si="31"/>
        <v>#REF!</v>
      </c>
      <c r="K34" s="34" t="e">
        <f t="shared" si="31"/>
        <v>#REF!</v>
      </c>
      <c r="L34" s="34" t="e">
        <f t="shared" si="31"/>
        <v>#REF!</v>
      </c>
      <c r="M34" s="34" t="e">
        <f t="shared" si="31"/>
        <v>#REF!</v>
      </c>
      <c r="N34" s="34" t="e">
        <f t="shared" si="31"/>
        <v>#REF!</v>
      </c>
      <c r="O34" s="33" t="e">
        <f>SUM(C34:N34)</f>
        <v>#REF!</v>
      </c>
    </row>
    <row r="35" spans="2:15" ht="15.05" customHeight="1" x14ac:dyDescent="0.3"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33"/>
    </row>
    <row r="36" spans="2:15" ht="15.05" customHeight="1" x14ac:dyDescent="0.3">
      <c r="B36" s="53" t="s">
        <v>77</v>
      </c>
      <c r="C36" s="11" t="e">
        <f t="shared" ref="C36:N36" si="32">C30+C34</f>
        <v>#REF!</v>
      </c>
      <c r="D36" s="11" t="e">
        <f t="shared" si="32"/>
        <v>#REF!</v>
      </c>
      <c r="E36" s="11" t="e">
        <f t="shared" si="32"/>
        <v>#REF!</v>
      </c>
      <c r="F36" s="11" t="e">
        <f t="shared" si="32"/>
        <v>#REF!</v>
      </c>
      <c r="G36" s="11" t="e">
        <f t="shared" si="32"/>
        <v>#REF!</v>
      </c>
      <c r="H36" s="11" t="e">
        <f t="shared" si="32"/>
        <v>#REF!</v>
      </c>
      <c r="I36" s="11" t="e">
        <f t="shared" si="32"/>
        <v>#REF!</v>
      </c>
      <c r="J36" s="11" t="e">
        <f t="shared" si="32"/>
        <v>#REF!</v>
      </c>
      <c r="K36" s="11" t="e">
        <f t="shared" si="32"/>
        <v>#REF!</v>
      </c>
      <c r="L36" s="11" t="e">
        <f t="shared" si="32"/>
        <v>#REF!</v>
      </c>
      <c r="M36" s="11" t="e">
        <f t="shared" si="32"/>
        <v>#REF!</v>
      </c>
      <c r="N36" s="11" t="e">
        <f t="shared" si="32"/>
        <v>#REF!</v>
      </c>
      <c r="O36" s="33"/>
    </row>
    <row r="37" spans="2:15" ht="15.05" customHeight="1" x14ac:dyDescent="0.3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3"/>
    </row>
    <row r="38" spans="2:15" ht="15.05" customHeight="1" x14ac:dyDescent="0.3">
      <c r="B38" s="56" t="s">
        <v>23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3"/>
    </row>
    <row r="39" spans="2:15" ht="15.05" customHeight="1" x14ac:dyDescent="0.3">
      <c r="B39" s="53" t="s">
        <v>80</v>
      </c>
      <c r="C39" s="11">
        <f>+'Tabla de Amortizacion'!D29+'Tabla de Amortizacion'!E29</f>
        <v>-1132.354923572894</v>
      </c>
      <c r="D39" s="11">
        <f>+$C$39</f>
        <v>-1132.354923572894</v>
      </c>
      <c r="E39" s="11">
        <f t="shared" ref="E39:N39" si="33">+$C$39</f>
        <v>-1132.354923572894</v>
      </c>
      <c r="F39" s="11">
        <f t="shared" si="33"/>
        <v>-1132.354923572894</v>
      </c>
      <c r="G39" s="11">
        <f t="shared" si="33"/>
        <v>-1132.354923572894</v>
      </c>
      <c r="H39" s="11">
        <f t="shared" si="33"/>
        <v>-1132.354923572894</v>
      </c>
      <c r="I39" s="11">
        <f t="shared" si="33"/>
        <v>-1132.354923572894</v>
      </c>
      <c r="J39" s="11">
        <f t="shared" si="33"/>
        <v>-1132.354923572894</v>
      </c>
      <c r="K39" s="11">
        <f t="shared" si="33"/>
        <v>-1132.354923572894</v>
      </c>
      <c r="L39" s="11">
        <f t="shared" si="33"/>
        <v>-1132.354923572894</v>
      </c>
      <c r="M39" s="11">
        <f t="shared" si="33"/>
        <v>-1132.354923572894</v>
      </c>
      <c r="N39" s="11">
        <f t="shared" si="33"/>
        <v>-1132.354923572894</v>
      </c>
      <c r="O39" s="33">
        <f>SUM(C39:N39)</f>
        <v>-13588.259082874725</v>
      </c>
    </row>
    <row r="40" spans="2:15" ht="15.05" customHeight="1" x14ac:dyDescent="0.3">
      <c r="B40" s="53" t="s">
        <v>24</v>
      </c>
      <c r="C40" s="11" t="e">
        <f>'Estado de Resultados'!P13/12</f>
        <v>#REF!</v>
      </c>
      <c r="D40" s="11" t="e">
        <f>+C40</f>
        <v>#REF!</v>
      </c>
      <c r="E40" s="11" t="e">
        <f t="shared" ref="E40:N40" si="34">+D40</f>
        <v>#REF!</v>
      </c>
      <c r="F40" s="11" t="e">
        <f t="shared" si="34"/>
        <v>#REF!</v>
      </c>
      <c r="G40" s="11" t="e">
        <f t="shared" si="34"/>
        <v>#REF!</v>
      </c>
      <c r="H40" s="11" t="e">
        <f t="shared" si="34"/>
        <v>#REF!</v>
      </c>
      <c r="I40" s="11" t="e">
        <f t="shared" si="34"/>
        <v>#REF!</v>
      </c>
      <c r="J40" s="11" t="e">
        <f t="shared" si="34"/>
        <v>#REF!</v>
      </c>
      <c r="K40" s="11" t="e">
        <f t="shared" si="34"/>
        <v>#REF!</v>
      </c>
      <c r="L40" s="11" t="e">
        <f t="shared" si="34"/>
        <v>#REF!</v>
      </c>
      <c r="M40" s="11" t="e">
        <f t="shared" si="34"/>
        <v>#REF!</v>
      </c>
      <c r="N40" s="11" t="e">
        <f t="shared" si="34"/>
        <v>#REF!</v>
      </c>
      <c r="O40" s="33" t="e">
        <f t="shared" ref="O40:O44" si="35">SUM(C40:N40)</f>
        <v>#REF!</v>
      </c>
    </row>
    <row r="41" spans="2:15" ht="15.05" customHeight="1" x14ac:dyDescent="0.3">
      <c r="B41" s="53" t="s">
        <v>78</v>
      </c>
      <c r="C41" s="11">
        <f>+C20*1.05</f>
        <v>63000</v>
      </c>
      <c r="D41" s="11">
        <f>+$C$41</f>
        <v>63000</v>
      </c>
      <c r="E41" s="11">
        <f t="shared" ref="E41:M41" si="36">+$C$41</f>
        <v>63000</v>
      </c>
      <c r="F41" s="11">
        <f t="shared" si="36"/>
        <v>63000</v>
      </c>
      <c r="G41" s="11">
        <f t="shared" si="36"/>
        <v>63000</v>
      </c>
      <c r="H41" s="11">
        <f t="shared" si="36"/>
        <v>63000</v>
      </c>
      <c r="I41" s="11">
        <f t="shared" si="36"/>
        <v>63000</v>
      </c>
      <c r="J41" s="11">
        <f t="shared" si="36"/>
        <v>63000</v>
      </c>
      <c r="K41" s="11">
        <f t="shared" si="36"/>
        <v>63000</v>
      </c>
      <c r="L41" s="11">
        <f t="shared" si="36"/>
        <v>63000</v>
      </c>
      <c r="M41" s="11">
        <f t="shared" si="36"/>
        <v>63000</v>
      </c>
      <c r="N41" s="11">
        <f>+M41+M41*0.5</f>
        <v>94500</v>
      </c>
      <c r="O41" s="33">
        <f t="shared" si="35"/>
        <v>787500</v>
      </c>
    </row>
    <row r="42" spans="2:15" ht="15.05" customHeight="1" x14ac:dyDescent="0.3">
      <c r="B42" s="53" t="s">
        <v>79</v>
      </c>
      <c r="C42" s="11" t="e">
        <f>+'Estado de Resultados'!P9/12</f>
        <v>#REF!</v>
      </c>
      <c r="D42" s="11" t="e">
        <f>+$C$42</f>
        <v>#REF!</v>
      </c>
      <c r="E42" s="11" t="e">
        <f t="shared" ref="E42:N42" si="37">+$C$42</f>
        <v>#REF!</v>
      </c>
      <c r="F42" s="11" t="e">
        <f t="shared" si="37"/>
        <v>#REF!</v>
      </c>
      <c r="G42" s="11" t="e">
        <f t="shared" si="37"/>
        <v>#REF!</v>
      </c>
      <c r="H42" s="11" t="e">
        <f t="shared" si="37"/>
        <v>#REF!</v>
      </c>
      <c r="I42" s="11" t="e">
        <f t="shared" si="37"/>
        <v>#REF!</v>
      </c>
      <c r="J42" s="11" t="e">
        <f t="shared" si="37"/>
        <v>#REF!</v>
      </c>
      <c r="K42" s="11" t="e">
        <f t="shared" si="37"/>
        <v>#REF!</v>
      </c>
      <c r="L42" s="11" t="e">
        <f t="shared" si="37"/>
        <v>#REF!</v>
      </c>
      <c r="M42" s="11" t="e">
        <f t="shared" si="37"/>
        <v>#REF!</v>
      </c>
      <c r="N42" s="11" t="e">
        <f t="shared" si="37"/>
        <v>#REF!</v>
      </c>
      <c r="O42" s="33" t="e">
        <f t="shared" si="35"/>
        <v>#REF!</v>
      </c>
    </row>
    <row r="43" spans="2:15" x14ac:dyDescent="0.3">
      <c r="B43" s="53" t="s">
        <v>84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3">
        <f>SUM(C43:N43)</f>
        <v>0</v>
      </c>
    </row>
    <row r="44" spans="2:15" ht="15.05" customHeight="1" x14ac:dyDescent="0.3">
      <c r="B44" s="53" t="s">
        <v>81</v>
      </c>
      <c r="C44" s="11">
        <f>+C23*(1+(0.2/12))</f>
        <v>0</v>
      </c>
      <c r="D44" s="11">
        <f>+C44</f>
        <v>0</v>
      </c>
      <c r="E44" s="11">
        <f>+$D$44</f>
        <v>0</v>
      </c>
      <c r="F44" s="11">
        <f t="shared" ref="F44:M44" si="38">+$D$44</f>
        <v>0</v>
      </c>
      <c r="G44" s="11">
        <f t="shared" si="38"/>
        <v>0</v>
      </c>
      <c r="H44" s="11">
        <f t="shared" si="38"/>
        <v>0</v>
      </c>
      <c r="I44" s="11">
        <f t="shared" si="38"/>
        <v>0</v>
      </c>
      <c r="J44" s="11">
        <f t="shared" si="38"/>
        <v>0</v>
      </c>
      <c r="K44" s="11">
        <f t="shared" si="38"/>
        <v>0</v>
      </c>
      <c r="L44" s="11">
        <f t="shared" si="38"/>
        <v>0</v>
      </c>
      <c r="M44" s="11">
        <f t="shared" si="38"/>
        <v>0</v>
      </c>
      <c r="N44" s="11" t="e">
        <f>+'Estado de Resultados'!P20+'Estado de Resultados'!P21+'Estado de Resultados'!#REF!</f>
        <v>#REF!</v>
      </c>
      <c r="O44" s="73" t="e">
        <f t="shared" si="35"/>
        <v>#REF!</v>
      </c>
    </row>
    <row r="45" spans="2:15" ht="15.05" customHeight="1" x14ac:dyDescent="0.3">
      <c r="B45" s="57" t="s">
        <v>39</v>
      </c>
      <c r="C45" s="34" t="e">
        <f>SUM(C39:C44)</f>
        <v>#REF!</v>
      </c>
      <c r="D45" s="34" t="e">
        <f t="shared" ref="D45:M45" si="39">SUM(D39:D42)</f>
        <v>#REF!</v>
      </c>
      <c r="E45" s="34" t="e">
        <f t="shared" si="39"/>
        <v>#REF!</v>
      </c>
      <c r="F45" s="34" t="e">
        <f t="shared" si="39"/>
        <v>#REF!</v>
      </c>
      <c r="G45" s="34" t="e">
        <f t="shared" si="39"/>
        <v>#REF!</v>
      </c>
      <c r="H45" s="34" t="e">
        <f t="shared" si="39"/>
        <v>#REF!</v>
      </c>
      <c r="I45" s="34" t="e">
        <f t="shared" si="39"/>
        <v>#REF!</v>
      </c>
      <c r="J45" s="34" t="e">
        <f t="shared" si="39"/>
        <v>#REF!</v>
      </c>
      <c r="K45" s="34" t="e">
        <f t="shared" si="39"/>
        <v>#REF!</v>
      </c>
      <c r="L45" s="34" t="e">
        <f t="shared" si="39"/>
        <v>#REF!</v>
      </c>
      <c r="M45" s="34" t="e">
        <f t="shared" si="39"/>
        <v>#REF!</v>
      </c>
      <c r="N45" s="34" t="e">
        <f>SUM(N39:N44)</f>
        <v>#REF!</v>
      </c>
      <c r="O45" s="33" t="e">
        <f>SUM(C45:N45)</f>
        <v>#REF!</v>
      </c>
    </row>
    <row r="46" spans="2:15" ht="15.05" customHeight="1" x14ac:dyDescent="0.3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3">
        <f t="shared" ref="O46" si="40">SUM(C46:N46)</f>
        <v>0</v>
      </c>
    </row>
    <row r="47" spans="2:15" ht="15.05" customHeight="1" x14ac:dyDescent="0.3">
      <c r="B47" s="58" t="s">
        <v>41</v>
      </c>
      <c r="C47" s="51" t="e">
        <f t="shared" ref="C47:M47" si="41">C36-C45</f>
        <v>#REF!</v>
      </c>
      <c r="D47" s="51" t="e">
        <f t="shared" si="41"/>
        <v>#REF!</v>
      </c>
      <c r="E47" s="51" t="e">
        <f t="shared" si="41"/>
        <v>#REF!</v>
      </c>
      <c r="F47" s="51" t="e">
        <f t="shared" si="41"/>
        <v>#REF!</v>
      </c>
      <c r="G47" s="51" t="e">
        <f t="shared" si="41"/>
        <v>#REF!</v>
      </c>
      <c r="H47" s="51" t="e">
        <f t="shared" si="41"/>
        <v>#REF!</v>
      </c>
      <c r="I47" s="51" t="e">
        <f t="shared" si="41"/>
        <v>#REF!</v>
      </c>
      <c r="J47" s="51" t="e">
        <f t="shared" si="41"/>
        <v>#REF!</v>
      </c>
      <c r="K47" s="51" t="e">
        <f t="shared" si="41"/>
        <v>#REF!</v>
      </c>
      <c r="L47" s="51" t="e">
        <f t="shared" si="41"/>
        <v>#REF!</v>
      </c>
      <c r="M47" s="51" t="e">
        <f t="shared" si="41"/>
        <v>#REF!</v>
      </c>
      <c r="N47" s="51" t="e">
        <f>N36-N45</f>
        <v>#REF!</v>
      </c>
      <c r="O47" s="52" t="e">
        <f>+N26+O34-O45</f>
        <v>#REF!</v>
      </c>
    </row>
    <row r="48" spans="2:15" ht="15.05" customHeight="1" x14ac:dyDescent="0.3"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4"/>
    </row>
    <row r="49" spans="2:15" ht="15.05" customHeight="1" x14ac:dyDescent="0.3">
      <c r="B49" s="62"/>
      <c r="C49" s="72" t="s">
        <v>86</v>
      </c>
      <c r="D49" s="8"/>
      <c r="L49" s="63"/>
      <c r="M49" s="63"/>
      <c r="N49" s="63"/>
      <c r="O49" s="64"/>
    </row>
    <row r="50" spans="2:15" ht="15.05" customHeight="1" x14ac:dyDescent="0.3">
      <c r="B50" s="62"/>
      <c r="C50" s="72" t="s">
        <v>87</v>
      </c>
      <c r="D50" s="8"/>
      <c r="L50" s="63"/>
      <c r="M50" s="63"/>
      <c r="N50" s="63"/>
      <c r="O50" s="64"/>
    </row>
    <row r="51" spans="2:15" ht="15.05" customHeight="1" x14ac:dyDescent="0.3">
      <c r="B51" s="62"/>
      <c r="C51" s="10" t="s">
        <v>88</v>
      </c>
      <c r="L51" s="63"/>
      <c r="M51" s="63"/>
      <c r="N51" s="63"/>
      <c r="O51" s="64"/>
    </row>
    <row r="52" spans="2:15" ht="15.05" customHeight="1" x14ac:dyDescent="0.3">
      <c r="B52" s="62"/>
      <c r="L52" s="63"/>
      <c r="M52" s="63"/>
      <c r="N52" s="63"/>
      <c r="O52" s="64"/>
    </row>
    <row r="53" spans="2:15" ht="15.05" customHeight="1" x14ac:dyDescent="0.3">
      <c r="B53" s="62"/>
      <c r="L53" s="63"/>
      <c r="M53" s="63"/>
      <c r="N53" s="63"/>
      <c r="O53" s="64"/>
    </row>
    <row r="54" spans="2:15" ht="15.05" customHeight="1" x14ac:dyDescent="0.3">
      <c r="B54" s="62"/>
      <c r="C54" s="22"/>
      <c r="D54" s="22"/>
      <c r="E54" s="22"/>
      <c r="I54" s="22"/>
      <c r="J54" s="22"/>
      <c r="K54" s="22"/>
      <c r="L54" s="63"/>
      <c r="M54" s="63"/>
      <c r="N54" s="63"/>
      <c r="O54" s="64"/>
    </row>
    <row r="55" spans="2:15" ht="15.05" customHeight="1" x14ac:dyDescent="0.3">
      <c r="B55" s="62"/>
      <c r="C55" s="2"/>
      <c r="L55" s="63"/>
      <c r="M55" s="63"/>
      <c r="N55" s="63"/>
      <c r="O55" s="64"/>
    </row>
    <row r="56" spans="2:15" ht="15.05" customHeight="1" x14ac:dyDescent="0.3">
      <c r="B56" s="62"/>
      <c r="C56" s="2"/>
      <c r="I56" s="2"/>
      <c r="L56" s="63"/>
      <c r="M56" s="63"/>
      <c r="N56" s="63"/>
      <c r="O56" s="64"/>
    </row>
    <row r="57" spans="2:15" ht="15.05" customHeight="1" x14ac:dyDescent="0.3">
      <c r="B57" s="62"/>
      <c r="C57" s="2"/>
      <c r="I57" s="2"/>
      <c r="L57" s="63"/>
      <c r="M57" s="63"/>
      <c r="N57" s="63"/>
      <c r="O57" s="64"/>
    </row>
    <row r="59" spans="2:15" ht="15.05" customHeight="1" x14ac:dyDescent="0.3">
      <c r="C59" s="106">
        <v>2020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</row>
    <row r="60" spans="2:15" ht="15.05" customHeight="1" x14ac:dyDescent="0.3">
      <c r="B60" s="55"/>
      <c r="C60" s="19" t="s">
        <v>2</v>
      </c>
      <c r="D60" s="20" t="s">
        <v>3</v>
      </c>
      <c r="E60" s="20" t="s">
        <v>4</v>
      </c>
      <c r="F60" s="20" t="s">
        <v>5</v>
      </c>
      <c r="G60" s="20" t="s">
        <v>6</v>
      </c>
      <c r="H60" s="20" t="s">
        <v>7</v>
      </c>
      <c r="I60" s="20" t="s">
        <v>8</v>
      </c>
      <c r="J60" s="20" t="s">
        <v>9</v>
      </c>
      <c r="K60" s="20" t="s">
        <v>10</v>
      </c>
      <c r="L60" s="20" t="s">
        <v>11</v>
      </c>
      <c r="M60" s="20" t="s">
        <v>12</v>
      </c>
      <c r="N60" s="20" t="s">
        <v>13</v>
      </c>
      <c r="O60" s="59" t="s">
        <v>64</v>
      </c>
    </row>
    <row r="61" spans="2:15" ht="15.05" customHeight="1" x14ac:dyDescent="0.3">
      <c r="B61" s="53" t="s">
        <v>18</v>
      </c>
      <c r="C61" s="11" t="e">
        <f>+N47</f>
        <v>#REF!</v>
      </c>
      <c r="D61" s="11" t="e">
        <f>C78</f>
        <v>#REF!</v>
      </c>
      <c r="E61" s="11" t="e">
        <f t="shared" ref="E61" si="42">D78</f>
        <v>#REF!</v>
      </c>
      <c r="F61" s="11" t="e">
        <f>E78</f>
        <v>#REF!</v>
      </c>
      <c r="G61" s="11" t="e">
        <f t="shared" ref="G61" si="43">F78</f>
        <v>#REF!</v>
      </c>
      <c r="H61" s="11" t="e">
        <f t="shared" ref="H61" si="44">G78</f>
        <v>#REF!</v>
      </c>
      <c r="I61" s="11" t="e">
        <f t="shared" ref="I61" si="45">H78</f>
        <v>#REF!</v>
      </c>
      <c r="J61" s="11" t="e">
        <f t="shared" ref="J61" si="46">I78</f>
        <v>#REF!</v>
      </c>
      <c r="K61" s="11" t="e">
        <f t="shared" ref="K61" si="47">J78</f>
        <v>#REF!</v>
      </c>
      <c r="L61" s="11" t="e">
        <f t="shared" ref="L61" si="48">K78</f>
        <v>#REF!</v>
      </c>
      <c r="M61" s="11" t="e">
        <f t="shared" ref="M61" si="49">L78</f>
        <v>#REF!</v>
      </c>
      <c r="N61" s="11" t="e">
        <f t="shared" ref="N61" si="50">M78</f>
        <v>#REF!</v>
      </c>
      <c r="O61" s="33"/>
    </row>
    <row r="62" spans="2:15" ht="15.05" customHeight="1" x14ac:dyDescent="0.3">
      <c r="B62" s="56" t="s">
        <v>20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3"/>
    </row>
    <row r="63" spans="2:15" ht="15.05" customHeight="1" x14ac:dyDescent="0.3">
      <c r="B63" s="53" t="s">
        <v>61</v>
      </c>
      <c r="C63" s="11" t="e">
        <f>+'Estado de Resultados'!Q8/12</f>
        <v>#REF!</v>
      </c>
      <c r="D63" s="11" t="e">
        <f>+C63</f>
        <v>#REF!</v>
      </c>
      <c r="E63" s="11" t="e">
        <f t="shared" ref="E63" si="51">D63</f>
        <v>#REF!</v>
      </c>
      <c r="F63" s="11" t="e">
        <f t="shared" ref="F63" si="52">E63</f>
        <v>#REF!</v>
      </c>
      <c r="G63" s="11" t="e">
        <f t="shared" ref="G63" si="53">F63</f>
        <v>#REF!</v>
      </c>
      <c r="H63" s="11" t="e">
        <f t="shared" ref="H63" si="54">G63</f>
        <v>#REF!</v>
      </c>
      <c r="I63" s="11" t="e">
        <f t="shared" ref="I63" si="55">H63</f>
        <v>#REF!</v>
      </c>
      <c r="J63" s="11" t="e">
        <f t="shared" ref="J63" si="56">I63</f>
        <v>#REF!</v>
      </c>
      <c r="K63" s="11" t="e">
        <f t="shared" ref="K63" si="57">J63</f>
        <v>#REF!</v>
      </c>
      <c r="L63" s="11" t="e">
        <f t="shared" ref="L63" si="58">K63</f>
        <v>#REF!</v>
      </c>
      <c r="M63" s="11" t="e">
        <f t="shared" ref="M63" si="59">L63</f>
        <v>#REF!</v>
      </c>
      <c r="N63" s="11" t="e">
        <f t="shared" ref="N63" si="60">M63</f>
        <v>#REF!</v>
      </c>
      <c r="O63" s="33" t="e">
        <f t="shared" ref="O63:O65" si="61">SUM(C63:N63)</f>
        <v>#REF!</v>
      </c>
    </row>
    <row r="64" spans="2:15" ht="15.05" customHeight="1" x14ac:dyDescent="0.3">
      <c r="B64" s="53" t="s">
        <v>21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73">
        <f t="shared" si="61"/>
        <v>0</v>
      </c>
    </row>
    <row r="65" spans="2:15" ht="15.05" customHeight="1" x14ac:dyDescent="0.3">
      <c r="B65" s="53" t="s">
        <v>76</v>
      </c>
      <c r="C65" s="34" t="e">
        <f>SUM(C63:C64)</f>
        <v>#REF!</v>
      </c>
      <c r="D65" s="34" t="e">
        <f t="shared" ref="D65:N65" si="62">SUM(D63:D64)</f>
        <v>#REF!</v>
      </c>
      <c r="E65" s="34" t="e">
        <f t="shared" si="62"/>
        <v>#REF!</v>
      </c>
      <c r="F65" s="34" t="e">
        <f t="shared" si="62"/>
        <v>#REF!</v>
      </c>
      <c r="G65" s="34" t="e">
        <f t="shared" si="62"/>
        <v>#REF!</v>
      </c>
      <c r="H65" s="34" t="e">
        <f t="shared" si="62"/>
        <v>#REF!</v>
      </c>
      <c r="I65" s="34" t="e">
        <f t="shared" si="62"/>
        <v>#REF!</v>
      </c>
      <c r="J65" s="34" t="e">
        <f t="shared" si="62"/>
        <v>#REF!</v>
      </c>
      <c r="K65" s="34" t="e">
        <f t="shared" si="62"/>
        <v>#REF!</v>
      </c>
      <c r="L65" s="34" t="e">
        <f t="shared" si="62"/>
        <v>#REF!</v>
      </c>
      <c r="M65" s="34" t="e">
        <f t="shared" si="62"/>
        <v>#REF!</v>
      </c>
      <c r="N65" s="34" t="e">
        <f t="shared" si="62"/>
        <v>#REF!</v>
      </c>
      <c r="O65" s="33" t="e">
        <f t="shared" si="61"/>
        <v>#REF!</v>
      </c>
    </row>
    <row r="66" spans="2:15" ht="15.05" customHeight="1" x14ac:dyDescent="0.3"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33"/>
    </row>
    <row r="67" spans="2:15" ht="15.05" customHeight="1" x14ac:dyDescent="0.3">
      <c r="B67" s="53" t="s">
        <v>77</v>
      </c>
      <c r="C67" s="11" t="e">
        <f t="shared" ref="C67:N67" si="63">C61+C65</f>
        <v>#REF!</v>
      </c>
      <c r="D67" s="11" t="e">
        <f t="shared" si="63"/>
        <v>#REF!</v>
      </c>
      <c r="E67" s="11" t="e">
        <f t="shared" si="63"/>
        <v>#REF!</v>
      </c>
      <c r="F67" s="11" t="e">
        <f t="shared" si="63"/>
        <v>#REF!</v>
      </c>
      <c r="G67" s="11" t="e">
        <f t="shared" si="63"/>
        <v>#REF!</v>
      </c>
      <c r="H67" s="11" t="e">
        <f t="shared" si="63"/>
        <v>#REF!</v>
      </c>
      <c r="I67" s="11" t="e">
        <f t="shared" si="63"/>
        <v>#REF!</v>
      </c>
      <c r="J67" s="11" t="e">
        <f t="shared" si="63"/>
        <v>#REF!</v>
      </c>
      <c r="K67" s="11" t="e">
        <f t="shared" si="63"/>
        <v>#REF!</v>
      </c>
      <c r="L67" s="11" t="e">
        <f t="shared" si="63"/>
        <v>#REF!</v>
      </c>
      <c r="M67" s="11" t="e">
        <f t="shared" si="63"/>
        <v>#REF!</v>
      </c>
      <c r="N67" s="11" t="e">
        <f t="shared" si="63"/>
        <v>#REF!</v>
      </c>
      <c r="O67" s="33"/>
    </row>
    <row r="68" spans="2:15" ht="15.05" customHeight="1" x14ac:dyDescent="0.3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3"/>
    </row>
    <row r="69" spans="2:15" ht="15.05" customHeight="1" x14ac:dyDescent="0.3">
      <c r="B69" s="56" t="s">
        <v>23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33"/>
    </row>
    <row r="70" spans="2:15" ht="15.05" customHeight="1" x14ac:dyDescent="0.3">
      <c r="B70" s="53" t="s">
        <v>80</v>
      </c>
      <c r="C70" s="11">
        <f>+'Tabla de Amortizacion'!D50+'Tabla de Amortizacion'!E50</f>
        <v>-1132.3549235728938</v>
      </c>
      <c r="D70" s="11">
        <f>+$D$17</f>
        <v>-1132.3549235728938</v>
      </c>
      <c r="E70" s="11">
        <f t="shared" ref="E70:N70" si="64">+$D$17</f>
        <v>-1132.3549235728938</v>
      </c>
      <c r="F70" s="11">
        <f t="shared" si="64"/>
        <v>-1132.3549235728938</v>
      </c>
      <c r="G70" s="11">
        <f t="shared" si="64"/>
        <v>-1132.3549235728938</v>
      </c>
      <c r="H70" s="11">
        <f t="shared" si="64"/>
        <v>-1132.3549235728938</v>
      </c>
      <c r="I70" s="11">
        <f t="shared" si="64"/>
        <v>-1132.3549235728938</v>
      </c>
      <c r="J70" s="11">
        <f t="shared" si="64"/>
        <v>-1132.3549235728938</v>
      </c>
      <c r="K70" s="11">
        <f t="shared" si="64"/>
        <v>-1132.3549235728938</v>
      </c>
      <c r="L70" s="11">
        <f t="shared" si="64"/>
        <v>-1132.3549235728938</v>
      </c>
      <c r="M70" s="11">
        <f t="shared" si="64"/>
        <v>-1132.3549235728938</v>
      </c>
      <c r="N70" s="11">
        <f t="shared" si="64"/>
        <v>-1132.3549235728938</v>
      </c>
      <c r="O70" s="33">
        <f>SUM(C70:N70)</f>
        <v>-13588.259082874722</v>
      </c>
    </row>
    <row r="71" spans="2:15" ht="15.05" customHeight="1" x14ac:dyDescent="0.3">
      <c r="B71" s="53" t="s">
        <v>24</v>
      </c>
      <c r="C71" s="11" t="e">
        <f>'Estado de Resultados'!Q13/12</f>
        <v>#REF!</v>
      </c>
      <c r="D71" s="11" t="e">
        <f>+C71</f>
        <v>#REF!</v>
      </c>
      <c r="E71" s="11" t="e">
        <f t="shared" ref="E71:N71" si="65">+D71</f>
        <v>#REF!</v>
      </c>
      <c r="F71" s="11" t="e">
        <f t="shared" si="65"/>
        <v>#REF!</v>
      </c>
      <c r="G71" s="11" t="e">
        <f t="shared" si="65"/>
        <v>#REF!</v>
      </c>
      <c r="H71" s="11" t="e">
        <f t="shared" si="65"/>
        <v>#REF!</v>
      </c>
      <c r="I71" s="11" t="e">
        <f t="shared" si="65"/>
        <v>#REF!</v>
      </c>
      <c r="J71" s="11" t="e">
        <f t="shared" si="65"/>
        <v>#REF!</v>
      </c>
      <c r="K71" s="11" t="e">
        <f t="shared" si="65"/>
        <v>#REF!</v>
      </c>
      <c r="L71" s="11" t="e">
        <f t="shared" si="65"/>
        <v>#REF!</v>
      </c>
      <c r="M71" s="11" t="e">
        <f t="shared" si="65"/>
        <v>#REF!</v>
      </c>
      <c r="N71" s="11" t="e">
        <f t="shared" si="65"/>
        <v>#REF!</v>
      </c>
      <c r="O71" s="33" t="e">
        <f t="shared" ref="O71:O75" si="66">SUM(C71:N71)</f>
        <v>#REF!</v>
      </c>
    </row>
    <row r="72" spans="2:15" ht="15.05" customHeight="1" x14ac:dyDescent="0.3">
      <c r="B72" s="53" t="s">
        <v>78</v>
      </c>
      <c r="C72" s="11">
        <f>+C41*1.05</f>
        <v>66150</v>
      </c>
      <c r="D72" s="11">
        <f>+C72</f>
        <v>66150</v>
      </c>
      <c r="E72" s="11">
        <f t="shared" ref="E72:M72" si="67">+D72</f>
        <v>66150</v>
      </c>
      <c r="F72" s="11">
        <f t="shared" si="67"/>
        <v>66150</v>
      </c>
      <c r="G72" s="11">
        <f t="shared" si="67"/>
        <v>66150</v>
      </c>
      <c r="H72" s="11">
        <f t="shared" si="67"/>
        <v>66150</v>
      </c>
      <c r="I72" s="11">
        <f t="shared" si="67"/>
        <v>66150</v>
      </c>
      <c r="J72" s="11">
        <f t="shared" si="67"/>
        <v>66150</v>
      </c>
      <c r="K72" s="11">
        <f t="shared" si="67"/>
        <v>66150</v>
      </c>
      <c r="L72" s="11">
        <f t="shared" si="67"/>
        <v>66150</v>
      </c>
      <c r="M72" s="11">
        <f t="shared" si="67"/>
        <v>66150</v>
      </c>
      <c r="N72" s="11">
        <f>+M72+M72*0.5</f>
        <v>99225</v>
      </c>
      <c r="O72" s="33">
        <f t="shared" si="66"/>
        <v>826875</v>
      </c>
    </row>
    <row r="73" spans="2:15" ht="15.05" customHeight="1" x14ac:dyDescent="0.3">
      <c r="B73" s="53" t="s">
        <v>79</v>
      </c>
      <c r="C73" s="11" t="e">
        <f>+'Estado de Resultados'!Q9/12</f>
        <v>#REF!</v>
      </c>
      <c r="D73" s="11" t="e">
        <f>+C73</f>
        <v>#REF!</v>
      </c>
      <c r="E73" s="11" t="e">
        <f t="shared" ref="E73:N73" si="68">+D73</f>
        <v>#REF!</v>
      </c>
      <c r="F73" s="11" t="e">
        <f t="shared" si="68"/>
        <v>#REF!</v>
      </c>
      <c r="G73" s="11" t="e">
        <f t="shared" si="68"/>
        <v>#REF!</v>
      </c>
      <c r="H73" s="11" t="e">
        <f t="shared" si="68"/>
        <v>#REF!</v>
      </c>
      <c r="I73" s="11" t="e">
        <f t="shared" si="68"/>
        <v>#REF!</v>
      </c>
      <c r="J73" s="11" t="e">
        <f t="shared" si="68"/>
        <v>#REF!</v>
      </c>
      <c r="K73" s="11" t="e">
        <f t="shared" si="68"/>
        <v>#REF!</v>
      </c>
      <c r="L73" s="11" t="e">
        <f t="shared" si="68"/>
        <v>#REF!</v>
      </c>
      <c r="M73" s="11" t="e">
        <f t="shared" si="68"/>
        <v>#REF!</v>
      </c>
      <c r="N73" s="11" t="e">
        <f t="shared" si="68"/>
        <v>#REF!</v>
      </c>
      <c r="O73" s="33" t="e">
        <f t="shared" si="66"/>
        <v>#REF!</v>
      </c>
    </row>
    <row r="74" spans="2:15" x14ac:dyDescent="0.3">
      <c r="B74" s="53" t="s">
        <v>93</v>
      </c>
      <c r="C74" s="11">
        <v>30000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3">
        <f>SUM(C74:N74)</f>
        <v>30000</v>
      </c>
    </row>
    <row r="75" spans="2:15" ht="15.05" customHeight="1" x14ac:dyDescent="0.3">
      <c r="B75" s="53" t="s">
        <v>81</v>
      </c>
      <c r="C75" s="11">
        <f>+C44*(1+(0.2/12))</f>
        <v>0</v>
      </c>
      <c r="D75" s="11">
        <f>+C75</f>
        <v>0</v>
      </c>
      <c r="E75" s="11">
        <f>+$D$44</f>
        <v>0</v>
      </c>
      <c r="F75" s="11">
        <f t="shared" ref="F75:M75" si="69">+$D$44</f>
        <v>0</v>
      </c>
      <c r="G75" s="11">
        <f t="shared" si="69"/>
        <v>0</v>
      </c>
      <c r="H75" s="11">
        <f t="shared" si="69"/>
        <v>0</v>
      </c>
      <c r="I75" s="11">
        <f t="shared" si="69"/>
        <v>0</v>
      </c>
      <c r="J75" s="11">
        <f t="shared" si="69"/>
        <v>0</v>
      </c>
      <c r="K75" s="11">
        <f t="shared" si="69"/>
        <v>0</v>
      </c>
      <c r="L75" s="11">
        <f t="shared" si="69"/>
        <v>0</v>
      </c>
      <c r="M75" s="11">
        <f t="shared" si="69"/>
        <v>0</v>
      </c>
      <c r="N75" s="11" t="e">
        <f>+'Estado de Resultados'!#REF!+'Estado de Resultados'!Q21+'Estado de Resultados'!Q20</f>
        <v>#REF!</v>
      </c>
      <c r="O75" s="73" t="e">
        <f t="shared" si="66"/>
        <v>#REF!</v>
      </c>
    </row>
    <row r="76" spans="2:15" ht="15.05" customHeight="1" x14ac:dyDescent="0.3">
      <c r="B76" s="57" t="s">
        <v>39</v>
      </c>
      <c r="C76" s="34" t="e">
        <f>SUM(C70:C75)</f>
        <v>#REF!</v>
      </c>
      <c r="D76" s="34" t="e">
        <f t="shared" ref="D76:M76" si="70">SUM(D70:D73)</f>
        <v>#REF!</v>
      </c>
      <c r="E76" s="34" t="e">
        <f t="shared" si="70"/>
        <v>#REF!</v>
      </c>
      <c r="F76" s="34" t="e">
        <f t="shared" si="70"/>
        <v>#REF!</v>
      </c>
      <c r="G76" s="34" t="e">
        <f t="shared" si="70"/>
        <v>#REF!</v>
      </c>
      <c r="H76" s="34" t="e">
        <f t="shared" si="70"/>
        <v>#REF!</v>
      </c>
      <c r="I76" s="34" t="e">
        <f t="shared" si="70"/>
        <v>#REF!</v>
      </c>
      <c r="J76" s="34" t="e">
        <f t="shared" si="70"/>
        <v>#REF!</v>
      </c>
      <c r="K76" s="34" t="e">
        <f t="shared" si="70"/>
        <v>#REF!</v>
      </c>
      <c r="L76" s="34" t="e">
        <f t="shared" si="70"/>
        <v>#REF!</v>
      </c>
      <c r="M76" s="34" t="e">
        <f t="shared" si="70"/>
        <v>#REF!</v>
      </c>
      <c r="N76" s="34" t="e">
        <f>SUM(N70:N75)</f>
        <v>#REF!</v>
      </c>
      <c r="O76" s="33" t="e">
        <f>SUM(C76:N76)</f>
        <v>#REF!</v>
      </c>
    </row>
    <row r="77" spans="2:15" ht="15.05" customHeight="1" x14ac:dyDescent="0.3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3">
        <f t="shared" ref="O77" si="71">SUM(C77:N77)</f>
        <v>0</v>
      </c>
    </row>
    <row r="78" spans="2:15" ht="15.05" customHeight="1" x14ac:dyDescent="0.3">
      <c r="B78" s="58" t="s">
        <v>41</v>
      </c>
      <c r="C78" s="51" t="e">
        <f t="shared" ref="C78:N78" si="72">C67-C76</f>
        <v>#REF!</v>
      </c>
      <c r="D78" s="51" t="e">
        <f t="shared" si="72"/>
        <v>#REF!</v>
      </c>
      <c r="E78" s="51" t="e">
        <f t="shared" si="72"/>
        <v>#REF!</v>
      </c>
      <c r="F78" s="51" t="e">
        <f t="shared" si="72"/>
        <v>#REF!</v>
      </c>
      <c r="G78" s="51" t="e">
        <f t="shared" si="72"/>
        <v>#REF!</v>
      </c>
      <c r="H78" s="51" t="e">
        <f t="shared" si="72"/>
        <v>#REF!</v>
      </c>
      <c r="I78" s="51" t="e">
        <f t="shared" si="72"/>
        <v>#REF!</v>
      </c>
      <c r="J78" s="51" t="e">
        <f t="shared" si="72"/>
        <v>#REF!</v>
      </c>
      <c r="K78" s="51" t="e">
        <f t="shared" si="72"/>
        <v>#REF!</v>
      </c>
      <c r="L78" s="51" t="e">
        <f t="shared" si="72"/>
        <v>#REF!</v>
      </c>
      <c r="M78" s="51" t="e">
        <f t="shared" si="72"/>
        <v>#REF!</v>
      </c>
      <c r="N78" s="51" t="e">
        <f t="shared" si="72"/>
        <v>#REF!</v>
      </c>
      <c r="O78" s="52"/>
    </row>
    <row r="80" spans="2:15" ht="15.05" customHeight="1" x14ac:dyDescent="0.3">
      <c r="C80" s="106">
        <v>2021</v>
      </c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</row>
    <row r="81" spans="2:15" ht="15.05" customHeight="1" x14ac:dyDescent="0.3">
      <c r="B81" s="55"/>
      <c r="C81" s="19" t="s">
        <v>2</v>
      </c>
      <c r="D81" s="20" t="s">
        <v>3</v>
      </c>
      <c r="E81" s="20" t="s">
        <v>4</v>
      </c>
      <c r="F81" s="20" t="s">
        <v>5</v>
      </c>
      <c r="G81" s="20" t="s">
        <v>6</v>
      </c>
      <c r="H81" s="20" t="s">
        <v>7</v>
      </c>
      <c r="I81" s="20" t="s">
        <v>8</v>
      </c>
      <c r="J81" s="20" t="s">
        <v>9</v>
      </c>
      <c r="K81" s="20" t="s">
        <v>10</v>
      </c>
      <c r="L81" s="20" t="s">
        <v>11</v>
      </c>
      <c r="M81" s="20" t="s">
        <v>12</v>
      </c>
      <c r="N81" s="20" t="s">
        <v>13</v>
      </c>
      <c r="O81" s="59" t="s">
        <v>65</v>
      </c>
    </row>
    <row r="82" spans="2:15" ht="15.05" customHeight="1" x14ac:dyDescent="0.3">
      <c r="B82" s="53" t="s">
        <v>18</v>
      </c>
      <c r="C82" s="11" t="e">
        <f>+N78</f>
        <v>#REF!</v>
      </c>
      <c r="D82" s="11" t="e">
        <f>C99</f>
        <v>#REF!</v>
      </c>
      <c r="E82" s="11" t="e">
        <f t="shared" ref="E82" si="73">D99</f>
        <v>#REF!</v>
      </c>
      <c r="F82" s="11" t="e">
        <f>E99</f>
        <v>#REF!</v>
      </c>
      <c r="G82" s="11" t="e">
        <f t="shared" ref="G82" si="74">F99</f>
        <v>#REF!</v>
      </c>
      <c r="H82" s="11" t="e">
        <f t="shared" ref="H82" si="75">G99</f>
        <v>#REF!</v>
      </c>
      <c r="I82" s="11" t="e">
        <f t="shared" ref="I82" si="76">H99</f>
        <v>#REF!</v>
      </c>
      <c r="J82" s="11" t="e">
        <f t="shared" ref="J82" si="77">I99</f>
        <v>#REF!</v>
      </c>
      <c r="K82" s="11" t="e">
        <f t="shared" ref="K82" si="78">J99</f>
        <v>#REF!</v>
      </c>
      <c r="L82" s="11" t="e">
        <f t="shared" ref="L82" si="79">K99</f>
        <v>#REF!</v>
      </c>
      <c r="M82" s="11" t="e">
        <f t="shared" ref="M82" si="80">L99</f>
        <v>#REF!</v>
      </c>
      <c r="N82" s="11" t="e">
        <f t="shared" ref="N82" si="81">M99</f>
        <v>#REF!</v>
      </c>
      <c r="O82" s="33"/>
    </row>
    <row r="83" spans="2:15" ht="15.05" customHeight="1" x14ac:dyDescent="0.3">
      <c r="B83" s="56" t="s">
        <v>20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3"/>
    </row>
    <row r="84" spans="2:15" ht="15.05" customHeight="1" x14ac:dyDescent="0.3">
      <c r="B84" s="53" t="s">
        <v>61</v>
      </c>
      <c r="C84" s="11" t="e">
        <f>+'Estado de Resultados'!R8/12</f>
        <v>#REF!</v>
      </c>
      <c r="D84" s="11" t="e">
        <f>+C84</f>
        <v>#REF!</v>
      </c>
      <c r="E84" s="11" t="e">
        <f t="shared" ref="E84" si="82">D84</f>
        <v>#REF!</v>
      </c>
      <c r="F84" s="11" t="e">
        <f t="shared" ref="F84" si="83">E84</f>
        <v>#REF!</v>
      </c>
      <c r="G84" s="11" t="e">
        <f t="shared" ref="G84" si="84">F84</f>
        <v>#REF!</v>
      </c>
      <c r="H84" s="11" t="e">
        <f t="shared" ref="H84" si="85">G84</f>
        <v>#REF!</v>
      </c>
      <c r="I84" s="11" t="e">
        <f t="shared" ref="I84" si="86">H84</f>
        <v>#REF!</v>
      </c>
      <c r="J84" s="11" t="e">
        <f t="shared" ref="J84" si="87">I84</f>
        <v>#REF!</v>
      </c>
      <c r="K84" s="11" t="e">
        <f t="shared" ref="K84" si="88">J84</f>
        <v>#REF!</v>
      </c>
      <c r="L84" s="11" t="e">
        <f t="shared" ref="L84" si="89">K84</f>
        <v>#REF!</v>
      </c>
      <c r="M84" s="11" t="e">
        <f t="shared" ref="M84" si="90">L84</f>
        <v>#REF!</v>
      </c>
      <c r="N84" s="11" t="e">
        <f t="shared" ref="N84" si="91">M84</f>
        <v>#REF!</v>
      </c>
      <c r="O84" s="33" t="e">
        <f t="shared" ref="O84:O86" si="92">SUM(C84:N84)</f>
        <v>#REF!</v>
      </c>
    </row>
    <row r="85" spans="2:15" ht="15.05" customHeight="1" x14ac:dyDescent="0.3">
      <c r="B85" s="53" t="s">
        <v>21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73">
        <f t="shared" si="92"/>
        <v>0</v>
      </c>
    </row>
    <row r="86" spans="2:15" ht="15.05" customHeight="1" x14ac:dyDescent="0.3">
      <c r="B86" s="53" t="s">
        <v>76</v>
      </c>
      <c r="C86" s="34" t="e">
        <f>SUM(C84:C85)</f>
        <v>#REF!</v>
      </c>
      <c r="D86" s="34" t="e">
        <f t="shared" ref="D86:N86" si="93">SUM(D84:D85)</f>
        <v>#REF!</v>
      </c>
      <c r="E86" s="34" t="e">
        <f t="shared" si="93"/>
        <v>#REF!</v>
      </c>
      <c r="F86" s="34" t="e">
        <f t="shared" si="93"/>
        <v>#REF!</v>
      </c>
      <c r="G86" s="34" t="e">
        <f t="shared" si="93"/>
        <v>#REF!</v>
      </c>
      <c r="H86" s="34" t="e">
        <f t="shared" si="93"/>
        <v>#REF!</v>
      </c>
      <c r="I86" s="34" t="e">
        <f t="shared" si="93"/>
        <v>#REF!</v>
      </c>
      <c r="J86" s="34" t="e">
        <f t="shared" si="93"/>
        <v>#REF!</v>
      </c>
      <c r="K86" s="34" t="e">
        <f t="shared" si="93"/>
        <v>#REF!</v>
      </c>
      <c r="L86" s="34" t="e">
        <f t="shared" si="93"/>
        <v>#REF!</v>
      </c>
      <c r="M86" s="34" t="e">
        <f t="shared" si="93"/>
        <v>#REF!</v>
      </c>
      <c r="N86" s="34" t="e">
        <f t="shared" si="93"/>
        <v>#REF!</v>
      </c>
      <c r="O86" s="33" t="e">
        <f t="shared" si="92"/>
        <v>#REF!</v>
      </c>
    </row>
    <row r="87" spans="2:15" ht="15.05" customHeight="1" x14ac:dyDescent="0.3"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33"/>
    </row>
    <row r="88" spans="2:15" ht="15.05" customHeight="1" x14ac:dyDescent="0.3">
      <c r="B88" s="53" t="s">
        <v>77</v>
      </c>
      <c r="C88" s="11" t="e">
        <f t="shared" ref="C88:N88" si="94">C82+C86</f>
        <v>#REF!</v>
      </c>
      <c r="D88" s="11" t="e">
        <f t="shared" si="94"/>
        <v>#REF!</v>
      </c>
      <c r="E88" s="11" t="e">
        <f t="shared" si="94"/>
        <v>#REF!</v>
      </c>
      <c r="F88" s="11" t="e">
        <f t="shared" si="94"/>
        <v>#REF!</v>
      </c>
      <c r="G88" s="11" t="e">
        <f t="shared" si="94"/>
        <v>#REF!</v>
      </c>
      <c r="H88" s="11" t="e">
        <f t="shared" si="94"/>
        <v>#REF!</v>
      </c>
      <c r="I88" s="11" t="e">
        <f t="shared" si="94"/>
        <v>#REF!</v>
      </c>
      <c r="J88" s="11" t="e">
        <f t="shared" si="94"/>
        <v>#REF!</v>
      </c>
      <c r="K88" s="11" t="e">
        <f t="shared" si="94"/>
        <v>#REF!</v>
      </c>
      <c r="L88" s="11" t="e">
        <f t="shared" si="94"/>
        <v>#REF!</v>
      </c>
      <c r="M88" s="11" t="e">
        <f t="shared" si="94"/>
        <v>#REF!</v>
      </c>
      <c r="N88" s="11" t="e">
        <f t="shared" si="94"/>
        <v>#REF!</v>
      </c>
      <c r="O88" s="33"/>
    </row>
    <row r="89" spans="2:15" ht="15.05" customHeight="1" x14ac:dyDescent="0.3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33"/>
    </row>
    <row r="90" spans="2:15" ht="15.05" customHeight="1" x14ac:dyDescent="0.3">
      <c r="B90" s="56" t="s">
        <v>23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33"/>
    </row>
    <row r="91" spans="2:15" ht="15.05" customHeight="1" x14ac:dyDescent="0.3">
      <c r="B91" s="53" t="s">
        <v>80</v>
      </c>
      <c r="C91" s="11">
        <v>2633.38</v>
      </c>
      <c r="D91" s="11">
        <f>+$C$17</f>
        <v>0</v>
      </c>
      <c r="E91" s="11">
        <f t="shared" ref="E91:N91" si="95">+$C$17</f>
        <v>0</v>
      </c>
      <c r="F91" s="11">
        <f t="shared" si="95"/>
        <v>0</v>
      </c>
      <c r="G91" s="11">
        <f t="shared" si="95"/>
        <v>0</v>
      </c>
      <c r="H91" s="11">
        <f t="shared" si="95"/>
        <v>0</v>
      </c>
      <c r="I91" s="11">
        <f t="shared" si="95"/>
        <v>0</v>
      </c>
      <c r="J91" s="11">
        <f t="shared" si="95"/>
        <v>0</v>
      </c>
      <c r="K91" s="11">
        <f t="shared" si="95"/>
        <v>0</v>
      </c>
      <c r="L91" s="11">
        <f t="shared" si="95"/>
        <v>0</v>
      </c>
      <c r="M91" s="11">
        <f t="shared" si="95"/>
        <v>0</v>
      </c>
      <c r="N91" s="11">
        <f t="shared" si="95"/>
        <v>0</v>
      </c>
      <c r="O91" s="33">
        <f>SUM(C91:N91)</f>
        <v>2633.38</v>
      </c>
    </row>
    <row r="92" spans="2:15" ht="15.05" customHeight="1" x14ac:dyDescent="0.3">
      <c r="B92" s="53" t="s">
        <v>24</v>
      </c>
      <c r="C92" s="11" t="e">
        <f>'Estado de Resultados'!R13/12</f>
        <v>#REF!</v>
      </c>
      <c r="D92" s="11" t="e">
        <f>+C92</f>
        <v>#REF!</v>
      </c>
      <c r="E92" s="11" t="e">
        <f t="shared" ref="E92:N92" si="96">+D92</f>
        <v>#REF!</v>
      </c>
      <c r="F92" s="11" t="e">
        <f t="shared" si="96"/>
        <v>#REF!</v>
      </c>
      <c r="G92" s="11" t="e">
        <f t="shared" si="96"/>
        <v>#REF!</v>
      </c>
      <c r="H92" s="11" t="e">
        <f t="shared" si="96"/>
        <v>#REF!</v>
      </c>
      <c r="I92" s="11" t="e">
        <f t="shared" si="96"/>
        <v>#REF!</v>
      </c>
      <c r="J92" s="11" t="e">
        <f t="shared" si="96"/>
        <v>#REF!</v>
      </c>
      <c r="K92" s="11" t="e">
        <f t="shared" si="96"/>
        <v>#REF!</v>
      </c>
      <c r="L92" s="11" t="e">
        <f t="shared" si="96"/>
        <v>#REF!</v>
      </c>
      <c r="M92" s="11" t="e">
        <f t="shared" si="96"/>
        <v>#REF!</v>
      </c>
      <c r="N92" s="11" t="e">
        <f t="shared" si="96"/>
        <v>#REF!</v>
      </c>
      <c r="O92" s="33" t="e">
        <f t="shared" ref="O92:O96" si="97">SUM(C92:N92)</f>
        <v>#REF!</v>
      </c>
    </row>
    <row r="93" spans="2:15" ht="15.05" customHeight="1" x14ac:dyDescent="0.3">
      <c r="B93" s="53" t="s">
        <v>78</v>
      </c>
      <c r="C93" s="11">
        <f>+C72*1.05</f>
        <v>69457.5</v>
      </c>
      <c r="D93" s="11">
        <f>+C93</f>
        <v>69457.5</v>
      </c>
      <c r="E93" s="11">
        <f t="shared" ref="E93:M93" si="98">+D93</f>
        <v>69457.5</v>
      </c>
      <c r="F93" s="11">
        <f t="shared" si="98"/>
        <v>69457.5</v>
      </c>
      <c r="G93" s="11">
        <f t="shared" si="98"/>
        <v>69457.5</v>
      </c>
      <c r="H93" s="11">
        <f t="shared" si="98"/>
        <v>69457.5</v>
      </c>
      <c r="I93" s="11">
        <f t="shared" si="98"/>
        <v>69457.5</v>
      </c>
      <c r="J93" s="11">
        <f t="shared" si="98"/>
        <v>69457.5</v>
      </c>
      <c r="K93" s="11">
        <f t="shared" si="98"/>
        <v>69457.5</v>
      </c>
      <c r="L93" s="11">
        <f t="shared" si="98"/>
        <v>69457.5</v>
      </c>
      <c r="M93" s="11">
        <f t="shared" si="98"/>
        <v>69457.5</v>
      </c>
      <c r="N93" s="11">
        <f>+M93+M93*0.5</f>
        <v>104186.25</v>
      </c>
      <c r="O93" s="33">
        <f t="shared" si="97"/>
        <v>868218.75</v>
      </c>
    </row>
    <row r="94" spans="2:15" ht="15.05" customHeight="1" x14ac:dyDescent="0.3">
      <c r="B94" s="53" t="s">
        <v>79</v>
      </c>
      <c r="C94" s="11" t="e">
        <f>+'Estado de Resultados'!R9/12</f>
        <v>#REF!</v>
      </c>
      <c r="D94" s="11" t="e">
        <f>+C94</f>
        <v>#REF!</v>
      </c>
      <c r="E94" s="11" t="e">
        <f t="shared" ref="E94:N94" si="99">+D94</f>
        <v>#REF!</v>
      </c>
      <c r="F94" s="11" t="e">
        <f t="shared" si="99"/>
        <v>#REF!</v>
      </c>
      <c r="G94" s="11" t="e">
        <f t="shared" si="99"/>
        <v>#REF!</v>
      </c>
      <c r="H94" s="11" t="e">
        <f t="shared" si="99"/>
        <v>#REF!</v>
      </c>
      <c r="I94" s="11" t="e">
        <f t="shared" si="99"/>
        <v>#REF!</v>
      </c>
      <c r="J94" s="11" t="e">
        <f t="shared" si="99"/>
        <v>#REF!</v>
      </c>
      <c r="K94" s="11" t="e">
        <f t="shared" si="99"/>
        <v>#REF!</v>
      </c>
      <c r="L94" s="11" t="e">
        <f t="shared" si="99"/>
        <v>#REF!</v>
      </c>
      <c r="M94" s="11" t="e">
        <f t="shared" si="99"/>
        <v>#REF!</v>
      </c>
      <c r="N94" s="11" t="e">
        <f t="shared" si="99"/>
        <v>#REF!</v>
      </c>
      <c r="O94" s="33" t="e">
        <f t="shared" si="97"/>
        <v>#REF!</v>
      </c>
    </row>
    <row r="95" spans="2:15" x14ac:dyDescent="0.3">
      <c r="B95" s="53" t="s">
        <v>84</v>
      </c>
      <c r="C95" s="11">
        <v>200000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3">
        <f>SUM(C95:N95)</f>
        <v>200000</v>
      </c>
    </row>
    <row r="96" spans="2:15" ht="15.05" customHeight="1" x14ac:dyDescent="0.3">
      <c r="B96" s="53" t="s">
        <v>81</v>
      </c>
      <c r="C96" s="11">
        <f>+C75*(1+(0.2/12))</f>
        <v>0</v>
      </c>
      <c r="D96" s="11">
        <f>+C96</f>
        <v>0</v>
      </c>
      <c r="E96" s="11">
        <f>+$D$44</f>
        <v>0</v>
      </c>
      <c r="F96" s="11">
        <f t="shared" ref="F96:M96" si="100">+$D$44</f>
        <v>0</v>
      </c>
      <c r="G96" s="11">
        <f t="shared" si="100"/>
        <v>0</v>
      </c>
      <c r="H96" s="11">
        <f t="shared" si="100"/>
        <v>0</v>
      </c>
      <c r="I96" s="11">
        <f t="shared" si="100"/>
        <v>0</v>
      </c>
      <c r="J96" s="11">
        <f t="shared" si="100"/>
        <v>0</v>
      </c>
      <c r="K96" s="11">
        <f t="shared" si="100"/>
        <v>0</v>
      </c>
      <c r="L96" s="11">
        <f t="shared" si="100"/>
        <v>0</v>
      </c>
      <c r="M96" s="11">
        <f t="shared" si="100"/>
        <v>0</v>
      </c>
      <c r="N96" s="11" t="e">
        <f>+'Estado de Resultados'!R20+'Estado de Resultados'!R21+'Estado de Resultados'!#REF!</f>
        <v>#REF!</v>
      </c>
      <c r="O96" s="73" t="e">
        <f t="shared" si="97"/>
        <v>#REF!</v>
      </c>
    </row>
    <row r="97" spans="2:15" ht="15.05" customHeight="1" x14ac:dyDescent="0.3">
      <c r="B97" s="57" t="s">
        <v>39</v>
      </c>
      <c r="C97" s="34" t="e">
        <f>SUM(C91:C96)</f>
        <v>#REF!</v>
      </c>
      <c r="D97" s="34" t="e">
        <f t="shared" ref="D97:M97" si="101">SUM(D91:D94)</f>
        <v>#REF!</v>
      </c>
      <c r="E97" s="34" t="e">
        <f t="shared" si="101"/>
        <v>#REF!</v>
      </c>
      <c r="F97" s="34" t="e">
        <f t="shared" si="101"/>
        <v>#REF!</v>
      </c>
      <c r="G97" s="34" t="e">
        <f t="shared" si="101"/>
        <v>#REF!</v>
      </c>
      <c r="H97" s="34" t="e">
        <f t="shared" si="101"/>
        <v>#REF!</v>
      </c>
      <c r="I97" s="34" t="e">
        <f t="shared" si="101"/>
        <v>#REF!</v>
      </c>
      <c r="J97" s="34" t="e">
        <f t="shared" si="101"/>
        <v>#REF!</v>
      </c>
      <c r="K97" s="34" t="e">
        <f t="shared" si="101"/>
        <v>#REF!</v>
      </c>
      <c r="L97" s="34" t="e">
        <f t="shared" si="101"/>
        <v>#REF!</v>
      </c>
      <c r="M97" s="34" t="e">
        <f t="shared" si="101"/>
        <v>#REF!</v>
      </c>
      <c r="N97" s="34" t="e">
        <f>SUM(N91:N96)</f>
        <v>#REF!</v>
      </c>
      <c r="O97" s="33" t="e">
        <f>SUM(C97:N97)</f>
        <v>#REF!</v>
      </c>
    </row>
    <row r="98" spans="2:15" ht="15.05" customHeight="1" x14ac:dyDescent="0.3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33">
        <f t="shared" ref="O98" si="102">SUM(C98:N98)</f>
        <v>0</v>
      </c>
    </row>
    <row r="99" spans="2:15" ht="15.05" customHeight="1" x14ac:dyDescent="0.3">
      <c r="B99" s="58" t="s">
        <v>41</v>
      </c>
      <c r="C99" s="51" t="e">
        <f t="shared" ref="C99:M99" si="103">C88-C97</f>
        <v>#REF!</v>
      </c>
      <c r="D99" s="51" t="e">
        <f t="shared" si="103"/>
        <v>#REF!</v>
      </c>
      <c r="E99" s="51" t="e">
        <f t="shared" si="103"/>
        <v>#REF!</v>
      </c>
      <c r="F99" s="51" t="e">
        <f t="shared" si="103"/>
        <v>#REF!</v>
      </c>
      <c r="G99" s="51" t="e">
        <f t="shared" si="103"/>
        <v>#REF!</v>
      </c>
      <c r="H99" s="51" t="e">
        <f t="shared" si="103"/>
        <v>#REF!</v>
      </c>
      <c r="I99" s="51" t="e">
        <f t="shared" si="103"/>
        <v>#REF!</v>
      </c>
      <c r="J99" s="51" t="e">
        <f t="shared" si="103"/>
        <v>#REF!</v>
      </c>
      <c r="K99" s="51" t="e">
        <f t="shared" si="103"/>
        <v>#REF!</v>
      </c>
      <c r="L99" s="51" t="e">
        <f t="shared" si="103"/>
        <v>#REF!</v>
      </c>
      <c r="M99" s="51" t="e">
        <f t="shared" si="103"/>
        <v>#REF!</v>
      </c>
      <c r="N99" s="51" t="e">
        <f>N88-N97</f>
        <v>#REF!</v>
      </c>
      <c r="O99" s="52"/>
    </row>
    <row r="101" spans="2:15" ht="15.05" customHeight="1" x14ac:dyDescent="0.3">
      <c r="C101" s="72" t="s">
        <v>86</v>
      </c>
      <c r="D101" s="8"/>
    </row>
    <row r="102" spans="2:15" ht="15.05" customHeight="1" x14ac:dyDescent="0.3">
      <c r="C102" s="72" t="s">
        <v>87</v>
      </c>
      <c r="D102" s="8"/>
    </row>
    <row r="103" spans="2:15" ht="15.05" customHeight="1" x14ac:dyDescent="0.3">
      <c r="C103" s="10" t="s">
        <v>88</v>
      </c>
    </row>
    <row r="106" spans="2:15" ht="15.05" customHeight="1" x14ac:dyDescent="0.3">
      <c r="C106" s="22"/>
      <c r="D106" s="22"/>
      <c r="E106" s="22"/>
      <c r="I106" s="22"/>
      <c r="J106" s="22"/>
      <c r="K106" s="22"/>
    </row>
    <row r="107" spans="2:15" ht="15.05" customHeight="1" x14ac:dyDescent="0.3">
      <c r="C107" s="2"/>
    </row>
    <row r="108" spans="2:15" ht="15.05" customHeight="1" x14ac:dyDescent="0.3">
      <c r="C108" s="2"/>
      <c r="I108" s="2"/>
    </row>
    <row r="109" spans="2:15" ht="15.05" customHeight="1" x14ac:dyDescent="0.3">
      <c r="C109" s="2"/>
      <c r="I109" s="2"/>
    </row>
  </sheetData>
  <mergeCells count="6">
    <mergeCell ref="C80:N80"/>
    <mergeCell ref="B1:O1"/>
    <mergeCell ref="B2:O2"/>
    <mergeCell ref="C4:N4"/>
    <mergeCell ref="C28:N28"/>
    <mergeCell ref="C59:N59"/>
  </mergeCells>
  <pageMargins left="0.9055118110236221" right="0.70866141732283472" top="0.74803149606299213" bottom="0.74803149606299213" header="0.31496062992125984" footer="0.31496062992125984"/>
  <pageSetup scale="4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Q63"/>
  <sheetViews>
    <sheetView workbookViewId="0">
      <selection activeCell="D8" sqref="D8:E8"/>
    </sheetView>
  </sheetViews>
  <sheetFormatPr baseColWidth="10" defaultColWidth="11.44140625" defaultRowHeight="15.05" x14ac:dyDescent="0.3"/>
  <cols>
    <col min="3" max="3" width="13.33203125" customWidth="1"/>
    <col min="4" max="4" width="11.88671875" bestFit="1" customWidth="1"/>
    <col min="5" max="5" width="12.88671875" customWidth="1"/>
    <col min="6" max="6" width="13.44140625" bestFit="1" customWidth="1"/>
    <col min="8" max="8" width="17.33203125" customWidth="1"/>
    <col min="9" max="9" width="11.88671875" bestFit="1" customWidth="1"/>
  </cols>
  <sheetData>
    <row r="1" spans="2:17" ht="18.2" x14ac:dyDescent="0.35">
      <c r="B1" s="101" t="s">
        <v>96</v>
      </c>
      <c r="C1" s="101"/>
      <c r="D1" s="101"/>
      <c r="E1" s="101"/>
      <c r="F1" s="101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2:17" ht="15.65" x14ac:dyDescent="0.3">
      <c r="B2" s="102" t="s">
        <v>71</v>
      </c>
      <c r="C2" s="102"/>
      <c r="D2" s="102"/>
      <c r="E2" s="102"/>
      <c r="F2" s="10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17" ht="15.65" thickBot="1" x14ac:dyDescent="0.35"/>
    <row r="4" spans="2:17" ht="15.65" thickBot="1" x14ac:dyDescent="0.35">
      <c r="B4" s="109" t="s">
        <v>60</v>
      </c>
      <c r="C4" s="110"/>
      <c r="D4" s="110"/>
      <c r="E4" s="110"/>
      <c r="F4" s="28">
        <v>0.12</v>
      </c>
    </row>
    <row r="5" spans="2:17" ht="15.65" thickBot="1" x14ac:dyDescent="0.35">
      <c r="B5" s="107" t="s">
        <v>59</v>
      </c>
      <c r="C5" s="108"/>
      <c r="D5" s="108"/>
      <c r="E5" s="108"/>
      <c r="F5" s="13">
        <f>+F4/12</f>
        <v>0.01</v>
      </c>
    </row>
    <row r="6" spans="2:17" ht="15.65" thickBot="1" x14ac:dyDescent="0.35"/>
    <row r="7" spans="2:17" ht="15.65" thickBot="1" x14ac:dyDescent="0.35">
      <c r="B7" s="29" t="s">
        <v>55</v>
      </c>
      <c r="C7" s="30" t="s">
        <v>54</v>
      </c>
      <c r="D7" s="30" t="s">
        <v>56</v>
      </c>
      <c r="E7" s="30" t="s">
        <v>57</v>
      </c>
      <c r="F7" s="31" t="s">
        <v>58</v>
      </c>
    </row>
    <row r="8" spans="2:17" x14ac:dyDescent="0.3">
      <c r="B8" s="18">
        <v>1</v>
      </c>
      <c r="C8" s="35">
        <v>43000</v>
      </c>
      <c r="D8" s="35">
        <f t="shared" ref="D8:D55" si="0">IPMT($F$5,B8,$B$55,$C$8,0,0)</f>
        <v>-430</v>
      </c>
      <c r="E8" s="35">
        <f t="shared" ref="E8:E55" si="1">PPMT($F$5,B8,$B$55,$C$8,0,0)</f>
        <v>-702.35492357289388</v>
      </c>
      <c r="F8" s="38">
        <f>$C$8+SUM($E$8:E8)</f>
        <v>42297.645076427107</v>
      </c>
    </row>
    <row r="9" spans="2:17" x14ac:dyDescent="0.3">
      <c r="B9" s="12">
        <v>2</v>
      </c>
      <c r="C9" s="36"/>
      <c r="D9" s="36">
        <f t="shared" si="0"/>
        <v>-422.97645076427108</v>
      </c>
      <c r="E9" s="36">
        <f t="shared" si="1"/>
        <v>-709.37847280862286</v>
      </c>
      <c r="F9" s="39">
        <f>$C$8+SUM($E$8:E9)</f>
        <v>41588.266603618482</v>
      </c>
    </row>
    <row r="10" spans="2:17" x14ac:dyDescent="0.3">
      <c r="B10" s="12">
        <v>3</v>
      </c>
      <c r="C10" s="36"/>
      <c r="D10" s="36">
        <f t="shared" si="0"/>
        <v>-415.88266603618473</v>
      </c>
      <c r="E10" s="36">
        <f t="shared" si="1"/>
        <v>-716.47225753670909</v>
      </c>
      <c r="F10" s="39">
        <f>$C$8+SUM($E$8:E10)</f>
        <v>40871.794346081777</v>
      </c>
    </row>
    <row r="11" spans="2:17" x14ac:dyDescent="0.3">
      <c r="B11" s="12">
        <v>4</v>
      </c>
      <c r="C11" s="36"/>
      <c r="D11" s="36">
        <f t="shared" si="0"/>
        <v>-408.71794346081771</v>
      </c>
      <c r="E11" s="36">
        <f t="shared" si="1"/>
        <v>-723.63698011207612</v>
      </c>
      <c r="F11" s="39">
        <f>$C$8+SUM($E$8:E11)</f>
        <v>40148.157365969695</v>
      </c>
    </row>
    <row r="12" spans="2:17" x14ac:dyDescent="0.3">
      <c r="B12" s="12">
        <v>5</v>
      </c>
      <c r="C12" s="36"/>
      <c r="D12" s="36">
        <f t="shared" si="0"/>
        <v>-401.48157365969695</v>
      </c>
      <c r="E12" s="36">
        <f t="shared" si="1"/>
        <v>-730.87334991319688</v>
      </c>
      <c r="F12" s="39">
        <f>$C$8+SUM($E$8:E12)</f>
        <v>39417.284016056503</v>
      </c>
    </row>
    <row r="13" spans="2:17" x14ac:dyDescent="0.3">
      <c r="B13" s="12">
        <v>6</v>
      </c>
      <c r="C13" s="36"/>
      <c r="D13" s="36">
        <f t="shared" si="0"/>
        <v>-394.17284016056499</v>
      </c>
      <c r="E13" s="36">
        <f t="shared" si="1"/>
        <v>-738.18208341232901</v>
      </c>
      <c r="F13" s="39">
        <f>$C$8+SUM($E$8:E13)</f>
        <v>38679.101932644175</v>
      </c>
    </row>
    <row r="14" spans="2:17" x14ac:dyDescent="0.3">
      <c r="B14" s="12">
        <v>7</v>
      </c>
      <c r="C14" s="36"/>
      <c r="D14" s="36">
        <f t="shared" si="0"/>
        <v>-386.7910193264417</v>
      </c>
      <c r="E14" s="36">
        <f t="shared" si="1"/>
        <v>-745.56390424645213</v>
      </c>
      <c r="F14" s="39">
        <f>$C$8+SUM($E$8:E14)</f>
        <v>37933.538028397721</v>
      </c>
    </row>
    <row r="15" spans="2:17" x14ac:dyDescent="0.3">
      <c r="B15" s="12">
        <v>8</v>
      </c>
      <c r="C15" s="36"/>
      <c r="D15" s="36">
        <f t="shared" si="0"/>
        <v>-379.3353802839772</v>
      </c>
      <c r="E15" s="36">
        <f t="shared" si="1"/>
        <v>-753.01954328891679</v>
      </c>
      <c r="F15" s="39">
        <f>$C$8+SUM($E$8:E15)</f>
        <v>37180.518485108805</v>
      </c>
    </row>
    <row r="16" spans="2:17" x14ac:dyDescent="0.3">
      <c r="B16" s="12">
        <v>9</v>
      </c>
      <c r="C16" s="36"/>
      <c r="D16" s="36">
        <f t="shared" si="0"/>
        <v>-371.80518485108797</v>
      </c>
      <c r="E16" s="36">
        <f t="shared" si="1"/>
        <v>-760.54973872180597</v>
      </c>
      <c r="F16" s="39">
        <f>$C$8+SUM($E$8:E16)</f>
        <v>36419.968746387</v>
      </c>
    </row>
    <row r="17" spans="2:7" x14ac:dyDescent="0.3">
      <c r="B17" s="12">
        <v>10</v>
      </c>
      <c r="C17" s="36"/>
      <c r="D17" s="36">
        <f t="shared" si="0"/>
        <v>-364.19968746387002</v>
      </c>
      <c r="E17" s="36">
        <f t="shared" si="1"/>
        <v>-768.15523610902403</v>
      </c>
      <c r="F17" s="39">
        <f>$C$8+SUM($E$8:E17)</f>
        <v>35651.813510277971</v>
      </c>
    </row>
    <row r="18" spans="2:7" x14ac:dyDescent="0.3">
      <c r="B18" s="12">
        <v>11</v>
      </c>
      <c r="C18" s="36"/>
      <c r="D18" s="36">
        <f t="shared" si="0"/>
        <v>-356.51813510277969</v>
      </c>
      <c r="E18" s="36">
        <f t="shared" si="1"/>
        <v>-775.83678847011424</v>
      </c>
      <c r="F18" s="39">
        <f>$C$8+SUM($E$8:E18)</f>
        <v>34875.976721807863</v>
      </c>
    </row>
    <row r="19" spans="2:7" x14ac:dyDescent="0.3">
      <c r="B19" s="12">
        <v>12</v>
      </c>
      <c r="C19" s="36"/>
      <c r="D19" s="36">
        <f t="shared" si="0"/>
        <v>-348.75976721807859</v>
      </c>
      <c r="E19" s="36">
        <f t="shared" si="1"/>
        <v>-783.59515635481546</v>
      </c>
      <c r="F19" s="39">
        <f>$C$8+SUM($E$8:E19)</f>
        <v>34092.381565453048</v>
      </c>
      <c r="G19" s="83">
        <f>SUM(E8:E19)</f>
        <v>-8907.6184345469555</v>
      </c>
    </row>
    <row r="20" spans="2:7" x14ac:dyDescent="0.3">
      <c r="B20" s="12">
        <v>13</v>
      </c>
      <c r="C20" s="36"/>
      <c r="D20" s="36">
        <f t="shared" si="0"/>
        <v>-340.92381565453042</v>
      </c>
      <c r="E20" s="36">
        <f t="shared" si="1"/>
        <v>-791.43110791836352</v>
      </c>
      <c r="F20" s="39">
        <f>$C$8+SUM($E$8:E20)</f>
        <v>33300.95045753468</v>
      </c>
    </row>
    <row r="21" spans="2:7" x14ac:dyDescent="0.3">
      <c r="B21" s="12">
        <v>14</v>
      </c>
      <c r="C21" s="36"/>
      <c r="D21" s="36">
        <f t="shared" si="0"/>
        <v>-333.00950457534674</v>
      </c>
      <c r="E21" s="36">
        <f t="shared" si="1"/>
        <v>-799.34541899754709</v>
      </c>
      <c r="F21" s="39">
        <f>$C$8+SUM($E$8:E21)</f>
        <v>32501.605038537135</v>
      </c>
    </row>
    <row r="22" spans="2:7" x14ac:dyDescent="0.3">
      <c r="B22" s="12">
        <v>15</v>
      </c>
      <c r="C22" s="36"/>
      <c r="D22" s="36">
        <f t="shared" si="0"/>
        <v>-325.01605038537133</v>
      </c>
      <c r="E22" s="36">
        <f t="shared" si="1"/>
        <v>-807.33887318752261</v>
      </c>
      <c r="F22" s="39">
        <f>$C$8+SUM($E$8:E22)</f>
        <v>31694.266165349611</v>
      </c>
    </row>
    <row r="23" spans="2:7" x14ac:dyDescent="0.3">
      <c r="B23" s="12">
        <v>16</v>
      </c>
      <c r="C23" s="36"/>
      <c r="D23" s="36">
        <f t="shared" si="0"/>
        <v>-316.94266165349609</v>
      </c>
      <c r="E23" s="36">
        <f t="shared" si="1"/>
        <v>-815.41226191939791</v>
      </c>
      <c r="F23" s="39">
        <f>$C$8+SUM($E$8:E23)</f>
        <v>30878.853903430212</v>
      </c>
    </row>
    <row r="24" spans="2:7" x14ac:dyDescent="0.3">
      <c r="B24" s="12">
        <v>17</v>
      </c>
      <c r="C24" s="36"/>
      <c r="D24" s="36">
        <f t="shared" si="0"/>
        <v>-308.78853903430206</v>
      </c>
      <c r="E24" s="36">
        <f t="shared" si="1"/>
        <v>-823.56638453859182</v>
      </c>
      <c r="F24" s="39">
        <f>$C$8+SUM($E$8:E24)</f>
        <v>30055.287518891622</v>
      </c>
    </row>
    <row r="25" spans="2:7" x14ac:dyDescent="0.3">
      <c r="B25" s="12">
        <v>18</v>
      </c>
      <c r="C25" s="36"/>
      <c r="D25" s="36">
        <f t="shared" si="0"/>
        <v>-300.55287518891618</v>
      </c>
      <c r="E25" s="36">
        <f t="shared" si="1"/>
        <v>-831.80204838397765</v>
      </c>
      <c r="F25" s="39">
        <f>$C$8+SUM($E$8:E25)</f>
        <v>29223.485470507643</v>
      </c>
    </row>
    <row r="26" spans="2:7" x14ac:dyDescent="0.3">
      <c r="B26" s="12">
        <v>19</v>
      </c>
      <c r="C26" s="36"/>
      <c r="D26" s="36">
        <f t="shared" si="0"/>
        <v>-292.23485470507637</v>
      </c>
      <c r="E26" s="36">
        <f t="shared" si="1"/>
        <v>-840.12006886781762</v>
      </c>
      <c r="F26" s="39">
        <f>$C$8+SUM($E$8:E26)</f>
        <v>28383.365401639825</v>
      </c>
    </row>
    <row r="27" spans="2:7" x14ac:dyDescent="0.3">
      <c r="B27" s="12">
        <v>20</v>
      </c>
      <c r="C27" s="36"/>
      <c r="D27" s="36">
        <f t="shared" si="0"/>
        <v>-283.83365401639827</v>
      </c>
      <c r="E27" s="36">
        <f t="shared" si="1"/>
        <v>-848.52126955649567</v>
      </c>
      <c r="F27" s="39">
        <f>$C$8+SUM($E$8:E27)</f>
        <v>27534.84413208333</v>
      </c>
    </row>
    <row r="28" spans="2:7" x14ac:dyDescent="0.3">
      <c r="B28" s="12">
        <v>21</v>
      </c>
      <c r="C28" s="36"/>
      <c r="D28" s="36">
        <f t="shared" si="0"/>
        <v>-275.34844132083327</v>
      </c>
      <c r="E28" s="36">
        <f t="shared" si="1"/>
        <v>-857.00648225206055</v>
      </c>
      <c r="F28" s="39">
        <f>$C$8+SUM($E$8:E28)</f>
        <v>26677.837649831272</v>
      </c>
    </row>
    <row r="29" spans="2:7" x14ac:dyDescent="0.3">
      <c r="B29" s="12">
        <v>22</v>
      </c>
      <c r="C29" s="36"/>
      <c r="D29" s="36">
        <f t="shared" si="0"/>
        <v>-266.77837649831264</v>
      </c>
      <c r="E29" s="36">
        <f t="shared" si="1"/>
        <v>-865.5765470745813</v>
      </c>
      <c r="F29" s="39">
        <f>$C$8+SUM($E$8:E29)</f>
        <v>25812.261102756689</v>
      </c>
    </row>
    <row r="30" spans="2:7" x14ac:dyDescent="0.3">
      <c r="B30" s="12">
        <v>23</v>
      </c>
      <c r="C30" s="36"/>
      <c r="D30" s="36">
        <f t="shared" si="0"/>
        <v>-258.1226110275669</v>
      </c>
      <c r="E30" s="36">
        <f t="shared" si="1"/>
        <v>-874.23231254532698</v>
      </c>
      <c r="F30" s="39">
        <f>$C$8+SUM($E$8:E30)</f>
        <v>24938.028790211363</v>
      </c>
    </row>
    <row r="31" spans="2:7" x14ac:dyDescent="0.3">
      <c r="B31" s="12">
        <v>24</v>
      </c>
      <c r="C31" s="36"/>
      <c r="D31" s="36">
        <f t="shared" si="0"/>
        <v>-249.38028790211357</v>
      </c>
      <c r="E31" s="36">
        <f t="shared" si="1"/>
        <v>-882.97463567078046</v>
      </c>
      <c r="F31" s="39">
        <f>$C$8+SUM($E$8:E31)</f>
        <v>24055.054154540583</v>
      </c>
      <c r="G31" s="83">
        <f>SUM(E8:E31)</f>
        <v>-18944.945845459417</v>
      </c>
    </row>
    <row r="32" spans="2:7" x14ac:dyDescent="0.3">
      <c r="B32" s="12">
        <v>25</v>
      </c>
      <c r="C32" s="36"/>
      <c r="D32" s="36">
        <f t="shared" si="0"/>
        <v>-240.55054154540576</v>
      </c>
      <c r="E32" s="36">
        <f t="shared" si="1"/>
        <v>-891.80438202748815</v>
      </c>
      <c r="F32" s="39">
        <f>$C$8+SUM($E$8:E32)</f>
        <v>23163.249772513096</v>
      </c>
    </row>
    <row r="33" spans="2:7" x14ac:dyDescent="0.3">
      <c r="B33" s="12">
        <v>26</v>
      </c>
      <c r="C33" s="36"/>
      <c r="D33" s="36">
        <f t="shared" si="0"/>
        <v>-231.63249772513086</v>
      </c>
      <c r="E33" s="36">
        <f t="shared" si="1"/>
        <v>-900.72242584776313</v>
      </c>
      <c r="F33" s="39">
        <f>$C$8+SUM($E$8:E33)</f>
        <v>22262.527346665334</v>
      </c>
    </row>
    <row r="34" spans="2:7" x14ac:dyDescent="0.3">
      <c r="B34" s="12">
        <v>27</v>
      </c>
      <c r="C34" s="36"/>
      <c r="D34" s="36">
        <f t="shared" si="0"/>
        <v>-222.62527346665328</v>
      </c>
      <c r="E34" s="36">
        <f t="shared" si="1"/>
        <v>-909.72965010624057</v>
      </c>
      <c r="F34" s="39">
        <f>$C$8+SUM($E$8:E34)</f>
        <v>21352.797696559093</v>
      </c>
    </row>
    <row r="35" spans="2:7" x14ac:dyDescent="0.3">
      <c r="B35" s="12">
        <v>28</v>
      </c>
      <c r="C35" s="36"/>
      <c r="D35" s="36">
        <f t="shared" si="0"/>
        <v>-213.52797696559082</v>
      </c>
      <c r="E35" s="36">
        <f t="shared" si="1"/>
        <v>-918.82694660730317</v>
      </c>
      <c r="F35" s="39">
        <f>$C$8+SUM($E$8:E35)</f>
        <v>20433.97074995179</v>
      </c>
    </row>
    <row r="36" spans="2:7" x14ac:dyDescent="0.3">
      <c r="B36" s="12">
        <v>29</v>
      </c>
      <c r="C36" s="36"/>
      <c r="D36" s="36">
        <f t="shared" si="0"/>
        <v>-204.33970749951783</v>
      </c>
      <c r="E36" s="36">
        <f t="shared" si="1"/>
        <v>-928.01521607337611</v>
      </c>
      <c r="F36" s="39">
        <f>$C$8+SUM($E$8:E36)</f>
        <v>19505.955533878412</v>
      </c>
    </row>
    <row r="37" spans="2:7" x14ac:dyDescent="0.3">
      <c r="B37" s="12">
        <v>30</v>
      </c>
      <c r="C37" s="36"/>
      <c r="D37" s="36">
        <f t="shared" si="0"/>
        <v>-195.05955533878407</v>
      </c>
      <c r="E37" s="36">
        <f t="shared" si="1"/>
        <v>-937.29536823410979</v>
      </c>
      <c r="F37" s="39">
        <f>$C$8+SUM($E$8:E37)</f>
        <v>18568.660165644302</v>
      </c>
    </row>
    <row r="38" spans="2:7" x14ac:dyDescent="0.3">
      <c r="B38" s="12">
        <v>31</v>
      </c>
      <c r="C38" s="36"/>
      <c r="D38" s="36">
        <f t="shared" si="0"/>
        <v>-185.68660165644292</v>
      </c>
      <c r="E38" s="36">
        <f t="shared" si="1"/>
        <v>-946.66832191645096</v>
      </c>
      <c r="F38" s="39">
        <f>$C$8+SUM($E$8:E38)</f>
        <v>17621.99184372785</v>
      </c>
    </row>
    <row r="39" spans="2:7" x14ac:dyDescent="0.3">
      <c r="B39" s="12">
        <v>32</v>
      </c>
      <c r="C39" s="36"/>
      <c r="D39" s="36">
        <f t="shared" si="0"/>
        <v>-176.21991843727844</v>
      </c>
      <c r="E39" s="36">
        <f t="shared" si="1"/>
        <v>-956.13500513561553</v>
      </c>
      <c r="F39" s="39">
        <f>$C$8+SUM($E$8:E39)</f>
        <v>16665.856838592234</v>
      </c>
    </row>
    <row r="40" spans="2:7" x14ac:dyDescent="0.3">
      <c r="B40" s="12">
        <v>33</v>
      </c>
      <c r="C40" s="36"/>
      <c r="D40" s="36">
        <f t="shared" si="0"/>
        <v>-166.65856838592228</v>
      </c>
      <c r="E40" s="36">
        <f t="shared" si="1"/>
        <v>-965.69635518697169</v>
      </c>
      <c r="F40" s="39">
        <f>$C$8+SUM($E$8:E40)</f>
        <v>15700.160483405263</v>
      </c>
    </row>
    <row r="41" spans="2:7" x14ac:dyDescent="0.3">
      <c r="B41" s="12">
        <v>34</v>
      </c>
      <c r="C41" s="36"/>
      <c r="D41" s="36">
        <f t="shared" si="0"/>
        <v>-157.00160483405253</v>
      </c>
      <c r="E41" s="36">
        <f t="shared" si="1"/>
        <v>-975.35331873884138</v>
      </c>
      <c r="F41" s="39">
        <f>$C$8+SUM($E$8:E41)</f>
        <v>14724.807164666421</v>
      </c>
    </row>
    <row r="42" spans="2:7" x14ac:dyDescent="0.3">
      <c r="B42" s="12">
        <v>35</v>
      </c>
      <c r="C42" s="36"/>
      <c r="D42" s="36">
        <f t="shared" si="0"/>
        <v>-147.24807164666413</v>
      </c>
      <c r="E42" s="36">
        <f t="shared" si="1"/>
        <v>-985.10685192622975</v>
      </c>
      <c r="F42" s="39">
        <f>$C$8+SUM($E$8:E42)</f>
        <v>13739.700312740191</v>
      </c>
    </row>
    <row r="43" spans="2:7" x14ac:dyDescent="0.3">
      <c r="B43" s="12">
        <v>36</v>
      </c>
      <c r="C43" s="36"/>
      <c r="D43" s="36">
        <f t="shared" si="0"/>
        <v>-137.39700312740183</v>
      </c>
      <c r="E43" s="36">
        <f t="shared" si="1"/>
        <v>-994.95792044549205</v>
      </c>
      <c r="F43" s="39">
        <f>$C$8+SUM($E$8:E43)</f>
        <v>12744.742392294698</v>
      </c>
      <c r="G43" s="83">
        <f>SUM(E8:E43)</f>
        <v>-30255.257607705302</v>
      </c>
    </row>
    <row r="44" spans="2:7" x14ac:dyDescent="0.3">
      <c r="B44" s="12">
        <v>37</v>
      </c>
      <c r="C44" s="36"/>
      <c r="D44" s="36">
        <f t="shared" si="0"/>
        <v>-127.44742392294691</v>
      </c>
      <c r="E44" s="36">
        <f t="shared" si="1"/>
        <v>-1004.907499649947</v>
      </c>
      <c r="F44" s="39">
        <f>$C$8+SUM($E$8:E44)</f>
        <v>11739.834892644751</v>
      </c>
    </row>
    <row r="45" spans="2:7" x14ac:dyDescent="0.3">
      <c r="B45" s="12">
        <v>38</v>
      </c>
      <c r="C45" s="36"/>
      <c r="D45" s="36">
        <f t="shared" si="0"/>
        <v>-117.39834892644744</v>
      </c>
      <c r="E45" s="36">
        <f t="shared" si="1"/>
        <v>-1014.9565746464466</v>
      </c>
      <c r="F45" s="39">
        <f>$C$8+SUM($E$8:E45)</f>
        <v>10724.878317998304</v>
      </c>
    </row>
    <row r="46" spans="2:7" x14ac:dyDescent="0.3">
      <c r="B46" s="12">
        <v>39</v>
      </c>
      <c r="C46" s="36"/>
      <c r="D46" s="36">
        <f t="shared" si="0"/>
        <v>-107.24878317998296</v>
      </c>
      <c r="E46" s="36">
        <f t="shared" si="1"/>
        <v>-1025.1061403929109</v>
      </c>
      <c r="F46" s="39">
        <f>$C$8+SUM($E$8:E46)</f>
        <v>9699.772177605395</v>
      </c>
    </row>
    <row r="47" spans="2:7" x14ac:dyDescent="0.3">
      <c r="B47" s="12">
        <v>40</v>
      </c>
      <c r="C47" s="36"/>
      <c r="D47" s="36">
        <f t="shared" si="0"/>
        <v>-96.997721776053865</v>
      </c>
      <c r="E47" s="36">
        <f t="shared" si="1"/>
        <v>-1035.3572017968402</v>
      </c>
      <c r="F47" s="39">
        <f>$C$8+SUM($E$8:E47)</f>
        <v>8664.414975808555</v>
      </c>
    </row>
    <row r="48" spans="2:7" x14ac:dyDescent="0.3">
      <c r="B48" s="12">
        <v>41</v>
      </c>
      <c r="C48" s="36"/>
      <c r="D48" s="36">
        <f t="shared" si="0"/>
        <v>-86.644149758085462</v>
      </c>
      <c r="E48" s="36">
        <f t="shared" si="1"/>
        <v>-1045.7107738148084</v>
      </c>
      <c r="F48" s="39">
        <f>$C$8+SUM($E$8:E48)</f>
        <v>7618.7042019937435</v>
      </c>
    </row>
    <row r="49" spans="2:6" x14ac:dyDescent="0.3">
      <c r="B49" s="12">
        <v>42</v>
      </c>
      <c r="C49" s="36"/>
      <c r="D49" s="36">
        <f t="shared" si="0"/>
        <v>-76.187042019937351</v>
      </c>
      <c r="E49" s="36">
        <f t="shared" si="1"/>
        <v>-1056.1678815529565</v>
      </c>
      <c r="F49" s="39">
        <f>$C$8+SUM($E$8:E49)</f>
        <v>6562.536320440784</v>
      </c>
    </row>
    <row r="50" spans="2:6" x14ac:dyDescent="0.3">
      <c r="B50" s="12">
        <v>43</v>
      </c>
      <c r="C50" s="36"/>
      <c r="D50" s="36">
        <f t="shared" si="0"/>
        <v>-65.62536320440779</v>
      </c>
      <c r="E50" s="36">
        <f t="shared" si="1"/>
        <v>-1066.7295603684861</v>
      </c>
      <c r="F50" s="39">
        <f>$C$8+SUM($E$8:E50)</f>
        <v>5495.8067600723007</v>
      </c>
    </row>
    <row r="51" spans="2:6" x14ac:dyDescent="0.3">
      <c r="B51" s="12">
        <v>44</v>
      </c>
      <c r="C51" s="36"/>
      <c r="D51" s="36">
        <f t="shared" si="0"/>
        <v>-54.958067600722934</v>
      </c>
      <c r="E51" s="36">
        <f t="shared" si="1"/>
        <v>-1077.3968559721709</v>
      </c>
      <c r="F51" s="39">
        <f>$C$8+SUM($E$8:E51)</f>
        <v>4418.4099041001318</v>
      </c>
    </row>
    <row r="52" spans="2:6" x14ac:dyDescent="0.3">
      <c r="B52" s="12">
        <v>45</v>
      </c>
      <c r="C52" s="36"/>
      <c r="D52" s="36">
        <f t="shared" si="0"/>
        <v>-44.184099041001218</v>
      </c>
      <c r="E52" s="36">
        <f t="shared" si="1"/>
        <v>-1088.1708245318928</v>
      </c>
      <c r="F52" s="39">
        <f>$C$8+SUM($E$8:E52)</f>
        <v>3330.2390795682368</v>
      </c>
    </row>
    <row r="53" spans="2:6" x14ac:dyDescent="0.3">
      <c r="B53" s="12">
        <v>46</v>
      </c>
      <c r="C53" s="36"/>
      <c r="D53" s="36">
        <f t="shared" si="0"/>
        <v>-33.302390795682292</v>
      </c>
      <c r="E53" s="36">
        <f t="shared" si="1"/>
        <v>-1099.0525327772116</v>
      </c>
      <c r="F53" s="39">
        <f>$C$8+SUM($E$8:E53)</f>
        <v>2231.1865467910247</v>
      </c>
    </row>
    <row r="54" spans="2:6" x14ac:dyDescent="0.3">
      <c r="B54" s="12">
        <v>47</v>
      </c>
      <c r="C54" s="36"/>
      <c r="D54" s="36">
        <f t="shared" si="0"/>
        <v>-22.311865467910181</v>
      </c>
      <c r="E54" s="36">
        <f t="shared" si="1"/>
        <v>-1110.0430581049836</v>
      </c>
      <c r="F54" s="39">
        <f>$C$8+SUM($E$8:E54)</f>
        <v>1121.1434886860443</v>
      </c>
    </row>
    <row r="55" spans="2:6" x14ac:dyDescent="0.3">
      <c r="B55" s="12">
        <v>48</v>
      </c>
      <c r="C55" s="36"/>
      <c r="D55" s="36">
        <f t="shared" si="0"/>
        <v>-11.211434886860339</v>
      </c>
      <c r="E55" s="36">
        <f t="shared" si="1"/>
        <v>-1121.1434886860336</v>
      </c>
      <c r="F55" s="39">
        <f>$C$8+SUM($E$8:E55)</f>
        <v>0</v>
      </c>
    </row>
    <row r="56" spans="2:6" x14ac:dyDescent="0.3">
      <c r="B56" s="12"/>
      <c r="C56" s="36"/>
      <c r="D56" s="36">
        <f>SUM(D8:D55)</f>
        <v>-11353.036331498924</v>
      </c>
      <c r="E56" s="36">
        <f t="shared" ref="E56" si="2">SUM(E8:E55)</f>
        <v>-42999.999999999993</v>
      </c>
      <c r="F56" s="37"/>
    </row>
    <row r="57" spans="2:6" ht="15.65" thickBot="1" x14ac:dyDescent="0.35">
      <c r="B57" s="14"/>
      <c r="C57" s="15"/>
      <c r="D57" s="16"/>
      <c r="E57" s="16"/>
      <c r="F57" s="17"/>
    </row>
    <row r="60" spans="2:6" x14ac:dyDescent="0.3">
      <c r="B60" s="23"/>
      <c r="C60" s="23"/>
      <c r="D60" s="23"/>
    </row>
    <row r="61" spans="2:6" x14ac:dyDescent="0.3">
      <c r="B61" s="2" t="s">
        <v>67</v>
      </c>
    </row>
    <row r="62" spans="2:6" x14ac:dyDescent="0.3">
      <c r="B62" s="2"/>
    </row>
    <row r="63" spans="2:6" x14ac:dyDescent="0.3">
      <c r="B63" s="2"/>
    </row>
  </sheetData>
  <mergeCells count="4">
    <mergeCell ref="B5:E5"/>
    <mergeCell ref="B1:F1"/>
    <mergeCell ref="B2:F2"/>
    <mergeCell ref="B4:E4"/>
  </mergeCells>
  <printOptions horizontalCentered="1"/>
  <pageMargins left="0.51181102362204722" right="0.51181102362204722" top="0.98425196850393704" bottom="0.9448818897637796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</vt:lpstr>
      <vt:lpstr>Estado de Resultados</vt:lpstr>
      <vt:lpstr>Balance General</vt:lpstr>
      <vt:lpstr>Flujo de Caja</vt:lpstr>
      <vt:lpstr>Tabla de Amortizacion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Satellite</dc:creator>
  <cp:lastModifiedBy>Sara Carolina Gómez Delgado</cp:lastModifiedBy>
  <cp:lastPrinted>2017-12-21T16:36:14Z</cp:lastPrinted>
  <dcterms:created xsi:type="dcterms:W3CDTF">2017-11-13T16:30:27Z</dcterms:created>
  <dcterms:modified xsi:type="dcterms:W3CDTF">2023-04-13T00:07:35Z</dcterms:modified>
</cp:coreProperties>
</file>