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go\Downloads\"/>
    </mc:Choice>
  </mc:AlternateContent>
  <xr:revisionPtr revIDLastSave="0" documentId="13_ncr:1_{F2643482-72BE-4048-8D14-A27432040857}" xr6:coauthVersionLast="47" xr6:coauthVersionMax="47" xr10:uidLastSave="{00000000-0000-0000-0000-000000000000}"/>
  <bookViews>
    <workbookView xWindow="-108" yWindow="-108" windowWidth="23256" windowHeight="12456" activeTab="2" xr2:uid="{C388AD20-7519-495C-B934-88533359A101}"/>
  </bookViews>
  <sheets>
    <sheet name="Cap5" sheetId="2" r:id="rId1"/>
    <sheet name="Cap6" sheetId="3" r:id="rId2"/>
    <sheet name="Cap4" sheetId="1" r:id="rId3"/>
    <sheet name="Cap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T138" i="1"/>
  <c r="T139" i="1" s="1"/>
  <c r="J138" i="1"/>
  <c r="O136" i="1"/>
  <c r="J137" i="1"/>
  <c r="D170" i="1"/>
  <c r="D171" i="1" s="1"/>
  <c r="B170" i="1"/>
  <c r="B171" i="1" s="1"/>
  <c r="H126" i="1"/>
  <c r="D115" i="1"/>
  <c r="F101" i="1"/>
  <c r="G107" i="1"/>
  <c r="F78" i="1"/>
  <c r="F77" i="1"/>
  <c r="F76" i="1"/>
  <c r="F75" i="1"/>
  <c r="F69" i="1"/>
  <c r="G69" i="1" s="1"/>
  <c r="F72" i="1" s="1"/>
  <c r="H43" i="1"/>
  <c r="H46" i="1" s="1"/>
  <c r="H27" i="1"/>
  <c r="M27" i="1" s="1"/>
  <c r="H26" i="1"/>
  <c r="E8" i="1"/>
  <c r="F79" i="1" l="1"/>
</calcChain>
</file>

<file path=xl/sharedStrings.xml><?xml version="1.0" encoding="utf-8"?>
<sst xmlns="http://schemas.openxmlformats.org/spreadsheetml/2006/main" count="162" uniqueCount="116">
  <si>
    <t>Ejercicios</t>
  </si>
  <si>
    <t>Cuanto dinero tendra un hombre en su cuenta, despues de 8 depositos anuales de 10,000.</t>
  </si>
  <si>
    <t>La cuenta le da un 6% anual.</t>
  </si>
  <si>
    <t>Cuanto dinero tendra que depositar ahora una persona que quiere hacer retiros anuales de 6,000 pesos durante 9 años. El primer retiro lo hará dentro de un año. La tasa es del 7% anual.</t>
  </si>
  <si>
    <t>Un hombre que presta 50,000 pesos al 5%, se le harán 15 pagos iguales. El primer pago se le hará dentro de 3 años.</t>
  </si>
  <si>
    <t>¿De cuanto serán esos pagos?</t>
  </si>
  <si>
    <t>Años</t>
  </si>
  <si>
    <t>Flujos %</t>
  </si>
  <si>
    <t>F=?</t>
  </si>
  <si>
    <t>F/A</t>
  </si>
  <si>
    <t>Quiero un F dado A</t>
  </si>
  <si>
    <t>i =</t>
  </si>
  <si>
    <t>Uno. Pizarrón y Excel</t>
  </si>
  <si>
    <t>Dos. Pizarrón y Excel</t>
  </si>
  <si>
    <t xml:space="preserve">P = ? </t>
  </si>
  <si>
    <t xml:space="preserve">i = </t>
  </si>
  <si>
    <t>Quiero una P dado A.</t>
  </si>
  <si>
    <t>P/A</t>
  </si>
  <si>
    <t>Segunda</t>
  </si>
  <si>
    <t>VNA</t>
  </si>
  <si>
    <t>NPV</t>
  </si>
  <si>
    <t>Spanish</t>
  </si>
  <si>
    <t>English</t>
  </si>
  <si>
    <t xml:space="preserve">VA </t>
  </si>
  <si>
    <t xml:space="preserve">PV </t>
  </si>
  <si>
    <t>Opcion</t>
  </si>
  <si>
    <t>Análisis inteligente de signos</t>
  </si>
  <si>
    <t>(+/-)</t>
  </si>
  <si>
    <t xml:space="preserve"> -&gt;</t>
  </si>
  <si>
    <t xml:space="preserve"> -NPV</t>
  </si>
  <si>
    <t>Tres. Pizarrón y Excel</t>
  </si>
  <si>
    <t>Flujo $</t>
  </si>
  <si>
    <t>A</t>
  </si>
  <si>
    <t>&lt;- Se borra</t>
  </si>
  <si>
    <t>A/P</t>
  </si>
  <si>
    <t>PAGO</t>
  </si>
  <si>
    <t>PMT</t>
  </si>
  <si>
    <t>Paso 1</t>
  </si>
  <si>
    <t>F/P</t>
  </si>
  <si>
    <t>Traer ese -50,000 al año dos</t>
  </si>
  <si>
    <t>Analizamos el signo y escogemos dejarlo negativo</t>
  </si>
  <si>
    <t xml:space="preserve">Paso 2 </t>
  </si>
  <si>
    <t>VF</t>
  </si>
  <si>
    <t>FV</t>
  </si>
  <si>
    <t>Cuatro. Excel</t>
  </si>
  <si>
    <t>Una mujer sabia deposita 6000 pesos ahora, 3000 pesos dentro de dos anios, 4000 pesos dentro de 5 anios y 8000 pesotes dentro de 8 anios. Tasa 5% annual</t>
  </si>
  <si>
    <t>Cuanto tendra en su cuenta dentro de 10 anios.</t>
  </si>
  <si>
    <t>Anios</t>
  </si>
  <si>
    <t>i</t>
  </si>
  <si>
    <t>anuales</t>
  </si>
  <si>
    <t>Paso 1)</t>
  </si>
  <si>
    <t>TOTAL</t>
  </si>
  <si>
    <t>Paso 2)</t>
  </si>
  <si>
    <t xml:space="preserve"> = VNA + Flujo año 0</t>
  </si>
  <si>
    <t>VF1</t>
  </si>
  <si>
    <t>VF2</t>
  </si>
  <si>
    <t>VF3</t>
  </si>
  <si>
    <t>VF4</t>
  </si>
  <si>
    <t xml:space="preserve">Interés Nominal </t>
  </si>
  <si>
    <t>Interés Efectivo</t>
  </si>
  <si>
    <t xml:space="preserve">Interés del periodo </t>
  </si>
  <si>
    <t>(Explicación en pizarrón)</t>
  </si>
  <si>
    <t>r(anual)</t>
  </si>
  <si>
    <t>ief=((1+r/m)^m)-1</t>
  </si>
  <si>
    <t>ip=r/m</t>
  </si>
  <si>
    <t>INT.EFECTIVO</t>
  </si>
  <si>
    <t>TASA.NOMINAL</t>
  </si>
  <si>
    <t>es nominal porque dice "capitalizado semestralmente"</t>
  </si>
  <si>
    <t>P=?</t>
  </si>
  <si>
    <t>P/F</t>
  </si>
  <si>
    <t>VA</t>
  </si>
  <si>
    <t>Tasa a utilizar:</t>
  </si>
  <si>
    <t>r=</t>
  </si>
  <si>
    <t>anual,capitalizable semestralmente</t>
  </si>
  <si>
    <t>m=</t>
  </si>
  <si>
    <t xml:space="preserve"> semestres al año</t>
  </si>
  <si>
    <t>8.16% anual</t>
  </si>
  <si>
    <t>anual, capitalizable mensualmente</t>
  </si>
  <si>
    <t>anual</t>
  </si>
  <si>
    <t>Tarea</t>
  </si>
  <si>
    <t>P=</t>
  </si>
  <si>
    <t>*10</t>
  </si>
  <si>
    <t>nper=</t>
  </si>
  <si>
    <t>meses</t>
  </si>
  <si>
    <t>A=?</t>
  </si>
  <si>
    <t>periodo</t>
  </si>
  <si>
    <t>mensual</t>
  </si>
  <si>
    <t>AHORRO</t>
  </si>
  <si>
    <t>Desposito $5000</t>
  </si>
  <si>
    <t>Cliente selecto</t>
  </si>
  <si>
    <t>ofrecen tasa de 10% anual</t>
  </si>
  <si>
    <t xml:space="preserve"> </t>
  </si>
  <si>
    <t>Normal</t>
  </si>
  <si>
    <t>Selecto</t>
  </si>
  <si>
    <t>VNA TOTAL</t>
  </si>
  <si>
    <t>*</t>
  </si>
  <si>
    <t>me ahorré este dinero y obtengo los mismos beneficios</t>
  </si>
  <si>
    <t>Thorough Thinking</t>
  </si>
  <si>
    <t xml:space="preserve">nper = </t>
  </si>
  <si>
    <t>años</t>
  </si>
  <si>
    <t>A=</t>
  </si>
  <si>
    <t>(se han realizado solo 4)</t>
  </si>
  <si>
    <t>ief</t>
  </si>
  <si>
    <t>ief=</t>
  </si>
  <si>
    <t>Si no dice nada después del 6%, debe ser anual efectiva</t>
  </si>
  <si>
    <t>anual efectiva</t>
  </si>
  <si>
    <t>(VA)</t>
  </si>
  <si>
    <r>
      <rPr>
        <b/>
        <sz val="11"/>
        <color theme="1"/>
        <rFont val="Calibri"/>
        <family val="2"/>
        <scheme val="minor"/>
      </rPr>
      <t>Paso 1)</t>
    </r>
    <r>
      <rPr>
        <sz val="11"/>
        <color theme="1"/>
        <rFont val="Calibri"/>
        <family val="2"/>
        <scheme val="minor"/>
      </rPr>
      <t xml:space="preserve"> P/A</t>
    </r>
  </si>
  <si>
    <r>
      <rPr>
        <b/>
        <sz val="11"/>
        <color theme="1"/>
        <rFont val="Calibri"/>
        <family val="2"/>
        <scheme val="minor"/>
      </rPr>
      <t>Paso 2)</t>
    </r>
    <r>
      <rPr>
        <sz val="11"/>
        <color theme="1"/>
        <rFont val="Calibri"/>
        <family val="2"/>
        <scheme val="minor"/>
      </rPr>
      <t xml:space="preserve"> Flujos en cero</t>
    </r>
  </si>
  <si>
    <t>SALDO</t>
  </si>
  <si>
    <r>
      <rPr>
        <b/>
        <sz val="11"/>
        <color theme="1"/>
        <rFont val="Calibri"/>
        <family val="2"/>
        <scheme val="minor"/>
      </rPr>
      <t>Paso 3)</t>
    </r>
    <r>
      <rPr>
        <sz val="11"/>
        <color theme="1"/>
        <rFont val="Calibri"/>
        <family val="2"/>
        <scheme val="minor"/>
      </rPr>
      <t xml:space="preserve"> Saldo a: F=5 años (VF)</t>
    </r>
  </si>
  <si>
    <t>Comprobación</t>
  </si>
  <si>
    <t>Tarea 32/08/2022</t>
  </si>
  <si>
    <t xml:space="preserve"> 4-12</t>
  </si>
  <si>
    <t xml:space="preserve"> 4-13</t>
  </si>
  <si>
    <t xml:space="preserve"> 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</si>
</sst>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4" fontId="0" fillId="0" borderId="0" xfId="0" applyNumberFormat="1"/>
    <xf numFmtId="8" fontId="0" fillId="0" borderId="0" xfId="0" applyNumberFormat="1"/>
    <xf numFmtId="9" fontId="0" fillId="0" borderId="0" xfId="0" applyNumberFormat="1"/>
    <xf numFmtId="9" fontId="0" fillId="0" borderId="0" xfId="0" applyNumberFormat="1" applyFont="1"/>
    <xf numFmtId="8" fontId="0" fillId="0" borderId="1" xfId="0" applyNumberFormat="1" applyBorder="1"/>
    <xf numFmtId="0" fontId="0" fillId="0" borderId="2" xfId="0" applyBorder="1"/>
    <xf numFmtId="8" fontId="0" fillId="0" borderId="2" xfId="0" applyNumberFormat="1" applyBorder="1"/>
    <xf numFmtId="0" fontId="0" fillId="2" borderId="0" xfId="0" applyFill="1"/>
    <xf numFmtId="8" fontId="0" fillId="2" borderId="1" xfId="0" applyNumberFormat="1" applyFill="1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8" fontId="0" fillId="0" borderId="3" xfId="0" applyNumberFormat="1" applyBorder="1"/>
    <xf numFmtId="0" fontId="0" fillId="0" borderId="0" xfId="0" applyFont="1"/>
    <xf numFmtId="0" fontId="0" fillId="3" borderId="0" xfId="0" applyFill="1"/>
    <xf numFmtId="0" fontId="3" fillId="0" borderId="0" xfId="0" applyFont="1"/>
    <xf numFmtId="8" fontId="0" fillId="0" borderId="2" xfId="0" applyNumberFormat="1" applyBorder="1" applyAlignment="1">
      <alignment horizontal="center"/>
    </xf>
    <xf numFmtId="8" fontId="0" fillId="0" borderId="0" xfId="0" applyNumberFormat="1" applyBorder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0" borderId="1" xfId="0" applyBorder="1"/>
    <xf numFmtId="10" fontId="0" fillId="0" borderId="1" xfId="1" applyNumberFormat="1" applyFont="1" applyBorder="1"/>
    <xf numFmtId="0" fontId="0" fillId="4" borderId="0" xfId="0" applyFill="1"/>
    <xf numFmtId="0" fontId="4" fillId="0" borderId="0" xfId="0" applyFont="1"/>
    <xf numFmtId="0" fontId="5" fillId="0" borderId="0" xfId="0" applyFont="1"/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8" fontId="0" fillId="0" borderId="4" xfId="0" applyNumberFormat="1" applyBorder="1"/>
    <xf numFmtId="0" fontId="0" fillId="5" borderId="0" xfId="0" applyFill="1"/>
    <xf numFmtId="0" fontId="0" fillId="6" borderId="0" xfId="0" applyFill="1"/>
    <xf numFmtId="8" fontId="0" fillId="6" borderId="0" xfId="0" applyNumberFormat="1" applyFill="1"/>
    <xf numFmtId="8" fontId="0" fillId="0" borderId="5" xfId="0" applyNumberFormat="1" applyBorder="1"/>
    <xf numFmtId="8" fontId="0" fillId="7" borderId="1" xfId="0" applyNumberFormat="1" applyFill="1" applyBorder="1"/>
    <xf numFmtId="0" fontId="6" fillId="0" borderId="0" xfId="0" applyFont="1"/>
    <xf numFmtId="16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ustomXml" Target="../ink/ink2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374650</xdr:colOff>
      <xdr:row>92</xdr:row>
      <xdr:rowOff>101600</xdr:rowOff>
    </xdr:from>
    <xdr:to>
      <xdr:col>7</xdr:col>
      <xdr:colOff>857235</xdr:colOff>
      <xdr:row>94</xdr:row>
      <xdr:rowOff>158750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58B01C-2576-EB7A-AC1E-72AD41AF2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17037050"/>
          <a:ext cx="5539725" cy="425450"/>
        </a:xfrm>
        <a:prstGeom prst="rect">
          <a:avLst/>
        </a:prstGeom>
      </xdr:spPr>
    </xdr:pic>
    <xdr:clientData/>
  </xdr:twoCellAnchor>
  <xdr:twoCellAnchor editAs="oneCell">
    <xdr:from>
      <xdr:col>2</xdr:col>
      <xdr:colOff>215760</xdr:colOff>
      <xdr:row>94</xdr:row>
      <xdr:rowOff>5900</xdr:rowOff>
    </xdr:from>
    <xdr:to>
      <xdr:col>5</xdr:col>
      <xdr:colOff>619640</xdr:colOff>
      <xdr:row>94</xdr:row>
      <xdr:rowOff>57740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048D59C4-129C-817D-ADFA-C96176CF5524}"/>
                </a:ext>
              </a:extLst>
            </xdr14:cNvPr>
            <xdr14:cNvContentPartPr/>
          </xdr14:nvContentPartPr>
          <xdr14:nvPr macro=""/>
          <xdr14:xfrm>
            <a:off x="1434960" y="17309650"/>
            <a:ext cx="2603520" cy="5184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048D59C4-129C-817D-ADFA-C96176CF552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80960" y="17202010"/>
              <a:ext cx="2711160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203150</xdr:colOff>
      <xdr:row>94</xdr:row>
      <xdr:rowOff>31560</xdr:rowOff>
    </xdr:from>
    <xdr:to>
      <xdr:col>6</xdr:col>
      <xdr:colOff>501950</xdr:colOff>
      <xdr:row>95</xdr:row>
      <xdr:rowOff>106610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1CD5071F-8320-C80E-D96F-E568517B05E6}"/>
                </a:ext>
              </a:extLst>
            </xdr14:cNvPr>
            <xdr14:cNvContentPartPr/>
          </xdr14:nvContentPartPr>
          <xdr14:nvPr macro=""/>
          <xdr14:xfrm>
            <a:off x="4235400" y="17335310"/>
            <a:ext cx="298800" cy="25920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1CD5071F-8320-C80E-D96F-E568517B05E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226400" y="17326297"/>
              <a:ext cx="316440" cy="2768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381001</xdr:colOff>
      <xdr:row>108</xdr:row>
      <xdr:rowOff>25400</xdr:rowOff>
    </xdr:from>
    <xdr:to>
      <xdr:col>8</xdr:col>
      <xdr:colOff>209551</xdr:colOff>
      <xdr:row>110</xdr:row>
      <xdr:rowOff>50889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FBA105D-4742-7B2B-1467-D4175AFF3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1" y="19932650"/>
          <a:ext cx="5861050" cy="393789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118</xdr:row>
      <xdr:rowOff>0</xdr:rowOff>
    </xdr:from>
    <xdr:to>
      <xdr:col>8</xdr:col>
      <xdr:colOff>590516</xdr:colOff>
      <xdr:row>122</xdr:row>
      <xdr:rowOff>171450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6A1314F-84FB-B7AB-9669-EFA06247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599" y="21844000"/>
          <a:ext cx="6013417" cy="908050"/>
        </a:xfrm>
        <a:prstGeom prst="rect">
          <a:avLst/>
        </a:prstGeom>
      </xdr:spPr>
    </xdr:pic>
    <xdr:clientData/>
  </xdr:twoCellAnchor>
  <xdr:twoCellAnchor editAs="oneCell">
    <xdr:from>
      <xdr:col>6</xdr:col>
      <xdr:colOff>69540</xdr:colOff>
      <xdr:row>120</xdr:row>
      <xdr:rowOff>177380</xdr:rowOff>
    </xdr:from>
    <xdr:to>
      <xdr:col>7</xdr:col>
      <xdr:colOff>189970</xdr:colOff>
      <xdr:row>120</xdr:row>
      <xdr:rowOff>177740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1DBC233E-747B-FAD6-244A-76E742E60E39}"/>
                </a:ext>
              </a:extLst>
            </xdr14:cNvPr>
            <xdr14:cNvContentPartPr/>
          </xdr14:nvContentPartPr>
          <xdr14:nvPr macro=""/>
          <xdr14:xfrm>
            <a:off x="4222440" y="22389680"/>
            <a:ext cx="850680" cy="36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1DBC233E-747B-FAD6-244A-76E742E60E3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168800" y="22282040"/>
              <a:ext cx="9583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</xdr:colOff>
      <xdr:row>130</xdr:row>
      <xdr:rowOff>7621</xdr:rowOff>
    </xdr:from>
    <xdr:to>
      <xdr:col>8</xdr:col>
      <xdr:colOff>608331</xdr:colOff>
      <xdr:row>135</xdr:row>
      <xdr:rowOff>17773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744DBFF-D52A-E43A-3557-F702953B0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8181" y="23842981"/>
          <a:ext cx="5965190" cy="93217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30481</xdr:colOff>
      <xdr:row>148</xdr:row>
      <xdr:rowOff>22860</xdr:rowOff>
    </xdr:from>
    <xdr:to>
      <xdr:col>8</xdr:col>
      <xdr:colOff>586741</xdr:colOff>
      <xdr:row>158</xdr:row>
      <xdr:rowOff>77844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4B1A0934-0287-E75B-8EBF-59C60DFC3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8661" y="25138380"/>
          <a:ext cx="5913120" cy="188378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31T22:54:35.48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36,'7'6,"0"0,1-1,-1 1,1-2,0 1,0-1,0-1,1 1,-1-1,1-1,0 0,0 0,11 0,16 1,0-2,38-3,-9 0,2272 2,-1830 18,32 0,186-6,-36-6,-401-8,34-7,7 0,-182 0,-16 1,-78 4,91-17,-36 4,151-21,-198 27,-1 3,81 1,-102 7,-23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31T22:57:06.8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830 0 24575,'-6'1'0,"1"0"0,0 1 0,0-1 0,0 1 0,0 0 0,1 0 0,-1 1 0,0-1 0,-6 6 0,-3 1 0,-49 29 0,-92 77 0,68-48 0,-10 12 0,-104 108 0,157-144 0,25-25-682,-34 26-1,42-37-6143</inkml:trace>
  <inkml:trace contextRef="#ctx0" brushRef="#br0" timeOffset="1135.68">0 36 24575,'6'1'0,"-1"0"0,0 0 0,1 0 0,-1 0 0,0 1 0,0 0 0,0 0 0,0 0 0,-1 1 0,1 0 0,0-1 0,-1 2 0,0-1 0,7 7 0,7 8 0,29 38 0,-28-32 0,60 62 0,171 145 0,-241-224 0,1 0 0,0-1 0,16 8 0,2 1 0,-25-12 0,1 1 0,0-1 0,-1 1 0,0 0 0,1 0 0,-2 0 0,1 0 0,0 1 0,-1-1 0,4 10 0,13 21 0,-12-26-136,0 1-1,1-2 1,0 1-1,0-1 1,1 0-1,0-1 1,0 0-1,1-1 0,18 10 1,-18-11-6690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31T23:39:03.39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1,'2346'0,"-2330"0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E5A9-6D76-45B0-9804-D3A6B3766308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58EC-7DB1-4120-AD4C-C05B09971E8A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86D1-4AF5-4366-94BB-1C393905B18C}">
  <dimension ref="A1:T178"/>
  <sheetViews>
    <sheetView tabSelected="1" zoomScaleNormal="100" workbookViewId="0">
      <selection activeCell="J139" sqref="J139"/>
    </sheetView>
  </sheetViews>
  <sheetFormatPr baseColWidth="10" defaultColWidth="8.88671875" defaultRowHeight="14.4" x14ac:dyDescent="0.3"/>
  <cols>
    <col min="1" max="1" width="9.88671875" customWidth="1"/>
    <col min="2" max="2" width="9.6640625" bestFit="1" customWidth="1"/>
    <col min="3" max="3" width="12.44140625" bestFit="1" customWidth="1"/>
    <col min="4" max="4" width="9.6640625" customWidth="1"/>
    <col min="5" max="5" width="10" bestFit="1" customWidth="1"/>
    <col min="6" max="6" width="11.44140625" bestFit="1" customWidth="1"/>
    <col min="7" max="7" width="10.6640625" bestFit="1" customWidth="1"/>
    <col min="8" max="8" width="14.21875" customWidth="1"/>
    <col min="9" max="10" width="9.6640625" bestFit="1" customWidth="1"/>
    <col min="12" max="12" width="8.88671875" customWidth="1"/>
    <col min="13" max="13" width="10.6640625" bestFit="1" customWidth="1"/>
    <col min="14" max="14" width="10.109375" customWidth="1"/>
    <col min="18" max="18" width="9.6640625" bestFit="1" customWidth="1"/>
    <col min="19" max="19" width="9.88671875" customWidth="1"/>
    <col min="20" max="20" width="9.6640625" bestFit="1" customWidth="1"/>
  </cols>
  <sheetData>
    <row r="1" spans="1:6" x14ac:dyDescent="0.3">
      <c r="A1" t="s">
        <v>0</v>
      </c>
    </row>
    <row r="2" spans="1:6" x14ac:dyDescent="0.3">
      <c r="A2" t="s">
        <v>12</v>
      </c>
    </row>
    <row r="3" spans="1:6" x14ac:dyDescent="0.3">
      <c r="A3" t="s">
        <v>1</v>
      </c>
    </row>
    <row r="4" spans="1:6" x14ac:dyDescent="0.3">
      <c r="A4" t="s">
        <v>2</v>
      </c>
    </row>
    <row r="5" spans="1:6" x14ac:dyDescent="0.3">
      <c r="D5" t="s">
        <v>11</v>
      </c>
      <c r="E5" s="4">
        <v>0.06</v>
      </c>
    </row>
    <row r="6" spans="1:6" x14ac:dyDescent="0.3">
      <c r="B6" t="s">
        <v>6</v>
      </c>
      <c r="C6" t="s">
        <v>7</v>
      </c>
    </row>
    <row r="7" spans="1:6" ht="15" thickBot="1" x14ac:dyDescent="0.35">
      <c r="B7" s="6">
        <v>0</v>
      </c>
      <c r="C7" s="6"/>
      <c r="E7" s="8" t="s">
        <v>9</v>
      </c>
      <c r="F7" t="s">
        <v>10</v>
      </c>
    </row>
    <row r="8" spans="1:6" ht="15" thickBot="1" x14ac:dyDescent="0.35">
      <c r="B8" s="6">
        <v>1</v>
      </c>
      <c r="C8" s="7">
        <v>-10000</v>
      </c>
      <c r="E8" s="9">
        <f>FV(E5,B15,C8)</f>
        <v>98974.679088473727</v>
      </c>
    </row>
    <row r="9" spans="1:6" x14ac:dyDescent="0.3">
      <c r="B9" s="6">
        <v>2</v>
      </c>
      <c r="C9" s="7">
        <v>-10000</v>
      </c>
    </row>
    <row r="10" spans="1:6" x14ac:dyDescent="0.3">
      <c r="B10" s="6">
        <v>3</v>
      </c>
      <c r="C10" s="7">
        <v>-10000</v>
      </c>
    </row>
    <row r="11" spans="1:6" x14ac:dyDescent="0.3">
      <c r="B11" s="6">
        <v>4</v>
      </c>
      <c r="C11" s="7">
        <v>-10000</v>
      </c>
    </row>
    <row r="12" spans="1:6" x14ac:dyDescent="0.3">
      <c r="B12" s="6">
        <v>5</v>
      </c>
      <c r="C12" s="7">
        <v>-10000</v>
      </c>
    </row>
    <row r="13" spans="1:6" x14ac:dyDescent="0.3">
      <c r="B13" s="6">
        <v>6</v>
      </c>
      <c r="C13" s="7">
        <v>-10000</v>
      </c>
    </row>
    <row r="14" spans="1:6" x14ac:dyDescent="0.3">
      <c r="B14" s="6">
        <v>7</v>
      </c>
      <c r="C14" s="7">
        <v>-10000</v>
      </c>
    </row>
    <row r="15" spans="1:6" x14ac:dyDescent="0.3">
      <c r="B15" s="6">
        <v>8</v>
      </c>
      <c r="C15" s="7">
        <v>-10000</v>
      </c>
      <c r="D15" t="s">
        <v>8</v>
      </c>
    </row>
    <row r="17" spans="1:13" x14ac:dyDescent="0.3">
      <c r="A17" t="s">
        <v>13</v>
      </c>
    </row>
    <row r="18" spans="1:13" x14ac:dyDescent="0.3">
      <c r="A18" t="s">
        <v>3</v>
      </c>
    </row>
    <row r="20" spans="1:13" x14ac:dyDescent="0.3">
      <c r="E20" t="s">
        <v>15</v>
      </c>
      <c r="F20" s="3">
        <v>7.0000000000000007E-2</v>
      </c>
    </row>
    <row r="21" spans="1:13" x14ac:dyDescent="0.3">
      <c r="B21" t="s">
        <v>6</v>
      </c>
      <c r="C21" t="s">
        <v>7</v>
      </c>
    </row>
    <row r="22" spans="1:13" x14ac:dyDescent="0.3">
      <c r="B22">
        <v>0</v>
      </c>
      <c r="C22" t="s">
        <v>14</v>
      </c>
      <c r="E22" t="s">
        <v>17</v>
      </c>
    </row>
    <row r="23" spans="1:13" x14ac:dyDescent="0.3">
      <c r="B23">
        <v>1</v>
      </c>
      <c r="C23" s="7">
        <v>6000</v>
      </c>
      <c r="E23" t="s">
        <v>16</v>
      </c>
    </row>
    <row r="24" spans="1:13" x14ac:dyDescent="0.3">
      <c r="B24">
        <v>2</v>
      </c>
      <c r="C24" s="7">
        <v>6000</v>
      </c>
    </row>
    <row r="25" spans="1:13" ht="15" thickBot="1" x14ac:dyDescent="0.35">
      <c r="B25">
        <v>3</v>
      </c>
      <c r="C25" s="7">
        <v>6000</v>
      </c>
      <c r="F25" t="s">
        <v>21</v>
      </c>
      <c r="G25" t="s">
        <v>22</v>
      </c>
    </row>
    <row r="26" spans="1:13" ht="15" thickBot="1" x14ac:dyDescent="0.35">
      <c r="B26">
        <v>4</v>
      </c>
      <c r="C26" s="7">
        <v>6000</v>
      </c>
      <c r="E26" t="s">
        <v>25</v>
      </c>
      <c r="F26" t="s">
        <v>23</v>
      </c>
      <c r="G26" t="s">
        <v>24</v>
      </c>
      <c r="H26" s="5">
        <f>PV(F20,B31,C23)</f>
        <v>-39091.393492787312</v>
      </c>
      <c r="J26" t="s">
        <v>26</v>
      </c>
    </row>
    <row r="27" spans="1:13" ht="15" thickBot="1" x14ac:dyDescent="0.35">
      <c r="B27">
        <v>5</v>
      </c>
      <c r="C27" s="7">
        <v>6000</v>
      </c>
      <c r="E27" t="s">
        <v>18</v>
      </c>
      <c r="F27" t="s">
        <v>19</v>
      </c>
      <c r="G27" t="s">
        <v>20</v>
      </c>
      <c r="H27" s="5">
        <f>NPV(F20,C23:C31)</f>
        <v>39091.393492787291</v>
      </c>
      <c r="J27" t="s">
        <v>27</v>
      </c>
      <c r="K27" t="s">
        <v>28</v>
      </c>
      <c r="L27" t="s">
        <v>29</v>
      </c>
      <c r="M27" s="2">
        <f>-H27</f>
        <v>-39091.393492787291</v>
      </c>
    </row>
    <row r="28" spans="1:13" x14ac:dyDescent="0.3">
      <c r="B28">
        <v>6</v>
      </c>
      <c r="C28" s="7">
        <v>6000</v>
      </c>
    </row>
    <row r="29" spans="1:13" x14ac:dyDescent="0.3">
      <c r="B29">
        <v>7</v>
      </c>
      <c r="C29" s="7">
        <v>6000</v>
      </c>
    </row>
    <row r="30" spans="1:13" x14ac:dyDescent="0.3">
      <c r="B30">
        <v>8</v>
      </c>
      <c r="C30" s="7">
        <v>6000</v>
      </c>
    </row>
    <row r="31" spans="1:13" x14ac:dyDescent="0.3">
      <c r="B31">
        <v>9</v>
      </c>
      <c r="C31" s="7">
        <v>6000</v>
      </c>
    </row>
    <row r="33" spans="1:11" x14ac:dyDescent="0.3">
      <c r="A33" t="s">
        <v>30</v>
      </c>
    </row>
    <row r="34" spans="1:11" x14ac:dyDescent="0.3">
      <c r="A34" t="s">
        <v>4</v>
      </c>
    </row>
    <row r="35" spans="1:11" x14ac:dyDescent="0.3">
      <c r="A35" t="s">
        <v>5</v>
      </c>
    </row>
    <row r="36" spans="1:11" x14ac:dyDescent="0.3">
      <c r="A36" s="1">
        <v>5306.13</v>
      </c>
    </row>
    <row r="37" spans="1:11" x14ac:dyDescent="0.3">
      <c r="C37" t="s">
        <v>15</v>
      </c>
      <c r="D37" s="3">
        <v>0.05</v>
      </c>
    </row>
    <row r="39" spans="1:11" x14ac:dyDescent="0.3">
      <c r="B39" t="s">
        <v>6</v>
      </c>
      <c r="C39" t="s">
        <v>31</v>
      </c>
      <c r="F39" t="s">
        <v>21</v>
      </c>
      <c r="G39" t="s">
        <v>22</v>
      </c>
    </row>
    <row r="40" spans="1:11" x14ac:dyDescent="0.3">
      <c r="B40" s="6">
        <v>0</v>
      </c>
      <c r="C40" s="7">
        <v>-50000</v>
      </c>
      <c r="F40" t="s">
        <v>35</v>
      </c>
      <c r="G40" t="s">
        <v>36</v>
      </c>
    </row>
    <row r="41" spans="1:11" x14ac:dyDescent="0.3">
      <c r="B41" s="6">
        <v>1</v>
      </c>
      <c r="C41" s="7">
        <v>0</v>
      </c>
      <c r="F41" t="s">
        <v>42</v>
      </c>
      <c r="G41" t="s">
        <v>43</v>
      </c>
    </row>
    <row r="42" spans="1:11" ht="15" thickBot="1" x14ac:dyDescent="0.35">
      <c r="B42" s="6">
        <v>2</v>
      </c>
      <c r="C42" s="7">
        <v>0</v>
      </c>
    </row>
    <row r="43" spans="1:11" ht="15" thickBot="1" x14ac:dyDescent="0.35">
      <c r="B43" s="6">
        <v>3</v>
      </c>
      <c r="C43" s="7" t="s">
        <v>32</v>
      </c>
      <c r="D43">
        <v>1</v>
      </c>
      <c r="F43" t="s">
        <v>37</v>
      </c>
      <c r="G43" t="s">
        <v>38</v>
      </c>
      <c r="H43" s="5">
        <f>-FV(D37,B42,C42,C40)</f>
        <v>-55125</v>
      </c>
      <c r="J43" t="s">
        <v>27</v>
      </c>
      <c r="K43" t="s">
        <v>40</v>
      </c>
    </row>
    <row r="44" spans="1:11" x14ac:dyDescent="0.3">
      <c r="B44" s="6">
        <v>4</v>
      </c>
      <c r="C44" s="7" t="s">
        <v>32</v>
      </c>
      <c r="D44">
        <v>2</v>
      </c>
      <c r="F44" t="s">
        <v>39</v>
      </c>
    </row>
    <row r="45" spans="1:11" ht="15" thickBot="1" x14ac:dyDescent="0.35">
      <c r="B45" s="6">
        <v>5</v>
      </c>
      <c r="C45" s="7" t="s">
        <v>32</v>
      </c>
      <c r="D45">
        <v>3</v>
      </c>
    </row>
    <row r="46" spans="1:11" ht="15" thickBot="1" x14ac:dyDescent="0.35">
      <c r="B46" s="6">
        <v>6</v>
      </c>
      <c r="C46" s="7" t="s">
        <v>32</v>
      </c>
      <c r="D46">
        <v>4</v>
      </c>
      <c r="F46" t="s">
        <v>41</v>
      </c>
      <c r="G46" t="s">
        <v>34</v>
      </c>
      <c r="H46" s="5">
        <f>PMT(D37,D57,H43)</f>
        <v>5310.8686044595961</v>
      </c>
      <c r="J46" t="s">
        <v>27</v>
      </c>
    </row>
    <row r="47" spans="1:11" x14ac:dyDescent="0.3">
      <c r="B47" s="6">
        <v>7</v>
      </c>
      <c r="C47" s="7" t="s">
        <v>32</v>
      </c>
      <c r="D47">
        <v>5</v>
      </c>
    </row>
    <row r="48" spans="1:11" x14ac:dyDescent="0.3">
      <c r="B48" s="6">
        <v>8</v>
      </c>
      <c r="C48" s="7" t="s">
        <v>32</v>
      </c>
      <c r="D48">
        <v>6</v>
      </c>
    </row>
    <row r="49" spans="1:4" x14ac:dyDescent="0.3">
      <c r="B49" s="6">
        <v>9</v>
      </c>
      <c r="C49" s="7" t="s">
        <v>32</v>
      </c>
      <c r="D49">
        <v>7</v>
      </c>
    </row>
    <row r="50" spans="1:4" x14ac:dyDescent="0.3">
      <c r="B50" s="6">
        <v>10</v>
      </c>
      <c r="C50" s="7" t="s">
        <v>32</v>
      </c>
      <c r="D50">
        <v>8</v>
      </c>
    </row>
    <row r="51" spans="1:4" x14ac:dyDescent="0.3">
      <c r="B51" s="6">
        <v>11</v>
      </c>
      <c r="C51" s="7" t="s">
        <v>32</v>
      </c>
      <c r="D51">
        <v>9</v>
      </c>
    </row>
    <row r="52" spans="1:4" x14ac:dyDescent="0.3">
      <c r="B52" s="6">
        <v>12</v>
      </c>
      <c r="C52" s="7" t="s">
        <v>32</v>
      </c>
      <c r="D52">
        <v>10</v>
      </c>
    </row>
    <row r="53" spans="1:4" x14ac:dyDescent="0.3">
      <c r="B53" s="6">
        <v>13</v>
      </c>
      <c r="C53" s="7" t="s">
        <v>32</v>
      </c>
      <c r="D53">
        <v>11</v>
      </c>
    </row>
    <row r="54" spans="1:4" x14ac:dyDescent="0.3">
      <c r="B54" s="6">
        <v>14</v>
      </c>
      <c r="C54" s="7" t="s">
        <v>32</v>
      </c>
      <c r="D54">
        <v>12</v>
      </c>
    </row>
    <row r="55" spans="1:4" x14ac:dyDescent="0.3">
      <c r="B55" s="6">
        <v>15</v>
      </c>
      <c r="C55" s="7" t="s">
        <v>32</v>
      </c>
      <c r="D55">
        <v>13</v>
      </c>
    </row>
    <row r="56" spans="1:4" x14ac:dyDescent="0.3">
      <c r="B56" s="6">
        <v>16</v>
      </c>
      <c r="C56" s="7" t="s">
        <v>32</v>
      </c>
      <c r="D56">
        <v>14</v>
      </c>
    </row>
    <row r="57" spans="1:4" x14ac:dyDescent="0.3">
      <c r="B57" s="6">
        <v>17</v>
      </c>
      <c r="C57" s="7" t="s">
        <v>32</v>
      </c>
      <c r="D57">
        <v>15</v>
      </c>
    </row>
    <row r="58" spans="1:4" x14ac:dyDescent="0.3">
      <c r="B58" s="6">
        <v>18</v>
      </c>
      <c r="C58" s="7" t="s">
        <v>32</v>
      </c>
      <c r="D58" t="s">
        <v>33</v>
      </c>
    </row>
    <row r="62" spans="1:4" x14ac:dyDescent="0.3">
      <c r="A62" t="s">
        <v>44</v>
      </c>
    </row>
    <row r="63" spans="1:4" x14ac:dyDescent="0.3">
      <c r="A63" t="s">
        <v>45</v>
      </c>
    </row>
    <row r="64" spans="1:4" x14ac:dyDescent="0.3">
      <c r="A64" t="s">
        <v>46</v>
      </c>
    </row>
    <row r="66" spans="2:8" x14ac:dyDescent="0.3">
      <c r="B66" s="10" t="s">
        <v>48</v>
      </c>
      <c r="C66" s="11">
        <v>0.05</v>
      </c>
      <c r="D66" s="10" t="s">
        <v>49</v>
      </c>
    </row>
    <row r="67" spans="2:8" x14ac:dyDescent="0.3">
      <c r="B67" t="s">
        <v>47</v>
      </c>
      <c r="G67" t="s">
        <v>19</v>
      </c>
      <c r="H67" t="s">
        <v>53</v>
      </c>
    </row>
    <row r="68" spans="2:8" ht="15" thickBot="1" x14ac:dyDescent="0.35">
      <c r="B68" s="6">
        <v>0</v>
      </c>
      <c r="C68" s="7">
        <v>-6000</v>
      </c>
      <c r="E68" t="s">
        <v>50</v>
      </c>
      <c r="F68" t="s">
        <v>19</v>
      </c>
      <c r="G68" t="s">
        <v>51</v>
      </c>
    </row>
    <row r="69" spans="2:8" ht="15" thickBot="1" x14ac:dyDescent="0.35">
      <c r="B69" s="6">
        <v>1</v>
      </c>
      <c r="C69" s="7">
        <v>0</v>
      </c>
      <c r="F69" s="5">
        <f>NPV(C66,C69:C77)</f>
        <v>-11269.90799747748</v>
      </c>
      <c r="G69" s="5">
        <f>+F69+C68</f>
        <v>-17269.90799747748</v>
      </c>
    </row>
    <row r="70" spans="2:8" x14ac:dyDescent="0.3">
      <c r="B70" s="6">
        <v>2</v>
      </c>
      <c r="C70" s="7">
        <v>-3000</v>
      </c>
    </row>
    <row r="71" spans="2:8" ht="15" thickBot="1" x14ac:dyDescent="0.35">
      <c r="B71" s="6">
        <v>3</v>
      </c>
      <c r="C71" s="7">
        <v>0</v>
      </c>
      <c r="E71" t="s">
        <v>52</v>
      </c>
      <c r="F71" t="s">
        <v>42</v>
      </c>
    </row>
    <row r="72" spans="2:8" ht="15" thickBot="1" x14ac:dyDescent="0.35">
      <c r="B72" s="6">
        <v>4</v>
      </c>
      <c r="C72" s="7">
        <v>0</v>
      </c>
      <c r="F72" s="5">
        <f>FV(C66,B78,C69,G69)</f>
        <v>28130.860342031832</v>
      </c>
    </row>
    <row r="73" spans="2:8" x14ac:dyDescent="0.3">
      <c r="B73" s="6">
        <v>5</v>
      </c>
      <c r="C73" s="7">
        <v>-4000</v>
      </c>
    </row>
    <row r="74" spans="2:8" x14ac:dyDescent="0.3">
      <c r="B74" s="6">
        <v>6</v>
      </c>
      <c r="C74" s="7">
        <v>0</v>
      </c>
    </row>
    <row r="75" spans="2:8" x14ac:dyDescent="0.3">
      <c r="B75" s="6">
        <v>7</v>
      </c>
      <c r="C75" s="7">
        <v>0</v>
      </c>
      <c r="E75" t="s">
        <v>54</v>
      </c>
      <c r="F75" s="7">
        <f>FV(C66,B78,C69,C68)</f>
        <v>9773.3677606646488</v>
      </c>
    </row>
    <row r="76" spans="2:8" x14ac:dyDescent="0.3">
      <c r="B76" s="6">
        <v>8</v>
      </c>
      <c r="C76" s="7">
        <v>-8000</v>
      </c>
      <c r="E76" t="s">
        <v>55</v>
      </c>
      <c r="F76" s="7">
        <f>FV(C66,8,C75,C70)</f>
        <v>4432.3663313671877</v>
      </c>
    </row>
    <row r="77" spans="2:8" x14ac:dyDescent="0.3">
      <c r="B77" s="6">
        <v>9</v>
      </c>
      <c r="C77" s="7">
        <v>0</v>
      </c>
      <c r="E77" t="s">
        <v>56</v>
      </c>
      <c r="F77" s="7">
        <f>FV(C66,5,C75,C73)</f>
        <v>5105.1262500000003</v>
      </c>
    </row>
    <row r="78" spans="2:8" ht="15" thickBot="1" x14ac:dyDescent="0.35">
      <c r="B78" s="6">
        <v>10</v>
      </c>
      <c r="C78" s="7">
        <v>0</v>
      </c>
      <c r="D78" t="s">
        <v>8</v>
      </c>
      <c r="E78" t="s">
        <v>57</v>
      </c>
      <c r="F78" s="12">
        <f>FV(C66,2,C77,C76)</f>
        <v>8820</v>
      </c>
    </row>
    <row r="79" spans="2:8" ht="15" thickBot="1" x14ac:dyDescent="0.35">
      <c r="F79" s="5">
        <f>SUM(F75:F78)</f>
        <v>28130.860342031836</v>
      </c>
    </row>
    <row r="81" spans="1:9" s="14" customFormat="1" ht="6.6" customHeight="1" x14ac:dyDescent="0.3"/>
    <row r="82" spans="1:9" x14ac:dyDescent="0.3">
      <c r="B82">
        <v>42</v>
      </c>
    </row>
    <row r="83" spans="1:9" x14ac:dyDescent="0.3">
      <c r="B83">
        <v>48</v>
      </c>
    </row>
    <row r="84" spans="1:9" x14ac:dyDescent="0.3">
      <c r="B84">
        <v>411</v>
      </c>
    </row>
    <row r="89" spans="1:9" x14ac:dyDescent="0.3">
      <c r="A89" s="13" t="s">
        <v>58</v>
      </c>
      <c r="B89" s="13"/>
      <c r="C89" s="13"/>
      <c r="D89" t="s">
        <v>62</v>
      </c>
      <c r="F89" t="s">
        <v>66</v>
      </c>
    </row>
    <row r="90" spans="1:9" x14ac:dyDescent="0.3">
      <c r="A90" s="13" t="s">
        <v>59</v>
      </c>
      <c r="B90" s="13"/>
      <c r="C90" s="13"/>
      <c r="D90" t="s">
        <v>63</v>
      </c>
      <c r="F90" t="s">
        <v>65</v>
      </c>
    </row>
    <row r="91" spans="1:9" x14ac:dyDescent="0.3">
      <c r="A91" s="13" t="s">
        <v>60</v>
      </c>
      <c r="B91" s="13"/>
      <c r="C91" s="13"/>
      <c r="D91" t="s">
        <v>64</v>
      </c>
    </row>
    <row r="92" spans="1:9" x14ac:dyDescent="0.3">
      <c r="A92" s="13" t="s">
        <v>61</v>
      </c>
      <c r="B92" s="13"/>
      <c r="C92" s="13"/>
    </row>
    <row r="95" spans="1:9" x14ac:dyDescent="0.3">
      <c r="I95" s="15"/>
    </row>
    <row r="96" spans="1:9" x14ac:dyDescent="0.3">
      <c r="F96" t="s">
        <v>67</v>
      </c>
    </row>
    <row r="97" spans="2:9" x14ac:dyDescent="0.3">
      <c r="D97" s="10"/>
    </row>
    <row r="98" spans="2:9" x14ac:dyDescent="0.3">
      <c r="B98">
        <v>0</v>
      </c>
      <c r="C98" s="16" t="s">
        <v>68</v>
      </c>
      <c r="D98" s="10"/>
    </row>
    <row r="99" spans="2:9" x14ac:dyDescent="0.3">
      <c r="B99">
        <v>1</v>
      </c>
      <c r="C99" s="16">
        <v>0</v>
      </c>
    </row>
    <row r="100" spans="2:9" ht="15" thickBot="1" x14ac:dyDescent="0.35">
      <c r="B100">
        <v>2</v>
      </c>
      <c r="C100" s="16">
        <v>8250</v>
      </c>
      <c r="E100" s="17" t="s">
        <v>69</v>
      </c>
    </row>
    <row r="101" spans="2:9" ht="15" thickBot="1" x14ac:dyDescent="0.35">
      <c r="E101" t="s">
        <v>70</v>
      </c>
      <c r="F101" s="5">
        <f>PV(8.16%,2,,C100)</f>
        <v>-7052.1345759952401</v>
      </c>
    </row>
    <row r="103" spans="2:9" x14ac:dyDescent="0.3">
      <c r="E103" t="s">
        <v>71</v>
      </c>
    </row>
    <row r="104" spans="2:9" x14ac:dyDescent="0.3">
      <c r="E104" s="18" t="s">
        <v>72</v>
      </c>
      <c r="F104" s="19">
        <v>0.08</v>
      </c>
      <c r="G104" s="8" t="s">
        <v>73</v>
      </c>
      <c r="H104" s="8"/>
      <c r="I104" s="8"/>
    </row>
    <row r="105" spans="2:9" x14ac:dyDescent="0.3">
      <c r="E105" s="10" t="s">
        <v>74</v>
      </c>
      <c r="F105" s="10">
        <v>2</v>
      </c>
      <c r="G105" t="s">
        <v>75</v>
      </c>
    </row>
    <row r="106" spans="2:9" ht="15" thickBot="1" x14ac:dyDescent="0.35"/>
    <row r="107" spans="2:9" ht="15" thickBot="1" x14ac:dyDescent="0.35">
      <c r="E107" t="s">
        <v>65</v>
      </c>
      <c r="G107" s="20">
        <f>EFFECT(F104,F105)</f>
        <v>8.1600000000000117E-2</v>
      </c>
      <c r="H107" t="s">
        <v>76</v>
      </c>
    </row>
    <row r="112" spans="2:9" x14ac:dyDescent="0.3">
      <c r="C112" s="10" t="s">
        <v>72</v>
      </c>
      <c r="D112" s="11">
        <v>0.12</v>
      </c>
      <c r="E112" t="s">
        <v>77</v>
      </c>
    </row>
    <row r="113" spans="2:11" x14ac:dyDescent="0.3">
      <c r="C113" s="10" t="s">
        <v>74</v>
      </c>
      <c r="D113" s="10">
        <v>12</v>
      </c>
    </row>
    <row r="114" spans="2:11" ht="15" thickBot="1" x14ac:dyDescent="0.35"/>
    <row r="115" spans="2:11" ht="15" thickBot="1" x14ac:dyDescent="0.35">
      <c r="C115" t="s">
        <v>65</v>
      </c>
      <c r="D115" s="21">
        <f>EFFECT(D112,D113)</f>
        <v>0.12682503013196977</v>
      </c>
      <c r="E115" t="s">
        <v>78</v>
      </c>
    </row>
    <row r="117" spans="2:11" s="22" customFormat="1" x14ac:dyDescent="0.3"/>
    <row r="118" spans="2:11" ht="21" x14ac:dyDescent="0.4">
      <c r="B118" s="23" t="s">
        <v>79</v>
      </c>
    </row>
    <row r="120" spans="2:11" x14ac:dyDescent="0.3">
      <c r="K120" t="s">
        <v>81</v>
      </c>
    </row>
    <row r="125" spans="2:11" ht="15" thickBot="1" x14ac:dyDescent="0.35">
      <c r="C125" t="s">
        <v>80</v>
      </c>
      <c r="D125">
        <v>5000</v>
      </c>
      <c r="G125" t="s">
        <v>34</v>
      </c>
    </row>
    <row r="126" spans="2:11" ht="15" thickBot="1" x14ac:dyDescent="0.35">
      <c r="C126" t="s">
        <v>82</v>
      </c>
      <c r="D126">
        <v>16</v>
      </c>
      <c r="E126" t="s">
        <v>83</v>
      </c>
      <c r="G126" t="s">
        <v>35</v>
      </c>
      <c r="H126" s="5">
        <f>PMT(D127,D126,D125)</f>
        <v>-339.72298410447178</v>
      </c>
    </row>
    <row r="127" spans="2:11" x14ac:dyDescent="0.3">
      <c r="B127" s="24" t="s">
        <v>85</v>
      </c>
      <c r="C127" t="s">
        <v>64</v>
      </c>
      <c r="D127" s="3">
        <v>0.01</v>
      </c>
      <c r="E127" t="s">
        <v>86</v>
      </c>
    </row>
    <row r="128" spans="2:11" x14ac:dyDescent="0.3">
      <c r="C128" t="s">
        <v>84</v>
      </c>
    </row>
    <row r="130" spans="2:20" ht="6.6" customHeight="1" x14ac:dyDescent="0.3">
      <c r="B130" s="22"/>
      <c r="C130" s="22"/>
      <c r="D130" s="22"/>
      <c r="E130" s="22"/>
      <c r="F130" s="22"/>
      <c r="G130" s="22"/>
      <c r="H130" s="22"/>
      <c r="I130" s="22"/>
      <c r="J130" s="22"/>
    </row>
    <row r="131" spans="2:20" x14ac:dyDescent="0.3">
      <c r="K131" t="s">
        <v>97</v>
      </c>
      <c r="N131" s="30" t="s">
        <v>104</v>
      </c>
      <c r="O131" s="30"/>
      <c r="P131" s="30"/>
      <c r="Q131" s="30"/>
      <c r="R131" s="30"/>
    </row>
    <row r="132" spans="2:20" x14ac:dyDescent="0.3">
      <c r="N132" s="30" t="s">
        <v>102</v>
      </c>
      <c r="O132" s="30"/>
      <c r="P132" s="30"/>
      <c r="Q132" s="30"/>
      <c r="R132" s="30"/>
    </row>
    <row r="135" spans="2:20" ht="15" thickBot="1" x14ac:dyDescent="0.35">
      <c r="M135" t="s">
        <v>102</v>
      </c>
      <c r="N135" s="3">
        <v>0.06</v>
      </c>
      <c r="O135" t="s">
        <v>109</v>
      </c>
      <c r="Q135" t="s">
        <v>111</v>
      </c>
    </row>
    <row r="136" spans="2:20" ht="15" thickBot="1" x14ac:dyDescent="0.35">
      <c r="L136" s="6">
        <v>0</v>
      </c>
      <c r="M136" s="32">
        <v>5000</v>
      </c>
      <c r="N136" s="5">
        <v>-3465.10561269966</v>
      </c>
      <c r="O136" s="2">
        <f>+M136+N136</f>
        <v>1534.89438730034</v>
      </c>
      <c r="Q136" t="s">
        <v>103</v>
      </c>
      <c r="R136" s="3">
        <v>0.06</v>
      </c>
    </row>
    <row r="137" spans="2:20" ht="15" thickBot="1" x14ac:dyDescent="0.35">
      <c r="B137" t="s">
        <v>80</v>
      </c>
      <c r="C137" s="5">
        <v>5000</v>
      </c>
      <c r="G137" s="31" t="s">
        <v>107</v>
      </c>
      <c r="H137" s="30" t="s">
        <v>106</v>
      </c>
      <c r="I137" s="31"/>
      <c r="J137" s="5">
        <f>-PV(N135,L140,M137)</f>
        <v>-3465.10561269966</v>
      </c>
      <c r="K137" t="s">
        <v>27</v>
      </c>
      <c r="L137" s="6">
        <v>1</v>
      </c>
      <c r="M137" s="32">
        <v>-1000</v>
      </c>
      <c r="Q137" s="6">
        <v>0</v>
      </c>
      <c r="R137" s="32">
        <v>5000</v>
      </c>
      <c r="S137" s="5">
        <v>-3465.10561269966</v>
      </c>
    </row>
    <row r="138" spans="2:20" ht="15" thickBot="1" x14ac:dyDescent="0.35">
      <c r="B138" t="s">
        <v>98</v>
      </c>
      <c r="C138">
        <v>5</v>
      </c>
      <c r="D138" t="s">
        <v>99</v>
      </c>
      <c r="G138" s="30" t="s">
        <v>108</v>
      </c>
      <c r="H138" s="31"/>
      <c r="I138" s="30"/>
      <c r="J138" s="2">
        <f>+M136+N136</f>
        <v>1534.89438730034</v>
      </c>
      <c r="L138" s="6">
        <v>2</v>
      </c>
      <c r="M138" s="32">
        <v>-1000</v>
      </c>
      <c r="Q138" s="6">
        <v>1</v>
      </c>
      <c r="R138" s="32">
        <v>-1000</v>
      </c>
      <c r="S138" s="34" t="s">
        <v>19</v>
      </c>
      <c r="T138" s="5">
        <f>NPV(R136,R138:R142)</f>
        <v>-4999.9963175117227</v>
      </c>
    </row>
    <row r="139" spans="2:20" ht="15" thickBot="1" x14ac:dyDescent="0.35">
      <c r="B139" t="s">
        <v>100</v>
      </c>
      <c r="C139" s="5">
        <v>-1000</v>
      </c>
      <c r="D139" t="s">
        <v>49</v>
      </c>
      <c r="E139" t="s">
        <v>101</v>
      </c>
      <c r="G139" s="30" t="s">
        <v>110</v>
      </c>
      <c r="H139" s="30"/>
      <c r="I139" s="30" t="s">
        <v>38</v>
      </c>
      <c r="J139" s="2">
        <f>FV(N135,L141,,J138)</f>
        <v>-2054.0349279999964</v>
      </c>
      <c r="L139" s="6">
        <v>3</v>
      </c>
      <c r="M139" s="32">
        <v>-1000</v>
      </c>
      <c r="Q139" s="6">
        <v>2</v>
      </c>
      <c r="R139" s="32">
        <v>-1000</v>
      </c>
      <c r="S139" s="34" t="s">
        <v>94</v>
      </c>
      <c r="T139" s="33">
        <f>+T138+R137</f>
        <v>3.6824882772634737E-3</v>
      </c>
    </row>
    <row r="140" spans="2:20" ht="15" thickBot="1" x14ac:dyDescent="0.35">
      <c r="B140" t="s">
        <v>103</v>
      </c>
      <c r="C140" s="3">
        <v>0.06</v>
      </c>
      <c r="D140" t="s">
        <v>105</v>
      </c>
      <c r="L140" s="6">
        <v>4</v>
      </c>
      <c r="M140" s="32">
        <v>-1000</v>
      </c>
      <c r="Q140" s="6">
        <v>3</v>
      </c>
      <c r="R140" s="32">
        <v>-1000</v>
      </c>
    </row>
    <row r="141" spans="2:20" ht="15" thickBot="1" x14ac:dyDescent="0.35">
      <c r="B141" t="s">
        <v>8</v>
      </c>
      <c r="L141" s="6">
        <v>5</v>
      </c>
      <c r="M141" s="32"/>
      <c r="Q141" s="6">
        <v>4</v>
      </c>
      <c r="R141" s="32">
        <v>-1000</v>
      </c>
    </row>
    <row r="142" spans="2:20" ht="15" thickBot="1" x14ac:dyDescent="0.35">
      <c r="B142" t="s">
        <v>74</v>
      </c>
      <c r="C142">
        <v>1</v>
      </c>
      <c r="Q142" s="6">
        <v>5</v>
      </c>
      <c r="R142" s="32">
        <v>-2054.0300000000002</v>
      </c>
    </row>
    <row r="147" spans="2:11" ht="20.399999999999999" customHeight="1" x14ac:dyDescent="0.3"/>
    <row r="148" spans="2:11" s="29" customFormat="1" ht="8.4" customHeight="1" x14ac:dyDescent="0.3">
      <c r="B148" s="22"/>
      <c r="C148" s="22"/>
      <c r="D148" s="22"/>
      <c r="E148" s="22"/>
      <c r="F148" s="22"/>
      <c r="G148" s="22"/>
      <c r="H148" s="22"/>
      <c r="I148" s="22"/>
      <c r="J148" s="22"/>
    </row>
    <row r="149" spans="2:11" x14ac:dyDescent="0.3">
      <c r="K149" t="s">
        <v>87</v>
      </c>
    </row>
    <row r="150" spans="2:11" x14ac:dyDescent="0.3">
      <c r="K150" t="s">
        <v>88</v>
      </c>
    </row>
    <row r="153" spans="2:11" x14ac:dyDescent="0.3">
      <c r="K153" t="s">
        <v>89</v>
      </c>
    </row>
    <row r="154" spans="2:11" x14ac:dyDescent="0.3">
      <c r="K154" t="s">
        <v>90</v>
      </c>
    </row>
    <row r="160" spans="2:11" x14ac:dyDescent="0.3">
      <c r="B160" s="3">
        <v>0.06</v>
      </c>
      <c r="D160" s="3">
        <v>0.1</v>
      </c>
    </row>
    <row r="161" spans="1:5" ht="15" thickBot="1" x14ac:dyDescent="0.35">
      <c r="A161" t="s">
        <v>91</v>
      </c>
      <c r="B161" s="6" t="s">
        <v>92</v>
      </c>
      <c r="C161" s="6"/>
      <c r="D161" s="6" t="s">
        <v>93</v>
      </c>
    </row>
    <row r="162" spans="1:5" ht="15" thickBot="1" x14ac:dyDescent="0.35">
      <c r="A162" s="26" t="s">
        <v>95</v>
      </c>
      <c r="B162" s="5">
        <v>-5000</v>
      </c>
      <c r="C162" s="25">
        <v>0</v>
      </c>
      <c r="D162" s="5">
        <v>-5000</v>
      </c>
    </row>
    <row r="163" spans="1:5" ht="15" thickBot="1" x14ac:dyDescent="0.35">
      <c r="B163" s="5">
        <v>1300</v>
      </c>
      <c r="C163" s="25">
        <v>1</v>
      </c>
      <c r="D163" s="5">
        <v>1300</v>
      </c>
    </row>
    <row r="164" spans="1:5" ht="15" thickBot="1" x14ac:dyDescent="0.35">
      <c r="B164" s="5">
        <v>1240</v>
      </c>
      <c r="C164" s="25">
        <v>2</v>
      </c>
      <c r="D164" s="5">
        <v>1240</v>
      </c>
    </row>
    <row r="165" spans="1:5" ht="15" thickBot="1" x14ac:dyDescent="0.35">
      <c r="B165" s="5">
        <v>1180</v>
      </c>
      <c r="C165" s="25">
        <v>3</v>
      </c>
      <c r="D165" s="5">
        <v>1180</v>
      </c>
    </row>
    <row r="166" spans="1:5" ht="15" thickBot="1" x14ac:dyDescent="0.35">
      <c r="B166" s="5">
        <v>1120</v>
      </c>
      <c r="C166" s="25">
        <v>4</v>
      </c>
      <c r="D166" s="5">
        <v>1120</v>
      </c>
    </row>
    <row r="167" spans="1:5" ht="15" thickBot="1" x14ac:dyDescent="0.35">
      <c r="B167" s="5">
        <v>1060</v>
      </c>
      <c r="C167" s="25">
        <v>5</v>
      </c>
      <c r="D167" s="5">
        <v>1060</v>
      </c>
    </row>
    <row r="169" spans="1:5" ht="15" thickBot="1" x14ac:dyDescent="0.35"/>
    <row r="170" spans="1:5" ht="15" thickBot="1" x14ac:dyDescent="0.35">
      <c r="A170" t="s">
        <v>19</v>
      </c>
      <c r="B170" s="5">
        <f>NPV(B160,B163:B167)</f>
        <v>4999.9999999999991</v>
      </c>
      <c r="D170" s="5">
        <f>NPV(D160,D163:D167)</f>
        <v>4516.3147077633776</v>
      </c>
    </row>
    <row r="171" spans="1:5" ht="15" thickBot="1" x14ac:dyDescent="0.35">
      <c r="A171" t="s">
        <v>94</v>
      </c>
      <c r="B171" s="5">
        <f>+B170+B162</f>
        <v>0</v>
      </c>
      <c r="C171" s="27" t="s">
        <v>95</v>
      </c>
      <c r="D171" s="28">
        <f>+D170+D162</f>
        <v>-483.68529223662244</v>
      </c>
      <c r="E171" t="s">
        <v>96</v>
      </c>
    </row>
    <row r="173" spans="1:5" s="22" customFormat="1" ht="19.2" customHeight="1" x14ac:dyDescent="0.3"/>
    <row r="175" spans="1:5" x14ac:dyDescent="0.3">
      <c r="B175" t="s">
        <v>112</v>
      </c>
    </row>
    <row r="176" spans="1:5" x14ac:dyDescent="0.3">
      <c r="B176" s="35" t="s">
        <v>113</v>
      </c>
    </row>
    <row r="177" spans="2:2" x14ac:dyDescent="0.3">
      <c r="B177" s="35" t="s">
        <v>114</v>
      </c>
    </row>
    <row r="178" spans="2:2" x14ac:dyDescent="0.3">
      <c r="B178" t="s">
        <v>115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5A77-A188-4A35-9880-F31C87E7CA2C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Cap5</vt:lpstr>
      <vt:lpstr>Cap6</vt:lpstr>
      <vt:lpstr>Cap4</vt:lpstr>
      <vt:lpstr>Cap7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Lalito Robles</dc:creator>
  <cp:lastModifiedBy>Sara Carolina Gómez Delgado</cp:lastModifiedBy>
  <dcterms:created xsi:type="dcterms:W3CDTF">2022-08-24T22:25:48Z</dcterms:created>
  <dcterms:modified xsi:type="dcterms:W3CDTF">2022-09-01T00:53:43Z</dcterms:modified>
</cp:coreProperties>
</file>