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aba\Documents\Maryville University\DSCI 501 1W 20_SP2 Intro to Math Modelling\Midterm\"/>
    </mc:Choice>
  </mc:AlternateContent>
  <xr:revisionPtr revIDLastSave="0" documentId="13_ncr:1_{0D2EF53E-56A5-478D-A0EE-68CF8BAB4340}" xr6:coauthVersionLast="44" xr6:coauthVersionMax="44" xr10:uidLastSave="{00000000-0000-0000-0000-000000000000}"/>
  <bookViews>
    <workbookView xWindow="-120" yWindow="-120" windowWidth="24240" windowHeight="13140" activeTab="1" xr2:uid="{877A2F7A-EADB-4D9F-8D17-3AB8B417FD96}"/>
  </bookViews>
  <sheets>
    <sheet name="Benefits" sheetId="1" r:id="rId1"/>
    <sheet name="Distributions" sheetId="2" r:id="rId2"/>
    <sheet name="Grade_Report" sheetId="6" r:id="rId3"/>
    <sheet name="Eedata" sheetId="3" r:id="rId4"/>
    <sheet name="Status Code for Distrib" sheetId="4" r:id="rId5"/>
    <sheet name="Records" sheetId="8" r:id="rId6"/>
  </sheets>
  <definedNames>
    <definedName name="Final">Records!$D$16:$D$27</definedName>
    <definedName name="Homework">Records!$X$16:$X$27</definedName>
    <definedName name="Midterm">Records!$E$16:$E$27</definedName>
    <definedName name="Names">Records!$A$16:$A$27</definedName>
    <definedName name="PercLetterGradeTable">Grade_Report!$B$20:$C$30</definedName>
    <definedName name="_xlnm.Print_Titles" localSheetId="3">Eedata!$1:$1</definedName>
    <definedName name="Quizzes">Records!$L$16:$L$27</definedName>
    <definedName name="Total_Points">Records!$C$16:$C$27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B36" i="2"/>
  <c r="E7" i="6" l="1"/>
  <c r="D12" i="6"/>
  <c r="L8" i="2"/>
  <c r="L9" i="2"/>
  <c r="L10" i="2"/>
  <c r="L7" i="2"/>
  <c r="L6" i="2"/>
  <c r="J6" i="2"/>
  <c r="J11" i="2"/>
  <c r="J10" i="2"/>
  <c r="J9" i="2"/>
  <c r="J8" i="2"/>
  <c r="J7" i="2"/>
  <c r="D8" i="2"/>
  <c r="D9" i="2"/>
  <c r="D10" i="2" s="1"/>
  <c r="D11" i="2" s="1"/>
  <c r="B9" i="2"/>
  <c r="C23" i="1"/>
  <c r="B34" i="2" l="1"/>
  <c r="J33" i="2" s="1"/>
  <c r="B33" i="2"/>
  <c r="J32" i="2" s="1"/>
  <c r="F8" i="2"/>
  <c r="B13" i="2"/>
  <c r="B10" i="2"/>
  <c r="F9" i="2" s="1"/>
  <c r="B12" i="2"/>
  <c r="B11" i="2"/>
  <c r="F10" i="2" s="1"/>
  <c r="L33" i="2" l="1"/>
  <c r="J12" i="2"/>
  <c r="H12" i="2"/>
  <c r="H33" i="2"/>
  <c r="F33" i="2"/>
  <c r="F11" i="2"/>
  <c r="B14" i="2"/>
  <c r="F12" i="2"/>
  <c r="H11" i="2"/>
  <c r="L11" i="2" s="1"/>
  <c r="L12" i="2" l="1"/>
  <c r="J13" i="2"/>
  <c r="H13" i="2"/>
  <c r="F13" i="2"/>
  <c r="B15" i="2"/>
  <c r="L13" i="2" l="1"/>
  <c r="J14" i="2"/>
  <c r="B16" i="2"/>
  <c r="H14" i="2"/>
  <c r="F14" i="2"/>
  <c r="L14" i="2" l="1"/>
  <c r="J15" i="2"/>
  <c r="F15" i="2"/>
  <c r="H15" i="2"/>
  <c r="B17" i="2"/>
  <c r="L15" i="2" l="1"/>
  <c r="J16" i="2"/>
  <c r="F16" i="2"/>
  <c r="H16" i="2"/>
  <c r="B18" i="2"/>
  <c r="L16" i="2" l="1"/>
  <c r="J17" i="2"/>
  <c r="F17" i="2"/>
  <c r="H17" i="2"/>
  <c r="B19" i="2"/>
  <c r="L17" i="2" l="1"/>
  <c r="J18" i="2"/>
  <c r="B20" i="2"/>
  <c r="F18" i="2"/>
  <c r="H18" i="2"/>
  <c r="L18" i="2" l="1"/>
  <c r="J19" i="2"/>
  <c r="B21" i="2"/>
  <c r="F19" i="2"/>
  <c r="H19" i="2"/>
  <c r="L19" i="2" l="1"/>
  <c r="J20" i="2"/>
  <c r="H20" i="2"/>
  <c r="F20" i="2"/>
  <c r="B22" i="2"/>
  <c r="L20" i="2" l="1"/>
  <c r="J21" i="2"/>
  <c r="L21" i="2" s="1"/>
  <c r="F21" i="2"/>
  <c r="B23" i="2"/>
  <c r="H21" i="2"/>
  <c r="J22" i="2" l="1"/>
  <c r="L22" i="2" s="1"/>
  <c r="B24" i="2"/>
  <c r="H22" i="2"/>
  <c r="F22" i="2"/>
  <c r="J23" i="2" l="1"/>
  <c r="H23" i="2"/>
  <c r="L23" i="2" s="1"/>
  <c r="F23" i="2"/>
  <c r="B25" i="2"/>
  <c r="J24" i="2" l="1"/>
  <c r="L24" i="2" s="1"/>
  <c r="B26" i="2"/>
  <c r="H24" i="2"/>
  <c r="F24" i="2"/>
  <c r="J25" i="2" l="1"/>
  <c r="L25" i="2" s="1"/>
  <c r="H25" i="2"/>
  <c r="F25" i="2"/>
  <c r="B27" i="2"/>
  <c r="J26" i="2" l="1"/>
  <c r="L26" i="2" s="1"/>
  <c r="B28" i="2"/>
  <c r="H26" i="2"/>
  <c r="F26" i="2"/>
  <c r="J27" i="2" l="1"/>
  <c r="L27" i="2" s="1"/>
  <c r="H27" i="2"/>
  <c r="F27" i="2"/>
  <c r="B29" i="2"/>
  <c r="J28" i="2" l="1"/>
  <c r="L28" i="2" s="1"/>
  <c r="B30" i="2"/>
  <c r="F28" i="2"/>
  <c r="H28" i="2"/>
  <c r="J29" i="2" l="1"/>
  <c r="L29" i="2" s="1"/>
  <c r="B31" i="2"/>
  <c r="J30" i="2" s="1"/>
  <c r="H29" i="2"/>
  <c r="F29" i="2"/>
  <c r="L30" i="2" l="1"/>
  <c r="B32" i="2"/>
  <c r="J31" i="2" s="1"/>
  <c r="H30" i="2"/>
  <c r="F30" i="2"/>
  <c r="L31" i="2" l="1"/>
  <c r="H32" i="2"/>
  <c r="F32" i="2"/>
  <c r="H31" i="2"/>
  <c r="F31" i="2"/>
  <c r="L32" i="2" l="1"/>
  <c r="H34" i="2"/>
  <c r="C20" i="1"/>
  <c r="H26" i="1" l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I8" i="1"/>
  <c r="I10" i="1"/>
  <c r="I11" i="1"/>
  <c r="D15" i="6"/>
  <c r="D13" i="6"/>
  <c r="D14" i="6" l="1"/>
  <c r="D7" i="6" s="1"/>
  <c r="D8" i="6" s="1"/>
  <c r="D9" i="6" l="1"/>
  <c r="H6" i="2" l="1"/>
  <c r="B8" i="2" l="1"/>
  <c r="F7" i="2" l="1"/>
  <c r="H7" i="2"/>
  <c r="H8" i="2" l="1"/>
  <c r="H9" i="2" l="1"/>
  <c r="H10" i="2" l="1"/>
  <c r="J34" i="2" l="1"/>
  <c r="L34" i="2" s="1"/>
</calcChain>
</file>

<file path=xl/sharedStrings.xml><?xml version="1.0" encoding="utf-8"?>
<sst xmlns="http://schemas.openxmlformats.org/spreadsheetml/2006/main" count="215" uniqueCount="90">
  <si>
    <t>Input Information</t>
  </si>
  <si>
    <t>Average Salary</t>
  </si>
  <si>
    <t>Percentage for each year of service</t>
  </si>
  <si>
    <t>Early retirement reduction percentage</t>
  </si>
  <si>
    <t>Years of
Service</t>
  </si>
  <si>
    <t>Retirement Age</t>
  </si>
  <si>
    <t>Highlighted cells for ages are the only input cells</t>
  </si>
  <si>
    <t>Age Breakpoint</t>
  </si>
  <si>
    <t>Age is</t>
  </si>
  <si>
    <t>at least</t>
  </si>
  <si>
    <t>but</t>
  </si>
  <si>
    <t>less than</t>
  </si>
  <si>
    <t>Age</t>
  </si>
  <si>
    <t>Count</t>
  </si>
  <si>
    <t>ID</t>
  </si>
  <si>
    <t>Company Code</t>
  </si>
  <si>
    <t>Current Salary</t>
  </si>
  <si>
    <t>Prior Salary</t>
  </si>
  <si>
    <t xml:space="preserve">Age </t>
  </si>
  <si>
    <t xml:space="preserve">Service </t>
  </si>
  <si>
    <t>Status Code</t>
  </si>
  <si>
    <t>Prior Status</t>
  </si>
  <si>
    <t>A</t>
  </si>
  <si>
    <t>R</t>
  </si>
  <si>
    <t>V</t>
  </si>
  <si>
    <t>T</t>
  </si>
  <si>
    <t>Active</t>
  </si>
  <si>
    <t>Termination w/vested benefit</t>
  </si>
  <si>
    <t>Termination w/o vested benefit</t>
  </si>
  <si>
    <t>Retiree</t>
  </si>
  <si>
    <t>S</t>
  </si>
  <si>
    <t>Survivor receiving benefit</t>
  </si>
  <si>
    <t>X</t>
  </si>
  <si>
    <t>Death w/o any benefit</t>
  </si>
  <si>
    <t>B</t>
  </si>
  <si>
    <t>Death w/ deferred benefit</t>
  </si>
  <si>
    <t>I</t>
  </si>
  <si>
    <t>Disableds receiving benefit</t>
  </si>
  <si>
    <t>D</t>
  </si>
  <si>
    <t>Disableds w/ deferred benefit</t>
  </si>
  <si>
    <t>Grading Policy</t>
  </si>
  <si>
    <t>Grade</t>
  </si>
  <si>
    <t>Percentage</t>
  </si>
  <si>
    <t>to</t>
  </si>
  <si>
    <t>A-</t>
  </si>
  <si>
    <t>B+</t>
  </si>
  <si>
    <t>B-</t>
  </si>
  <si>
    <t>C+</t>
  </si>
  <si>
    <t>C</t>
  </si>
  <si>
    <t>C-</t>
  </si>
  <si>
    <t>F</t>
  </si>
  <si>
    <t>Total</t>
  </si>
  <si>
    <t>Quizzes</t>
  </si>
  <si>
    <t>Homework</t>
  </si>
  <si>
    <t>Name</t>
  </si>
  <si>
    <t>Points</t>
  </si>
  <si>
    <t>Final</t>
  </si>
  <si>
    <t>Mid-Term</t>
  </si>
  <si>
    <t>Klendshoj,Roxanne L</t>
  </si>
  <si>
    <t>Doll Woolley,Jeanne M</t>
  </si>
  <si>
    <t>Bartho,Jerome F</t>
  </si>
  <si>
    <t>Benson,Scott G</t>
  </si>
  <si>
    <t>Aho,Diane M</t>
  </si>
  <si>
    <t>Larson,DeeAnn S</t>
  </si>
  <si>
    <t>Nelson,Susann K</t>
  </si>
  <si>
    <t>Asche,Tracy A</t>
  </si>
  <si>
    <t>Carlson,Robert L</t>
  </si>
  <si>
    <t>Donovan,Richard G</t>
  </si>
  <si>
    <t>Shapiro,Susan R</t>
  </si>
  <si>
    <t>Johnson,Bruce D</t>
  </si>
  <si>
    <t>Late retirement increase percentage</t>
  </si>
  <si>
    <t>Normal retirement age</t>
  </si>
  <si>
    <t>Early retirement eligibility provisions</t>
  </si>
  <si>
    <t>Age requirement for early retirement</t>
  </si>
  <si>
    <t>Service requirement for early retirement</t>
  </si>
  <si>
    <t>Retirement Benefit  at Each Retirement Age</t>
  </si>
  <si>
    <t>Total Salary</t>
  </si>
  <si>
    <t>Student Grade Report</t>
  </si>
  <si>
    <t>Student Name</t>
  </si>
  <si>
    <t>Total Point Available</t>
  </si>
  <si>
    <t xml:space="preserve">Total Earned Points </t>
  </si>
  <si>
    <t>Achieved Percentage</t>
  </si>
  <si>
    <t>Letter Grade</t>
  </si>
  <si>
    <t>Midterm</t>
  </si>
  <si>
    <t>Quiz</t>
  </si>
  <si>
    <t>PercLetterGradeTable</t>
  </si>
  <si>
    <t>Normal Retirement Age:65                                                                                                                    Early Retirement Requirements: Age 55 with 10 years of Service</t>
  </si>
  <si>
    <t>Distribution by Age  with Total and Average Salary                                                                                                                                                                                                                                                                                                                                                                  (Actives Only)</t>
  </si>
  <si>
    <t xml:space="preserve"> for</t>
  </si>
  <si>
    <t>Status Codes for Distributions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</si>
</sst>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_);\(#,##0\);&quot;-&quot;"/>
    <numFmt numFmtId="167" formatCode="\ #,##0.00;\(#,##0.00\);&quot;-&quot;"/>
    <numFmt numFmtId="168" formatCode=";;;"/>
    <numFmt numFmtId="169" formatCode="\ \ #,##0;\(#,##0\);&quot;-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FBDE2D"/>
      <name val="Inherit"/>
      <family val="3"/>
    </font>
    <font>
      <sz val="10"/>
      <color rgb="FF333333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172">
    <xf numFmtId="0" fontId="0" fillId="0" borderId="0" xfId="0"/>
    <xf numFmtId="3" fontId="2" fillId="3" borderId="3" xfId="0" applyNumberFormat="1" applyFont="1" applyFill="1" applyBorder="1"/>
    <xf numFmtId="10" fontId="2" fillId="3" borderId="3" xfId="1" applyNumberFormat="1" applyFont="1" applyFill="1" applyBorder="1"/>
    <xf numFmtId="10" fontId="2" fillId="3" borderId="3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7" borderId="5" xfId="2" applyFont="1" applyFill="1" applyBorder="1" applyAlignment="1">
      <alignment horizontal="center"/>
    </xf>
    <xf numFmtId="0" fontId="8" fillId="7" borderId="16" xfId="2" applyFont="1" applyFill="1" applyBorder="1" applyAlignment="1">
      <alignment horizontal="center"/>
    </xf>
    <xf numFmtId="0" fontId="8" fillId="7" borderId="6" xfId="2" applyFont="1" applyFill="1" applyBorder="1" applyAlignment="1">
      <alignment horizontal="center"/>
    </xf>
    <xf numFmtId="0" fontId="7" fillId="0" borderId="0" xfId="2"/>
    <xf numFmtId="0" fontId="7" fillId="8" borderId="9" xfId="2" applyFill="1" applyBorder="1" applyAlignment="1">
      <alignment horizontal="center"/>
    </xf>
    <xf numFmtId="164" fontId="0" fillId="8" borderId="9" xfId="3" applyNumberFormat="1" applyFont="1" applyFill="1" applyBorder="1"/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0" xfId="4"/>
    <xf numFmtId="0" fontId="9" fillId="0" borderId="17" xfId="4" applyFont="1" applyBorder="1" applyAlignment="1">
      <alignment horizontal="left" vertical="top" wrapText="1"/>
    </xf>
    <xf numFmtId="0" fontId="8" fillId="0" borderId="18" xfId="4" applyFont="1" applyBorder="1" applyAlignment="1">
      <alignment horizontal="center" vertical="top" wrapText="1"/>
    </xf>
    <xf numFmtId="0" fontId="1" fillId="0" borderId="19" xfId="4" applyBorder="1"/>
    <xf numFmtId="0" fontId="8" fillId="0" borderId="20" xfId="4" applyFont="1" applyBorder="1" applyAlignment="1">
      <alignment horizontal="left" vertical="top" wrapText="1"/>
    </xf>
    <xf numFmtId="0" fontId="10" fillId="0" borderId="0" xfId="4" applyFont="1" applyAlignment="1">
      <alignment horizontal="center" vertical="top" wrapText="1"/>
    </xf>
    <xf numFmtId="10" fontId="10" fillId="0" borderId="0" xfId="4" applyNumberFormat="1" applyFont="1" applyAlignment="1">
      <alignment horizontal="right" vertical="top" wrapText="1"/>
    </xf>
    <xf numFmtId="165" fontId="10" fillId="0" borderId="0" xfId="4" applyNumberFormat="1" applyFont="1" applyAlignment="1">
      <alignment horizontal="left" vertical="top" wrapText="1"/>
    </xf>
    <xf numFmtId="0" fontId="8" fillId="0" borderId="21" xfId="4" applyFont="1" applyBorder="1" applyAlignment="1">
      <alignment horizontal="left" vertical="top" wrapText="1"/>
    </xf>
    <xf numFmtId="10" fontId="10" fillId="0" borderId="0" xfId="4" applyNumberFormat="1" applyFont="1" applyAlignment="1">
      <alignment horizontal="left" vertical="top" wrapText="1"/>
    </xf>
    <xf numFmtId="0" fontId="8" fillId="0" borderId="22" xfId="4" applyFont="1" applyBorder="1" applyAlignment="1">
      <alignment horizontal="left" vertical="top" wrapText="1"/>
    </xf>
    <xf numFmtId="0" fontId="10" fillId="0" borderId="14" xfId="4" applyFont="1" applyBorder="1" applyAlignment="1">
      <alignment horizontal="center" vertical="top" wrapText="1"/>
    </xf>
    <xf numFmtId="10" fontId="10" fillId="0" borderId="14" xfId="4" applyNumberFormat="1" applyFont="1" applyBorder="1" applyAlignment="1">
      <alignment horizontal="right" vertical="top" wrapText="1"/>
    </xf>
    <xf numFmtId="10" fontId="10" fillId="0" borderId="14" xfId="4" applyNumberFormat="1" applyFont="1" applyBorder="1" applyAlignment="1">
      <alignment horizontal="left" vertical="top" wrapText="1"/>
    </xf>
    <xf numFmtId="0" fontId="8" fillId="0" borderId="23" xfId="4" applyFont="1" applyBorder="1" applyAlignment="1">
      <alignment horizontal="left" vertical="top" wrapText="1"/>
    </xf>
    <xf numFmtId="0" fontId="11" fillId="0" borderId="0" xfId="2" applyFont="1" applyAlignment="1">
      <alignment horizontal="center"/>
    </xf>
    <xf numFmtId="0" fontId="12" fillId="0" borderId="0" xfId="2" applyFont="1"/>
    <xf numFmtId="0" fontId="12" fillId="0" borderId="0" xfId="2" applyFont="1" applyAlignment="1">
      <alignment horizontal="center"/>
    </xf>
    <xf numFmtId="0" fontId="7" fillId="7" borderId="0" xfId="2" applyFill="1"/>
    <xf numFmtId="0" fontId="13" fillId="7" borderId="0" xfId="5" applyFill="1"/>
    <xf numFmtId="0" fontId="7" fillId="0" borderId="0" xfId="2" applyAlignment="1">
      <alignment horizontal="center"/>
    </xf>
    <xf numFmtId="0" fontId="7" fillId="7" borderId="0" xfId="2" applyFill="1" applyAlignment="1">
      <alignment horizontal="center"/>
    </xf>
    <xf numFmtId="10" fontId="2" fillId="0" borderId="0" xfId="0" applyNumberFormat="1" applyFont="1" applyFill="1" applyBorder="1"/>
    <xf numFmtId="0" fontId="0" fillId="0" borderId="0" xfId="0" applyFill="1" applyBorder="1"/>
    <xf numFmtId="1" fontId="2" fillId="10" borderId="3" xfId="0" applyNumberFormat="1" applyFont="1" applyFill="1" applyBorder="1"/>
    <xf numFmtId="0" fontId="4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7" fillId="0" borderId="0" xfId="2" applyFill="1" applyBorder="1"/>
    <xf numFmtId="0" fontId="2" fillId="0" borderId="9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0" fontId="2" fillId="0" borderId="0" xfId="0" applyFont="1" applyFill="1" applyBorder="1"/>
    <xf numFmtId="0" fontId="1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5" fillId="0" borderId="2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7" fontId="5" fillId="0" borderId="19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7" fontId="5" fillId="0" borderId="21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0" fontId="8" fillId="0" borderId="0" xfId="4" applyFont="1" applyBorder="1" applyAlignment="1">
      <alignment horizontal="left" vertical="top" wrapText="1"/>
    </xf>
    <xf numFmtId="0" fontId="10" fillId="0" borderId="0" xfId="4" applyFont="1" applyBorder="1" applyAlignment="1">
      <alignment horizontal="center" vertical="top" wrapText="1"/>
    </xf>
    <xf numFmtId="10" fontId="10" fillId="0" borderId="0" xfId="4" applyNumberFormat="1" applyFont="1" applyBorder="1" applyAlignment="1">
      <alignment horizontal="right" vertical="top" wrapText="1"/>
    </xf>
    <xf numFmtId="165" fontId="10" fillId="0" borderId="0" xfId="4" applyNumberFormat="1" applyFont="1" applyBorder="1" applyAlignment="1">
      <alignment horizontal="left" vertical="top" wrapText="1"/>
    </xf>
    <xf numFmtId="10" fontId="10" fillId="0" borderId="0" xfId="4" applyNumberFormat="1" applyFont="1" applyBorder="1" applyAlignment="1">
      <alignment horizontal="left" vertical="top" wrapText="1"/>
    </xf>
    <xf numFmtId="0" fontId="9" fillId="0" borderId="0" xfId="4" applyFont="1" applyFill="1" applyBorder="1" applyAlignment="1">
      <alignment horizontal="left" vertical="top" wrapText="1"/>
    </xf>
    <xf numFmtId="0" fontId="8" fillId="0" borderId="0" xfId="4" applyFont="1" applyFill="1" applyBorder="1" applyAlignment="1">
      <alignment horizontal="center" vertical="top" wrapText="1"/>
    </xf>
    <xf numFmtId="0" fontId="1" fillId="0" borderId="0" xfId="4" applyFill="1" applyBorder="1"/>
    <xf numFmtId="169" fontId="5" fillId="0" borderId="15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0" fontId="12" fillId="0" borderId="0" xfId="2" applyFont="1" applyFill="1" applyAlignment="1">
      <alignment horizontal="center"/>
    </xf>
    <xf numFmtId="2" fontId="1" fillId="0" borderId="0" xfId="4" applyNumberFormat="1" applyFill="1"/>
    <xf numFmtId="0" fontId="0" fillId="0" borderId="0" xfId="4" applyFont="1" applyFill="1"/>
    <xf numFmtId="0" fontId="7" fillId="0" borderId="0" xfId="2" applyFill="1"/>
    <xf numFmtId="0" fontId="1" fillId="0" borderId="0" xfId="4" applyFill="1"/>
    <xf numFmtId="0" fontId="7" fillId="0" borderId="0" xfId="2" applyFill="1" applyAlignment="1">
      <alignment horizontal="center"/>
    </xf>
    <xf numFmtId="0" fontId="3" fillId="0" borderId="17" xfId="0" applyFont="1" applyBorder="1"/>
    <xf numFmtId="0" fontId="3" fillId="0" borderId="15" xfId="0" applyFont="1" applyBorder="1"/>
    <xf numFmtId="0" fontId="3" fillId="0" borderId="20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10" fillId="0" borderId="0" xfId="4" applyFont="1" applyBorder="1" applyAlignment="1">
      <alignment horizontal="right" vertical="top" wrapText="1"/>
    </xf>
    <xf numFmtId="0" fontId="3" fillId="3" borderId="21" xfId="0" applyFont="1" applyFill="1" applyBorder="1" applyAlignment="1">
      <alignment horizontal="right" vertical="center" indent="1"/>
    </xf>
    <xf numFmtId="0" fontId="3" fillId="3" borderId="21" xfId="0" applyFont="1" applyFill="1" applyBorder="1" applyAlignment="1">
      <alignment horizontal="right" vertical="center" indent="2"/>
    </xf>
    <xf numFmtId="0" fontId="3" fillId="0" borderId="21" xfId="0" applyFont="1" applyBorder="1" applyAlignment="1">
      <alignment horizontal="right" vertical="center" indent="2"/>
    </xf>
    <xf numFmtId="9" fontId="3" fillId="0" borderId="21" xfId="1" applyNumberFormat="1" applyFont="1" applyBorder="1" applyAlignment="1">
      <alignment horizontal="right" vertical="center" indent="2"/>
    </xf>
    <xf numFmtId="0" fontId="4" fillId="0" borderId="21" xfId="0" applyFont="1" applyFill="1" applyBorder="1" applyAlignment="1">
      <alignment horizontal="right" vertical="center" indent="4"/>
    </xf>
    <xf numFmtId="0" fontId="3" fillId="0" borderId="20" xfId="0" applyFont="1" applyBorder="1" applyAlignment="1">
      <alignment horizontal="left" indent="1"/>
    </xf>
    <xf numFmtId="0" fontId="4" fillId="0" borderId="20" xfId="0" applyFont="1" applyBorder="1" applyAlignment="1">
      <alignment horizontal="left" indent="1"/>
    </xf>
    <xf numFmtId="0" fontId="0" fillId="0" borderId="22" xfId="0" applyBorder="1"/>
    <xf numFmtId="0" fontId="0" fillId="0" borderId="14" xfId="0" applyBorder="1"/>
    <xf numFmtId="0" fontId="0" fillId="0" borderId="23" xfId="0" applyBorder="1" applyAlignment="1">
      <alignment horizontal="right" vertical="center"/>
    </xf>
    <xf numFmtId="9" fontId="2" fillId="0" borderId="9" xfId="1" applyNumberFormat="1" applyFont="1" applyBorder="1" applyAlignment="1">
      <alignment horizontal="center" vertical="center"/>
    </xf>
    <xf numFmtId="0" fontId="0" fillId="11" borderId="0" xfId="0" applyFill="1" applyBorder="1"/>
    <xf numFmtId="0" fontId="0" fillId="12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6" fillId="4" borderId="2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8" fillId="0" borderId="0" xfId="4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0" xfId="4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9" fillId="9" borderId="1" xfId="4" applyFont="1" applyFill="1" applyBorder="1" applyAlignment="1">
      <alignment horizontal="center" vertical="top" wrapText="1"/>
    </xf>
    <xf numFmtId="0" fontId="9" fillId="9" borderId="2" xfId="4" applyFont="1" applyFill="1" applyBorder="1" applyAlignment="1">
      <alignment horizontal="center" vertical="top" wrapText="1"/>
    </xf>
    <xf numFmtId="0" fontId="9" fillId="9" borderId="3" xfId="4" applyFont="1" applyFill="1" applyBorder="1" applyAlignment="1">
      <alignment horizontal="center" vertical="top" wrapText="1"/>
    </xf>
    <xf numFmtId="0" fontId="8" fillId="0" borderId="18" xfId="4" applyFont="1" applyBorder="1" applyAlignment="1">
      <alignment horizontal="center" vertical="top" wrapText="1"/>
    </xf>
    <xf numFmtId="0" fontId="11" fillId="0" borderId="24" xfId="2" applyFont="1" applyBorder="1" applyAlignment="1">
      <alignment horizontal="center"/>
    </xf>
  </cellXfs>
  <cellStyles count="6">
    <cellStyle name="Comma 2" xfId="3" xr:uid="{8D71EC79-FF38-482B-8E2D-F6AF56FB636C}"/>
    <cellStyle name="Hyperlink 2" xfId="5" xr:uid="{501F0EAD-92A5-4996-A654-F80A2E59EF5F}"/>
    <cellStyle name="Normal" xfId="0" builtinId="0"/>
    <cellStyle name="Normal 2" xfId="2" xr:uid="{BAB22CD9-3BE4-425D-8339-A8305F43C938}"/>
    <cellStyle name="Normal 4" xfId="4" xr:uid="{A91DBD7B-ED3F-4A24-8771-DE30AA996E7F}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b/>
        <i val="0"/>
        <color theme="9" tint="-0.499984740745262"/>
      </font>
      <fill>
        <patternFill>
          <bgColor rgb="FFFF99FF"/>
        </patternFill>
      </fill>
    </dxf>
    <dxf>
      <font>
        <b/>
        <i val="0"/>
        <color theme="4" tint="-0.499984740745262"/>
      </font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99FF"/>
      <color rgb="FFFFFF66"/>
      <color rgb="FFC72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D766-356C-4EF8-A516-4A27E27CDAEF}">
  <sheetPr>
    <tabColor rgb="FF00B0F0"/>
    <pageSetUpPr fitToPage="1"/>
  </sheetPr>
  <dimension ref="A2:I44"/>
  <sheetViews>
    <sheetView showGridLines="0" topLeftCell="A4" workbookViewId="0">
      <selection activeCell="I11" sqref="I11"/>
    </sheetView>
  </sheetViews>
  <sheetFormatPr defaultRowHeight="15"/>
  <cols>
    <col min="7" max="7" width="17.42578125" customWidth="1"/>
    <col min="8" max="8" width="13.7109375" customWidth="1"/>
    <col min="9" max="9" width="9.140625" style="44"/>
  </cols>
  <sheetData>
    <row r="2" spans="2:9" ht="15.75" thickBot="1"/>
    <row r="3" spans="2:9" ht="19.5" thickBot="1">
      <c r="B3" s="128" t="s">
        <v>0</v>
      </c>
      <c r="C3" s="129"/>
      <c r="D3" s="129"/>
      <c r="E3" s="129"/>
      <c r="F3" s="129"/>
      <c r="G3" s="129"/>
      <c r="H3" s="130"/>
    </row>
    <row r="4" spans="2:9" ht="15.75" thickBot="1">
      <c r="B4" s="47" t="s">
        <v>1</v>
      </c>
      <c r="C4" s="48"/>
      <c r="D4" s="48"/>
      <c r="E4" s="48"/>
      <c r="F4" s="48"/>
      <c r="G4" s="55"/>
      <c r="H4" s="1">
        <v>60000</v>
      </c>
    </row>
    <row r="5" spans="2:9" ht="15.75" thickBot="1">
      <c r="B5" s="47" t="s">
        <v>2</v>
      </c>
      <c r="C5" s="48"/>
      <c r="D5" s="48"/>
      <c r="E5" s="48"/>
      <c r="F5" s="48"/>
      <c r="G5" s="55"/>
      <c r="H5" s="2">
        <v>0.03</v>
      </c>
    </row>
    <row r="6" spans="2:9" ht="15.75" thickBot="1">
      <c r="B6" s="47" t="s">
        <v>3</v>
      </c>
      <c r="C6" s="48"/>
      <c r="D6" s="48"/>
      <c r="E6" s="48"/>
      <c r="F6" s="48"/>
      <c r="G6" s="55"/>
      <c r="H6" s="3">
        <v>0.04</v>
      </c>
    </row>
    <row r="7" spans="2:9" ht="15.75" thickBot="1">
      <c r="B7" s="47" t="s">
        <v>70</v>
      </c>
      <c r="C7" s="48"/>
      <c r="D7" s="48"/>
      <c r="E7" s="48"/>
      <c r="F7" s="48"/>
      <c r="G7" s="55"/>
      <c r="H7" s="3">
        <v>0.05</v>
      </c>
    </row>
    <row r="8" spans="2:9" ht="15.75" thickBot="1">
      <c r="B8" s="47" t="s">
        <v>71</v>
      </c>
      <c r="C8" s="48"/>
      <c r="D8" s="48"/>
      <c r="E8" s="48"/>
      <c r="F8" s="48"/>
      <c r="G8" s="55"/>
      <c r="H8" s="45">
        <v>65</v>
      </c>
      <c r="I8" s="127">
        <f>IF(H8="",65,H8)</f>
        <v>65</v>
      </c>
    </row>
    <row r="9" spans="2:9" ht="15.75" thickBot="1">
      <c r="B9" s="47" t="s">
        <v>72</v>
      </c>
      <c r="C9" s="48"/>
      <c r="D9" s="48"/>
      <c r="E9" s="48"/>
      <c r="F9" s="48"/>
      <c r="G9" s="55"/>
      <c r="H9" s="49"/>
      <c r="I9"/>
    </row>
    <row r="10" spans="2:9" ht="15.75" thickBot="1">
      <c r="B10" s="56" t="s">
        <v>73</v>
      </c>
      <c r="C10" s="48"/>
      <c r="D10" s="48"/>
      <c r="E10" s="48"/>
      <c r="F10" s="48"/>
      <c r="G10" s="55"/>
      <c r="H10" s="45">
        <v>55</v>
      </c>
      <c r="I10" s="127">
        <f>IF(H10="",55,H10)</f>
        <v>55</v>
      </c>
    </row>
    <row r="11" spans="2:9" ht="15.75" thickBot="1">
      <c r="B11" s="56" t="s">
        <v>74</v>
      </c>
      <c r="C11" s="48"/>
      <c r="D11" s="48"/>
      <c r="E11" s="48"/>
      <c r="F11" s="48"/>
      <c r="G11" s="55"/>
      <c r="H11" s="45">
        <v>10</v>
      </c>
      <c r="I11" s="127">
        <f>IF(H11="",10,H11)</f>
        <v>10</v>
      </c>
    </row>
    <row r="12" spans="2:9">
      <c r="B12" s="135"/>
      <c r="C12" s="135"/>
      <c r="D12" s="135"/>
      <c r="E12" s="135"/>
      <c r="F12" s="135"/>
      <c r="G12" s="43"/>
      <c r="H12" s="44"/>
    </row>
    <row r="13" spans="2:9" ht="6" customHeight="1"/>
    <row r="14" spans="2:9" ht="15.75" thickBot="1"/>
    <row r="15" spans="2:9" ht="15.75" hidden="1" thickBot="1"/>
    <row r="16" spans="2:9" ht="19.5" thickBot="1">
      <c r="B16" s="136" t="s">
        <v>75</v>
      </c>
      <c r="C16" s="137"/>
      <c r="D16" s="137"/>
      <c r="E16" s="137"/>
      <c r="F16" s="137"/>
      <c r="G16" s="137"/>
      <c r="H16" s="138"/>
    </row>
    <row r="17" spans="1:8" ht="32.25" customHeight="1" thickBot="1">
      <c r="B17" s="139" t="s">
        <v>86</v>
      </c>
      <c r="C17" s="140"/>
      <c r="D17" s="140"/>
      <c r="E17" s="140"/>
      <c r="F17" s="140"/>
      <c r="G17" s="140"/>
      <c r="H17" s="141"/>
    </row>
    <row r="18" spans="1:8" ht="16.5" thickBot="1">
      <c r="B18" s="134" t="s">
        <v>4</v>
      </c>
      <c r="C18" s="131" t="s">
        <v>5</v>
      </c>
      <c r="D18" s="132"/>
      <c r="E18" s="132"/>
      <c r="F18" s="132"/>
      <c r="G18" s="132"/>
      <c r="H18" s="133"/>
    </row>
    <row r="19" spans="1:8" ht="16.5" thickBot="1">
      <c r="B19" s="134"/>
      <c r="C19" s="57">
        <v>70</v>
      </c>
      <c r="D19" s="57">
        <v>65</v>
      </c>
      <c r="E19" s="57">
        <v>62</v>
      </c>
      <c r="F19" s="57">
        <v>60</v>
      </c>
      <c r="G19" s="57">
        <v>55</v>
      </c>
      <c r="H19" s="57">
        <v>50</v>
      </c>
    </row>
    <row r="20" spans="1:8" ht="16.5" thickBot="1">
      <c r="B20" s="57">
        <v>5</v>
      </c>
      <c r="C20" s="58">
        <f t="shared" ref="C20:C26" si="0">$H$4*$H$5*$B20*IF(C$19&gt;=$H$8,1+$H$7*(C$19-$H$8), IF(AND(C$19&gt;=$H$10,$B20&gt;=$H$11), 1-$H$6*($H$8-C$19),0))</f>
        <v>11250</v>
      </c>
      <c r="D20" s="58">
        <f t="shared" ref="D20:H26" si="1">$H$4*$H$5*$B20*IF(D$19&gt;=$H$8,1+$H$7*(D$19-$H$8), IF(AND(D$19&gt;=$H$10,$B20&gt;=$H$11), 1-$H$6*($H$8-D$19),0))</f>
        <v>9000</v>
      </c>
      <c r="E20" s="58">
        <f t="shared" si="1"/>
        <v>0</v>
      </c>
      <c r="F20" s="58">
        <f t="shared" si="1"/>
        <v>0</v>
      </c>
      <c r="G20" s="58">
        <f t="shared" si="1"/>
        <v>0</v>
      </c>
      <c r="H20" s="58">
        <f t="shared" si="1"/>
        <v>0</v>
      </c>
    </row>
    <row r="21" spans="1:8" ht="16.5" thickBot="1">
      <c r="B21" s="57">
        <v>10</v>
      </c>
      <c r="C21" s="58">
        <f t="shared" si="0"/>
        <v>22500</v>
      </c>
      <c r="D21" s="58">
        <f t="shared" si="1"/>
        <v>18000</v>
      </c>
      <c r="E21" s="58">
        <f t="shared" si="1"/>
        <v>15840</v>
      </c>
      <c r="F21" s="58">
        <f t="shared" si="1"/>
        <v>14400</v>
      </c>
      <c r="G21" s="58">
        <f t="shared" si="1"/>
        <v>10800</v>
      </c>
      <c r="H21" s="58">
        <f t="shared" si="1"/>
        <v>0</v>
      </c>
    </row>
    <row r="22" spans="1:8" ht="16.5" thickBot="1">
      <c r="B22" s="57">
        <v>15</v>
      </c>
      <c r="C22" s="58">
        <f t="shared" si="0"/>
        <v>33750</v>
      </c>
      <c r="D22" s="58">
        <f t="shared" si="1"/>
        <v>27000</v>
      </c>
      <c r="E22" s="58">
        <f t="shared" si="1"/>
        <v>23760</v>
      </c>
      <c r="F22" s="58">
        <f t="shared" si="1"/>
        <v>21600</v>
      </c>
      <c r="G22" s="58">
        <f t="shared" si="1"/>
        <v>16200</v>
      </c>
      <c r="H22" s="58">
        <f t="shared" si="1"/>
        <v>0</v>
      </c>
    </row>
    <row r="23" spans="1:8" ht="16.5" thickBot="1">
      <c r="B23" s="57">
        <v>20</v>
      </c>
      <c r="C23" s="58">
        <f>$H$4*$H$5*$B23*IF(C$19&gt;=$H$8,1+$H$7*(C$19-$H$8), IF(AND(C$19&gt;=$H$10,$B23&gt;=$H$11), 1-$H$6*($H$8-C$19),0))</f>
        <v>45000</v>
      </c>
      <c r="D23" s="58">
        <f t="shared" si="1"/>
        <v>36000</v>
      </c>
      <c r="E23" s="58">
        <f t="shared" si="1"/>
        <v>31680</v>
      </c>
      <c r="F23" s="58">
        <f t="shared" si="1"/>
        <v>28800</v>
      </c>
      <c r="G23" s="58">
        <f t="shared" si="1"/>
        <v>21600</v>
      </c>
      <c r="H23" s="58">
        <f t="shared" si="1"/>
        <v>0</v>
      </c>
    </row>
    <row r="24" spans="1:8" ht="16.5" thickBot="1">
      <c r="B24" s="57">
        <v>25</v>
      </c>
      <c r="C24" s="58">
        <f t="shared" si="0"/>
        <v>56250</v>
      </c>
      <c r="D24" s="58">
        <f t="shared" si="1"/>
        <v>45000</v>
      </c>
      <c r="E24" s="58">
        <f t="shared" si="1"/>
        <v>39600</v>
      </c>
      <c r="F24" s="58">
        <f t="shared" si="1"/>
        <v>36000</v>
      </c>
      <c r="G24" s="58">
        <f t="shared" si="1"/>
        <v>27000</v>
      </c>
      <c r="H24" s="58">
        <f t="shared" si="1"/>
        <v>0</v>
      </c>
    </row>
    <row r="25" spans="1:8" ht="16.5" thickBot="1">
      <c r="B25" s="57">
        <v>30</v>
      </c>
      <c r="C25" s="58">
        <f t="shared" si="0"/>
        <v>67500</v>
      </c>
      <c r="D25" s="58">
        <f t="shared" si="1"/>
        <v>54000</v>
      </c>
      <c r="E25" s="58">
        <f t="shared" si="1"/>
        <v>47520</v>
      </c>
      <c r="F25" s="58">
        <f t="shared" si="1"/>
        <v>43200</v>
      </c>
      <c r="G25" s="58">
        <f t="shared" si="1"/>
        <v>32400</v>
      </c>
      <c r="H25" s="58">
        <f t="shared" si="1"/>
        <v>0</v>
      </c>
    </row>
    <row r="26" spans="1:8" ht="16.5" thickBot="1">
      <c r="B26" s="57">
        <v>35</v>
      </c>
      <c r="C26" s="58">
        <f t="shared" si="0"/>
        <v>78750</v>
      </c>
      <c r="D26" s="58">
        <f t="shared" si="1"/>
        <v>63000</v>
      </c>
      <c r="E26" s="58">
        <f t="shared" si="1"/>
        <v>55440</v>
      </c>
      <c r="F26" s="58">
        <f t="shared" si="1"/>
        <v>50400</v>
      </c>
      <c r="G26" s="58">
        <f t="shared" si="1"/>
        <v>37800</v>
      </c>
      <c r="H26" s="58">
        <f t="shared" si="1"/>
        <v>0</v>
      </c>
    </row>
    <row r="28" spans="1:8" ht="15.75">
      <c r="A28" s="44"/>
      <c r="B28" s="60"/>
      <c r="C28" s="61"/>
      <c r="D28" s="61"/>
      <c r="E28" s="61"/>
      <c r="F28" s="61"/>
      <c r="G28" s="61"/>
      <c r="H28" s="61"/>
    </row>
    <row r="29" spans="1:8" ht="15.75">
      <c r="A29" s="44"/>
      <c r="B29" s="61"/>
      <c r="C29" s="44"/>
      <c r="D29" s="44"/>
      <c r="E29" s="44"/>
      <c r="F29" s="44"/>
      <c r="G29" s="44"/>
      <c r="H29" s="44"/>
    </row>
    <row r="30" spans="1:8" ht="15.75">
      <c r="A30" s="44"/>
      <c r="B30" s="61"/>
      <c r="C30" s="44"/>
      <c r="D30" s="44"/>
      <c r="E30" s="44"/>
      <c r="F30" s="44"/>
      <c r="G30" s="44"/>
      <c r="H30" s="44"/>
    </row>
    <row r="31" spans="1:8" ht="15.75">
      <c r="A31" s="44"/>
      <c r="B31" s="61"/>
      <c r="C31" s="44"/>
      <c r="D31" s="44"/>
      <c r="E31" s="44"/>
      <c r="F31" s="44"/>
      <c r="G31" s="44"/>
      <c r="H31" s="44"/>
    </row>
    <row r="32" spans="1:8" ht="15.75">
      <c r="A32" s="44"/>
      <c r="B32" s="61"/>
      <c r="C32" s="44"/>
      <c r="D32" s="44"/>
      <c r="E32" s="44"/>
      <c r="F32" s="44"/>
      <c r="G32" s="44"/>
      <c r="H32" s="44"/>
    </row>
    <row r="33" spans="1:8" ht="15.75">
      <c r="A33" s="44"/>
      <c r="B33" s="61"/>
      <c r="C33" s="44"/>
      <c r="D33" s="44"/>
      <c r="E33" s="44"/>
      <c r="F33" s="44"/>
      <c r="G33" s="44"/>
      <c r="H33" s="44"/>
    </row>
    <row r="34" spans="1:8" ht="15.75">
      <c r="A34" s="44"/>
      <c r="B34" s="61"/>
      <c r="C34" s="44"/>
      <c r="D34" s="44"/>
      <c r="E34" s="44"/>
      <c r="F34" s="44"/>
      <c r="G34" s="44"/>
      <c r="H34" s="44"/>
    </row>
    <row r="35" spans="1:8" ht="15.75">
      <c r="A35" s="44"/>
      <c r="B35" s="61"/>
      <c r="C35" s="44"/>
      <c r="D35" s="44"/>
      <c r="E35" s="44"/>
      <c r="F35" s="44"/>
      <c r="G35" s="44"/>
      <c r="H35" s="44"/>
    </row>
    <row r="36" spans="1:8">
      <c r="A36" s="44"/>
      <c r="B36" s="44"/>
      <c r="C36" s="44"/>
      <c r="D36" s="44"/>
      <c r="E36" s="44"/>
      <c r="F36" s="44"/>
      <c r="G36" s="44"/>
      <c r="H36" s="44"/>
    </row>
    <row r="37" spans="1:8">
      <c r="A37" s="44"/>
      <c r="B37" s="44"/>
      <c r="C37" s="44"/>
      <c r="D37" s="44"/>
      <c r="E37" s="44"/>
      <c r="F37" s="44"/>
      <c r="G37" s="44"/>
      <c r="H37" s="44"/>
    </row>
    <row r="38" spans="1:8">
      <c r="A38" s="44"/>
      <c r="B38" s="44"/>
      <c r="C38" s="44"/>
      <c r="D38" s="44"/>
      <c r="E38" s="44"/>
      <c r="F38" s="44"/>
      <c r="G38" s="44"/>
      <c r="H38" s="44"/>
    </row>
    <row r="39" spans="1:8">
      <c r="A39" s="44"/>
      <c r="B39" s="44"/>
      <c r="C39" s="44"/>
      <c r="D39" s="44"/>
      <c r="E39" s="44"/>
      <c r="F39" s="44"/>
      <c r="G39" s="44"/>
      <c r="H39" s="44"/>
    </row>
    <row r="40" spans="1:8">
      <c r="A40" s="44"/>
      <c r="B40" s="44"/>
      <c r="C40" s="44"/>
      <c r="D40" s="44"/>
      <c r="E40" s="44"/>
      <c r="F40" s="44"/>
      <c r="G40" s="44"/>
      <c r="H40" s="44"/>
    </row>
    <row r="41" spans="1:8">
      <c r="A41" s="44"/>
      <c r="B41" s="44"/>
      <c r="C41" s="44"/>
      <c r="D41" s="44"/>
      <c r="E41" s="44"/>
      <c r="F41" s="44"/>
      <c r="G41" s="62"/>
      <c r="H41" s="44"/>
    </row>
    <row r="42" spans="1:8">
      <c r="A42" s="44"/>
      <c r="B42" s="44"/>
      <c r="C42" s="44"/>
      <c r="D42" s="44"/>
      <c r="E42" s="44"/>
      <c r="F42" s="44"/>
      <c r="G42" s="44"/>
      <c r="H42" s="44"/>
    </row>
    <row r="43" spans="1:8">
      <c r="A43" s="44"/>
      <c r="B43" s="63"/>
      <c r="C43" s="44"/>
      <c r="D43" s="44"/>
      <c r="E43" s="44"/>
      <c r="F43" s="44"/>
      <c r="G43" s="44"/>
      <c r="H43" s="44"/>
    </row>
    <row r="44" spans="1:8">
      <c r="A44" s="44"/>
      <c r="B44" s="44"/>
      <c r="C44" s="44"/>
      <c r="D44" s="44"/>
      <c r="E44" s="44"/>
      <c r="F44" s="44"/>
      <c r="G44" s="44"/>
      <c r="H44" s="44"/>
    </row>
  </sheetData>
  <mergeCells count="6">
    <mergeCell ref="B3:H3"/>
    <mergeCell ref="C18:H18"/>
    <mergeCell ref="B18:B19"/>
    <mergeCell ref="B12:F12"/>
    <mergeCell ref="B16:H16"/>
    <mergeCell ref="B17:H17"/>
  </mergeCells>
  <conditionalFormatting sqref="C20:H26">
    <cfRule type="expression" dxfId="3" priority="2">
      <formula>IF(AND(AVERAGE(C20/$H$4)&lt;0.8), AND(AVERAGE(C20/$H$4)&gt;0.4))</formula>
    </cfRule>
    <cfRule type="expression" dxfId="2" priority="8">
      <formula>(AVERAGE(C20/$H$4)&gt;0.8)</formula>
    </cfRule>
  </conditionalFormatting>
  <conditionalFormatting sqref="C29:H35 E37">
    <cfRule type="expression" dxfId="1" priority="15">
      <formula>C29:H35&gt;80</formula>
    </cfRule>
  </conditionalFormatting>
  <conditionalFormatting sqref="C29:H35">
    <cfRule type="cellIs" dxfId="0" priority="14" operator="between">
      <formula>40</formula>
      <formula>80</formula>
    </cfRule>
  </conditionalFormatting>
  <dataValidations count="11">
    <dataValidation allowBlank="1" showInputMessage="1" showErrorMessage="1" promptTitle="The Rule" prompt="It should be a whole number between 65 and 100. The default is 85._x000a_" sqref="G12" xr:uid="{4297A6BE-774B-4561-A450-05F439EC3E55}"/>
    <dataValidation allowBlank="1" showInputMessage="1" showErrorMessage="1" errorTitle="ERA should be Positive %" error="It should be a positive %." promptTitle="Early Retirement Reduction %age" prompt="4% reduction for each year that the retirement precedes NRA if eligible. It should be a positive %." sqref="H6" xr:uid="{82C5935A-65AD-4AE7-A32F-D0608B428303}"/>
    <dataValidation allowBlank="1" showInputMessage="1" showErrorMessage="1" promptTitle="%age for each year of service" prompt="It should be a positive %._x000a_" sqref="H5" xr:uid="{344C8DC1-A2B6-4409-9197-194E8B835AD0}"/>
    <dataValidation allowBlank="1" showInputMessage="1" showErrorMessage="1" promptTitle="Average Salary" prompt="Average of the last 3- year salary. It should be a positive number._x000a_" sqref="H4" xr:uid="{853133D1-2E00-43E1-BD33-0D2F08B054D0}"/>
    <dataValidation allowBlank="1" showInputMessage="1" showErrorMessage="1" errorTitle="Late Retire Inc should be Pos" error="It should be a positive %" promptTitle="Late Retirement Increase %age" prompt="5% increase for each year after the retirement is delayed after NRA. It should be a positive %." sqref="H7" xr:uid="{771E5359-7CEE-438F-BE32-2FE09DD6B2B8}"/>
    <dataValidation type="whole" allowBlank="1" showInputMessage="1" showErrorMessage="1" errorTitle="Restrict Ages for (NRA)" error="Restrict the ages between 40 and 70 for NRA" promptTitle="Normal Retirement Age (NRA)" prompt="The default is age 65 for the normal retirement age._x000a_Restrict the ages between 40 and 70 for NRA" sqref="H8" xr:uid="{3178C7CF-F490-4768-AA35-B08DC9C7BAD7}">
      <formula1>40</formula1>
      <formula2>70</formula2>
    </dataValidation>
    <dataValidation type="whole" allowBlank="1" showInputMessage="1" showErrorMessage="1" errorTitle="Restrict Age for (ERA)" error="Restrict the ages between 30 and 65 for ERA" promptTitle="Age Requirement for (ERA)" prompt="The default is age 55 for the early retirement age (ERA) with 10 years of service._x000a_Restrict the ages between 30 and 65 for ERA" sqref="H10" xr:uid="{536279D3-B63E-427C-85B2-9917F20BFCF0}">
      <formula1>30</formula1>
      <formula2>65</formula2>
    </dataValidation>
    <dataValidation type="whole" operator="greaterThanOrEqual" allowBlank="1" showInputMessage="1" showErrorMessage="1" errorTitle="Service Requirement" error="The default is 10 for the service requirement to be eligible for early retirement _x000a__x000a_It requires a positive number for the service requirements." promptTitle="Service Requirement " prompt="The default is 10 for the service requirement to be eligible for early retirement_x000a_It requires a positive number for the service requirements." sqref="H11" xr:uid="{D9D5A64F-10E8-4BF3-99CE-06BF0B2C8074}">
      <formula1>10</formula1>
    </dataValidation>
    <dataValidation allowBlank="1" showInputMessage="1" showErrorMessage="1" promptTitle="Default  for Retirement Age" prompt="Formula used to set the default." sqref="I8" xr:uid="{3C26172B-E33E-40B4-A90E-D264CD0B1237}"/>
    <dataValidation allowBlank="1" showInputMessage="1" showErrorMessage="1" promptTitle="Default for Age Requirement" prompt="Formula used to set the default." sqref="I10" xr:uid="{51652D72-420E-4DC4-B102-EFB7D96D1A00}"/>
    <dataValidation allowBlank="1" showInputMessage="1" showErrorMessage="1" promptTitle="Default for Service Requirement" prompt="Formula used to set the default." sqref="I11" xr:uid="{B116B914-D853-4CCC-AA4D-8225D21EE98F}"/>
  </dataValidations>
  <printOptions horizontalCentered="1"/>
  <pageMargins left="0.7" right="0.7" top="0.75" bottom="0.75" header="0.3" footer="0.3"/>
  <pageSetup orientation="landscape" r:id="rId1"/>
  <headerFooter>
    <oddFooter>&amp;L&amp;F
&amp;A&amp;C&amp;P of &amp;N&amp;R&amp;D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E857-F226-42FF-A513-C1420CECC601}">
  <sheetPr>
    <tabColor rgb="FF00B0F0"/>
    <pageSetUpPr fitToPage="1"/>
  </sheetPr>
  <dimension ref="B1:V38"/>
  <sheetViews>
    <sheetView showGridLines="0" tabSelected="1" zoomScale="91" zoomScaleNormal="91" workbookViewId="0">
      <selection activeCell="B34" sqref="B34"/>
    </sheetView>
  </sheetViews>
  <sheetFormatPr defaultRowHeight="18.75"/>
  <cols>
    <col min="1" max="1" width="2.85546875" customWidth="1"/>
    <col min="2" max="2" width="15.7109375" style="4" customWidth="1"/>
    <col min="3" max="3" width="4.42578125" style="4" customWidth="1"/>
    <col min="4" max="4" width="11.85546875" style="4" customWidth="1"/>
    <col min="5" max="5" width="4.140625" style="5" customWidth="1"/>
    <col min="6" max="6" width="13.42578125" style="6" customWidth="1"/>
    <col min="7" max="7" width="3.7109375" style="6" customWidth="1"/>
    <col min="8" max="8" width="18.28515625" style="6" customWidth="1"/>
    <col min="9" max="9" width="4.28515625" style="6" customWidth="1"/>
    <col min="10" max="10" width="15.85546875" style="6" customWidth="1"/>
    <col min="11" max="11" width="3.7109375" style="6" customWidth="1"/>
    <col min="12" max="12" width="19.85546875" style="6" customWidth="1"/>
    <col min="13" max="18" width="9.140625" style="7"/>
    <col min="19" max="20" width="9.140625" style="8"/>
  </cols>
  <sheetData>
    <row r="1" spans="2:22" ht="19.5" thickBot="1"/>
    <row r="2" spans="2:22" ht="19.5" thickBot="1">
      <c r="B2" s="142" t="s">
        <v>6</v>
      </c>
      <c r="C2" s="143"/>
      <c r="D2" s="143"/>
      <c r="E2" s="143"/>
      <c r="F2" s="143"/>
      <c r="G2" s="143"/>
      <c r="H2" s="143"/>
      <c r="I2" s="143"/>
      <c r="J2" s="143"/>
      <c r="K2" s="143"/>
      <c r="L2" s="144"/>
      <c r="M2" s="4"/>
      <c r="N2" s="4"/>
      <c r="O2" s="4"/>
      <c r="P2" s="4"/>
      <c r="Q2" s="4"/>
      <c r="R2" s="4"/>
    </row>
    <row r="3" spans="2:22" ht="19.5" thickBot="1"/>
    <row r="4" spans="2:22" ht="36.75" customHeight="1" thickBot="1">
      <c r="B4" s="145" t="s">
        <v>7</v>
      </c>
      <c r="C4" s="146"/>
      <c r="D4" s="147"/>
      <c r="F4" s="151" t="s">
        <v>87</v>
      </c>
      <c r="G4" s="152"/>
      <c r="H4" s="152"/>
      <c r="I4" s="152"/>
      <c r="J4" s="152"/>
      <c r="K4" s="152"/>
      <c r="L4" s="153"/>
    </row>
    <row r="5" spans="2:22" ht="21.75" thickBot="1">
      <c r="B5" s="148" t="s">
        <v>8</v>
      </c>
      <c r="C5" s="149"/>
      <c r="D5" s="150"/>
      <c r="F5" s="80" t="s">
        <v>12</v>
      </c>
      <c r="G5" s="81"/>
      <c r="H5" s="81" t="s">
        <v>13</v>
      </c>
      <c r="I5" s="81"/>
      <c r="J5" s="81" t="s">
        <v>76</v>
      </c>
      <c r="K5" s="81"/>
      <c r="L5" s="82" t="s">
        <v>1</v>
      </c>
    </row>
    <row r="6" spans="2:22" ht="16.5" thickBot="1">
      <c r="B6" s="64" t="s">
        <v>9</v>
      </c>
      <c r="C6" s="65" t="s">
        <v>10</v>
      </c>
      <c r="D6" s="66" t="s">
        <v>11</v>
      </c>
      <c r="E6" s="9"/>
      <c r="F6" s="83" t="str">
        <f>IF(B7="","",IF(B7=0,"&lt; "&amp;D7,IF(D7 = 200, B7&amp; " &lt; = ", B7&amp; "&lt; =  " &amp;D7)))</f>
        <v>&lt; 20</v>
      </c>
      <c r="G6" s="12"/>
      <c r="H6" s="12">
        <f>IF(B7="","",COUNTIFS(Eedata!$G:$G,"A",Eedata!$E:$E,"&gt;=" &amp; $B7,Eedata!$E:$E,"&lt;" &amp; IF($D7="",200,$D7)))</f>
        <v>0</v>
      </c>
      <c r="I6" s="12"/>
      <c r="J6" s="98">
        <f>IF(B7="","", SUMIFS(Eedata!$C:$C,Eedata!$G:$G,"A",Eedata!$E:$E,"&gt;="&amp;$B7,Eedata!$E:$E,"&lt;"&amp;IF($D7="",200,$D7)))</f>
        <v>0</v>
      </c>
      <c r="K6" s="12"/>
      <c r="L6" s="84">
        <f>IF(B7="","", (IFERROR($J6/$H6,0)))</f>
        <v>0</v>
      </c>
    </row>
    <row r="7" spans="2:22" ht="15.75">
      <c r="B7" s="67">
        <v>0</v>
      </c>
      <c r="C7" s="68"/>
      <c r="D7" s="69">
        <v>20</v>
      </c>
      <c r="E7" s="9"/>
      <c r="F7" s="85" t="str">
        <f t="shared" ref="F7:F10" si="0">IF(B8="","", B8 &amp;" - "&amp; IF(D8 = "", "&lt;=", D8))</f>
        <v>20 - 30</v>
      </c>
      <c r="G7" s="78"/>
      <c r="H7" s="78">
        <f>IF(B8="","",COUNTIFS(Eedata!$G:$G,"A",Eedata!$E:$E,"&gt;=" &amp; $B8,Eedata!$E:$E,"&lt;" &amp; IF($D8="",200,$D8)))</f>
        <v>3</v>
      </c>
      <c r="I7" s="78"/>
      <c r="J7" s="99">
        <f>IF(B8="","", SUMIFS(Eedata!$C:$C,Eedata!$G:$G,"A",Eedata!$E:$E,"&gt;="&amp;$B8,Eedata!$E:$E,"&lt;"&amp;IF($D8="",200,$D8)))</f>
        <v>248000</v>
      </c>
      <c r="K7" s="78"/>
      <c r="L7" s="86">
        <f>IF(B8="","", (IFERROR($J7/$H7,0)))</f>
        <v>82666.666666666672</v>
      </c>
    </row>
    <row r="8" spans="2:22" ht="15.75">
      <c r="B8" s="67">
        <f>IF(D7="","",D7)</f>
        <v>20</v>
      </c>
      <c r="C8" s="68"/>
      <c r="D8" s="69">
        <f>D7+10</f>
        <v>30</v>
      </c>
      <c r="E8" s="9"/>
      <c r="F8" s="85" t="str">
        <f t="shared" si="0"/>
        <v>30 - 40</v>
      </c>
      <c r="G8" s="78"/>
      <c r="H8" s="78">
        <f>IF(B9="","",COUNTIFS(Eedata!$G:$G,"A",Eedata!$E:$E,"&gt;=" &amp; $B9,Eedata!$E:$E,"&lt;" &amp; IF($D9="",200,$D9)))</f>
        <v>11</v>
      </c>
      <c r="I8" s="78"/>
      <c r="J8" s="99">
        <f>IF(B9="","", SUMIFS(Eedata!$C:$C,Eedata!$G:$G,"A",Eedata!$E:$E,"&gt;="&amp;$B9,Eedata!$E:$E,"&lt;"&amp;IF($D9="",200,$D9)))</f>
        <v>1011000</v>
      </c>
      <c r="K8" s="78"/>
      <c r="L8" s="86">
        <f t="shared" ref="L8:L33" si="1">IF(B9="","", (IFERROR($J8/$H8,0)))</f>
        <v>91909.090909090912</v>
      </c>
    </row>
    <row r="9" spans="2:22" ht="15.75">
      <c r="B9" s="67">
        <f t="shared" ref="B9:B33" si="2">IF(D8="","",D8)</f>
        <v>30</v>
      </c>
      <c r="C9" s="68"/>
      <c r="D9" s="69">
        <f>D8+10</f>
        <v>40</v>
      </c>
      <c r="E9" s="9"/>
      <c r="F9" s="85" t="str">
        <f t="shared" si="0"/>
        <v>40 - 50</v>
      </c>
      <c r="G9" s="78"/>
      <c r="H9" s="78">
        <f>IF(B10="","",COUNTIFS(Eedata!$G:$G,"A",Eedata!$E:$E,"&gt;=" &amp; $B10,Eedata!$E:$E,"&lt;" &amp; IF($D10="",200,$D10)))</f>
        <v>13</v>
      </c>
      <c r="I9" s="78"/>
      <c r="J9" s="99">
        <f>IF(B10="","", SUMIFS(Eedata!$C:$C,Eedata!$G:$G,"A",Eedata!$E:$E,"&gt;="&amp;$B10,Eedata!$E:$E,"&lt;"&amp;IF($D10="",200,$D10)))</f>
        <v>1150000</v>
      </c>
      <c r="K9" s="78"/>
      <c r="L9" s="86">
        <f t="shared" si="1"/>
        <v>88461.538461538468</v>
      </c>
    </row>
    <row r="10" spans="2:22" ht="15.75">
      <c r="B10" s="67">
        <f t="shared" si="2"/>
        <v>40</v>
      </c>
      <c r="C10" s="68"/>
      <c r="D10" s="69">
        <f>D9+10</f>
        <v>50</v>
      </c>
      <c r="E10" s="9"/>
      <c r="F10" s="85" t="str">
        <f t="shared" si="0"/>
        <v>50 - 60</v>
      </c>
      <c r="G10" s="78"/>
      <c r="H10" s="78">
        <f>IF(B11="","",COUNTIFS(Eedata!$G:$G,"A",Eedata!$E:$E,"&gt;=" &amp; $B11,Eedata!$E:$E,"&lt;" &amp; IF($D11="",200,$D11)))</f>
        <v>9</v>
      </c>
      <c r="I10" s="78"/>
      <c r="J10" s="99">
        <f>IF(B11="","", SUMIFS(Eedata!$C:$C,Eedata!$G:$G,"A",Eedata!$E:$E,"&gt;="&amp;$B11,Eedata!$E:$E,"&lt;"&amp;IF($D11="",200,$D11)))</f>
        <v>1209000</v>
      </c>
      <c r="K10" s="78"/>
      <c r="L10" s="86">
        <f t="shared" si="1"/>
        <v>134333.33333333334</v>
      </c>
      <c r="R10" s="11"/>
      <c r="S10" s="7"/>
      <c r="T10" s="7"/>
      <c r="U10" s="7"/>
      <c r="V10" s="7"/>
    </row>
    <row r="11" spans="2:22" ht="15.75">
      <c r="B11" s="67">
        <f t="shared" si="2"/>
        <v>50</v>
      </c>
      <c r="C11" s="68"/>
      <c r="D11" s="69">
        <f>D10+10</f>
        <v>60</v>
      </c>
      <c r="E11" s="9"/>
      <c r="F11" s="85" t="str">
        <f>IF(B12="","", B12 &amp;" - "&amp; IF(D12 = "", "&lt;=", D12))</f>
        <v>60 - &lt;=</v>
      </c>
      <c r="G11" s="78"/>
      <c r="H11" s="78">
        <f>IF(B12="","",COUNTIFS(Eedata!$G:$G,"A",Eedata!$E:$E,"&gt;=" &amp; $B12,Eedata!$E:$E,"&lt;" &amp; IF($D12="",200,$D12)))</f>
        <v>1</v>
      </c>
      <c r="I11" s="78"/>
      <c r="J11" s="99">
        <f>IF(B12="","", SUMIFS(Eedata!$C:$C,Eedata!$G:$G,"A",Eedata!$E:$E,"&gt;="&amp;$B12,Eedata!$E:$E,"&lt;"&amp;IF($D12="",200,$D12)))</f>
        <v>86000</v>
      </c>
      <c r="K11" s="78"/>
      <c r="L11" s="86">
        <f>IF(B12="","", (IFERROR($J11/$H11,0)))</f>
        <v>86000</v>
      </c>
    </row>
    <row r="12" spans="2:22" ht="15.75">
      <c r="B12" s="67">
        <f t="shared" si="2"/>
        <v>60</v>
      </c>
      <c r="C12" s="68"/>
      <c r="D12" s="69"/>
      <c r="E12" s="9"/>
      <c r="F12" s="85" t="str">
        <f t="shared" ref="F12:F33" si="3">IF(B13="","", B13 &amp;" - "&amp; IF(D13 = "", "&lt;=", D13))</f>
        <v/>
      </c>
      <c r="G12" s="78"/>
      <c r="H12" s="78" t="str">
        <f>IF(B13="","",COUNTIFS(Eedata!$G:$G,"A",Eedata!$E:$E,"&gt;=" &amp; $B13,Eedata!$E:$E,"&lt;" &amp; IF($D13="",200,$D13)))</f>
        <v/>
      </c>
      <c r="I12" s="78"/>
      <c r="J12" s="99" t="str">
        <f>IF(B13="","", SUMIFS(Eedata!$C:$C,Eedata!$G:$G,"A",Eedata!$E:$E,"&gt;="&amp;$B13,Eedata!$E:$E,"&lt;"&amp;IF($D13="",200,$D13)))</f>
        <v/>
      </c>
      <c r="K12" s="78"/>
      <c r="L12" s="86" t="str">
        <f t="shared" si="1"/>
        <v/>
      </c>
    </row>
    <row r="13" spans="2:22" ht="15.75">
      <c r="B13" s="67" t="str">
        <f t="shared" si="2"/>
        <v/>
      </c>
      <c r="C13" s="68"/>
      <c r="D13" s="69"/>
      <c r="E13" s="9"/>
      <c r="F13" s="85" t="str">
        <f t="shared" si="3"/>
        <v/>
      </c>
      <c r="G13" s="78"/>
      <c r="H13" s="78" t="str">
        <f>IF(B14="","",COUNTIFS(Eedata!$G:$G,"A",Eedata!$E:$E,"&gt;=" &amp; $B14,Eedata!$E:$E,"&lt;" &amp; IF($D14="",200,$D14)))</f>
        <v/>
      </c>
      <c r="I13" s="78"/>
      <c r="J13" s="99" t="str">
        <f>IF(B14="","", SUMIFS(Eedata!$C:$C,Eedata!$G:$G,"A",Eedata!$E:$E,"&gt;="&amp;$B14,Eedata!$E:$E,"&lt;"&amp;IF($D14="",200,$D14)))</f>
        <v/>
      </c>
      <c r="K13" s="78"/>
      <c r="L13" s="86" t="str">
        <f t="shared" si="1"/>
        <v/>
      </c>
    </row>
    <row r="14" spans="2:22" ht="15.75">
      <c r="B14" s="67" t="str">
        <f t="shared" si="2"/>
        <v/>
      </c>
      <c r="C14" s="68"/>
      <c r="D14" s="69"/>
      <c r="E14" s="9"/>
      <c r="F14" s="85" t="str">
        <f t="shared" si="3"/>
        <v/>
      </c>
      <c r="G14" s="78"/>
      <c r="H14" s="78" t="str">
        <f>IF(B15="","",COUNTIFS(Eedata!$G:$G,"A",Eedata!$E:$E,"&gt;=" &amp; $B15,Eedata!$E:$E,"&lt;" &amp; IF($D15="",200,$D15)))</f>
        <v/>
      </c>
      <c r="I14" s="78"/>
      <c r="J14" s="99" t="str">
        <f>IF(B15="","", SUMIFS(Eedata!$C:$C,Eedata!$G:$G,"A",Eedata!$E:$E,"&gt;="&amp;$B15,Eedata!$E:$E,"&lt;"&amp;IF($D15="",200,$D15)))</f>
        <v/>
      </c>
      <c r="K14" s="78"/>
      <c r="L14" s="86" t="str">
        <f t="shared" si="1"/>
        <v/>
      </c>
    </row>
    <row r="15" spans="2:22" ht="16.5" thickBot="1">
      <c r="B15" s="67" t="str">
        <f t="shared" si="2"/>
        <v/>
      </c>
      <c r="C15" s="68"/>
      <c r="D15" s="69"/>
      <c r="E15" s="9"/>
      <c r="F15" s="85" t="str">
        <f t="shared" si="3"/>
        <v/>
      </c>
      <c r="G15" s="78"/>
      <c r="H15" s="78" t="str">
        <f>IF(B16="","",COUNTIFS(Eedata!$G:$G,"A",Eedata!$E:$E,"&gt;=" &amp; $B16,Eedata!$E:$E,"&lt;" &amp; IF($D16="",200,$D16)))</f>
        <v/>
      </c>
      <c r="I15" s="78"/>
      <c r="J15" s="99" t="str">
        <f>IF(B16="","", SUMIFS(Eedata!$C:$C,Eedata!$G:$G,"A",Eedata!$E:$E,"&gt;="&amp;$B16,Eedata!$E:$E,"&lt;"&amp;IF($D16="",200,$D16)))</f>
        <v/>
      </c>
      <c r="K15" s="78"/>
      <c r="L15" s="86" t="str">
        <f t="shared" si="1"/>
        <v/>
      </c>
    </row>
    <row r="16" spans="2:22" ht="15.75" hidden="1">
      <c r="B16" s="67" t="str">
        <f t="shared" si="2"/>
        <v/>
      </c>
      <c r="C16" s="68"/>
      <c r="D16" s="69"/>
      <c r="E16" s="9"/>
      <c r="F16" s="85" t="str">
        <f t="shared" si="3"/>
        <v/>
      </c>
      <c r="G16" s="78"/>
      <c r="H16" s="78" t="str">
        <f>IF(B17="","",COUNTIFS(Eedata!$G:$G,"A",Eedata!$E:$E,"&gt;=" &amp; $B17,Eedata!$E:$E,"&lt;" &amp; IF($D17="",200,$D17)))</f>
        <v/>
      </c>
      <c r="I16" s="78"/>
      <c r="J16" s="99" t="str">
        <f>IF(B17="","", SUMIFS(Eedata!$C:$C,Eedata!$G:$G,"A",Eedata!$E:$E,"&gt;="&amp;$B17,Eedata!$E:$E,"&lt;"&amp;IF($D17="",200,$D17)))</f>
        <v/>
      </c>
      <c r="K16" s="78"/>
      <c r="L16" s="86" t="str">
        <f t="shared" si="1"/>
        <v/>
      </c>
    </row>
    <row r="17" spans="2:12" ht="15.75" hidden="1">
      <c r="B17" s="67" t="str">
        <f t="shared" si="2"/>
        <v/>
      </c>
      <c r="C17" s="68"/>
      <c r="D17" s="69"/>
      <c r="E17" s="9"/>
      <c r="F17" s="85" t="str">
        <f t="shared" si="3"/>
        <v/>
      </c>
      <c r="G17" s="78"/>
      <c r="H17" s="78" t="str">
        <f>IF(B18="","",COUNTIFS(Eedata!$G:$G,"A",Eedata!$E:$E,"&gt;=" &amp; $B18,Eedata!$E:$E,"&lt;" &amp; IF($D18="",200,$D18)))</f>
        <v/>
      </c>
      <c r="I17" s="78"/>
      <c r="J17" s="99" t="str">
        <f>IF(B18="","", SUMIFS(Eedata!$C:$C,Eedata!$G:$G,"A",Eedata!$E:$E,"&gt;="&amp;$B18,Eedata!$E:$E,"&lt;"&amp;IF($D18="",200,$D18)))</f>
        <v/>
      </c>
      <c r="K17" s="78"/>
      <c r="L17" s="86" t="str">
        <f t="shared" si="1"/>
        <v/>
      </c>
    </row>
    <row r="18" spans="2:12" ht="15.75" hidden="1" customHeight="1">
      <c r="B18" s="67" t="str">
        <f t="shared" si="2"/>
        <v/>
      </c>
      <c r="C18" s="68"/>
      <c r="D18" s="69"/>
      <c r="E18" s="9"/>
      <c r="F18" s="85" t="str">
        <f t="shared" si="3"/>
        <v/>
      </c>
      <c r="G18" s="78"/>
      <c r="H18" s="78" t="str">
        <f>IF(B19="","",COUNTIFS(Eedata!$G:$G,"A",Eedata!$E:$E,"&gt;=" &amp; $B19,Eedata!$E:$E,"&lt;" &amp; IF($D19="",200,$D19)))</f>
        <v/>
      </c>
      <c r="I18" s="78"/>
      <c r="J18" s="99" t="str">
        <f>IF(B19="","", SUMIFS(Eedata!$C:$C,Eedata!$G:$G,"A",Eedata!$E:$E,"&gt;="&amp;$B19,Eedata!$E:$E,"&lt;"&amp;IF($D19="",200,$D19)))</f>
        <v/>
      </c>
      <c r="K18" s="78"/>
      <c r="L18" s="86" t="str">
        <f t="shared" si="1"/>
        <v/>
      </c>
    </row>
    <row r="19" spans="2:12" ht="15.75" hidden="1" customHeight="1">
      <c r="B19" s="67" t="str">
        <f t="shared" si="2"/>
        <v/>
      </c>
      <c r="C19" s="68"/>
      <c r="D19" s="69"/>
      <c r="E19" s="9"/>
      <c r="F19" s="85" t="str">
        <f t="shared" si="3"/>
        <v/>
      </c>
      <c r="G19" s="78"/>
      <c r="H19" s="78" t="str">
        <f>IF(B20="","",COUNTIFS(Eedata!$G:$G,"A",Eedata!$E:$E,"&gt;=" &amp; $B20,Eedata!$E:$E,"&lt;" &amp; IF($D20="",200,$D20)))</f>
        <v/>
      </c>
      <c r="I19" s="78"/>
      <c r="J19" s="99" t="str">
        <f>IF(B20="","", SUMIFS(Eedata!$C:$C,Eedata!$G:$G,"A",Eedata!$E:$E,"&gt;="&amp;$B20,Eedata!$E:$E,"&lt;"&amp;IF($D20="",200,$D20)))</f>
        <v/>
      </c>
      <c r="K19" s="78"/>
      <c r="L19" s="86" t="str">
        <f t="shared" si="1"/>
        <v/>
      </c>
    </row>
    <row r="20" spans="2:12" ht="15.75" hidden="1" customHeight="1">
      <c r="B20" s="67" t="str">
        <f t="shared" si="2"/>
        <v/>
      </c>
      <c r="C20" s="68"/>
      <c r="D20" s="69"/>
      <c r="E20" s="9"/>
      <c r="F20" s="85" t="str">
        <f t="shared" si="3"/>
        <v/>
      </c>
      <c r="G20" s="78"/>
      <c r="H20" s="78" t="str">
        <f>IF(B21="","",COUNTIFS(Eedata!$G:$G,"A",Eedata!$E:$E,"&gt;=" &amp; $B21,Eedata!$E:$E,"&lt;" &amp; IF($D21="",200,$D21)))</f>
        <v/>
      </c>
      <c r="I20" s="78"/>
      <c r="J20" s="99" t="str">
        <f>IF(B21="","", SUMIFS(Eedata!$C:$C,Eedata!$G:$G,"A",Eedata!$E:$E,"&gt;="&amp;$B21,Eedata!$E:$E,"&lt;"&amp;IF($D21="",200,$D21)))</f>
        <v/>
      </c>
      <c r="K20" s="78"/>
      <c r="L20" s="86" t="str">
        <f t="shared" si="1"/>
        <v/>
      </c>
    </row>
    <row r="21" spans="2:12" ht="15.75" hidden="1" customHeight="1">
      <c r="B21" s="67" t="str">
        <f t="shared" si="2"/>
        <v/>
      </c>
      <c r="C21" s="68"/>
      <c r="D21" s="69"/>
      <c r="E21" s="9"/>
      <c r="F21" s="85" t="str">
        <f t="shared" si="3"/>
        <v/>
      </c>
      <c r="G21" s="78"/>
      <c r="H21" s="78" t="str">
        <f>IF(B22="","",COUNTIFS(Eedata!$G:$G,"A",Eedata!$E:$E,"&gt;=" &amp; $B22,Eedata!$E:$E,"&lt;" &amp; IF($D22="",200,$D22)))</f>
        <v/>
      </c>
      <c r="I21" s="78"/>
      <c r="J21" s="99" t="str">
        <f>IF(B22="","", SUMIFS(Eedata!$C:$C,Eedata!$G:$G,"A",Eedata!$E:$E,"&gt;="&amp;$B22,Eedata!$E:$E,"&lt;"&amp;IF($D22="",200,$D22)))</f>
        <v/>
      </c>
      <c r="K21" s="78"/>
      <c r="L21" s="86" t="str">
        <f t="shared" si="1"/>
        <v/>
      </c>
    </row>
    <row r="22" spans="2:12" ht="15.75" hidden="1" customHeight="1">
      <c r="B22" s="67" t="str">
        <f t="shared" si="2"/>
        <v/>
      </c>
      <c r="C22" s="68"/>
      <c r="D22" s="69"/>
      <c r="E22" s="9"/>
      <c r="F22" s="85" t="str">
        <f t="shared" si="3"/>
        <v/>
      </c>
      <c r="G22" s="78"/>
      <c r="H22" s="78" t="str">
        <f>IF(B23="","",COUNTIFS(Eedata!$G:$G,"A",Eedata!$E:$E,"&gt;=" &amp; $B23,Eedata!$E:$E,"&lt;" &amp; IF($D23="",200,$D23)))</f>
        <v/>
      </c>
      <c r="I22" s="78"/>
      <c r="J22" s="99" t="str">
        <f>IF(B23="","", SUMIFS(Eedata!$C:$C,Eedata!$G:$G,"A",Eedata!$E:$E,"&gt;="&amp;$B23,Eedata!$E:$E,"&lt;"&amp;IF($D23="",200,$D23)))</f>
        <v/>
      </c>
      <c r="K22" s="78"/>
      <c r="L22" s="86" t="str">
        <f t="shared" si="1"/>
        <v/>
      </c>
    </row>
    <row r="23" spans="2:12" ht="15.75" hidden="1" customHeight="1">
      <c r="B23" s="67" t="str">
        <f t="shared" si="2"/>
        <v/>
      </c>
      <c r="C23" s="68"/>
      <c r="D23" s="69"/>
      <c r="E23" s="9"/>
      <c r="F23" s="85" t="str">
        <f t="shared" si="3"/>
        <v/>
      </c>
      <c r="G23" s="78"/>
      <c r="H23" s="78" t="str">
        <f>IF(B24="","",COUNTIFS(Eedata!$G:$G,"A",Eedata!$E:$E,"&gt;=" &amp; $B24,Eedata!$E:$E,"&lt;" &amp; IF($D24="",200,$D24)))</f>
        <v/>
      </c>
      <c r="I23" s="78"/>
      <c r="J23" s="99" t="str">
        <f>IF(B24="","", SUMIFS(Eedata!$C:$C,Eedata!$G:$G,"A",Eedata!$E:$E,"&gt;="&amp;$B24,Eedata!$E:$E,"&lt;"&amp;IF($D24="",200,$D24)))</f>
        <v/>
      </c>
      <c r="K23" s="78"/>
      <c r="L23" s="86" t="str">
        <f t="shared" si="1"/>
        <v/>
      </c>
    </row>
    <row r="24" spans="2:12" ht="15.75" hidden="1" customHeight="1">
      <c r="B24" s="67" t="str">
        <f t="shared" si="2"/>
        <v/>
      </c>
      <c r="C24" s="68"/>
      <c r="D24" s="69"/>
      <c r="E24" s="9"/>
      <c r="F24" s="85" t="str">
        <f t="shared" si="3"/>
        <v/>
      </c>
      <c r="G24" s="78"/>
      <c r="H24" s="78" t="str">
        <f>IF(B25="","",COUNTIFS(Eedata!$G:$G,"A",Eedata!$E:$E,"&gt;=" &amp; $B25,Eedata!$E:$E,"&lt;" &amp; IF($D25="",200,$D25)))</f>
        <v/>
      </c>
      <c r="I24" s="78"/>
      <c r="J24" s="99" t="str">
        <f>IF(B25="","", SUMIFS(Eedata!$C:$C,Eedata!$G:$G,"A",Eedata!$E:$E,"&gt;="&amp;$B25,Eedata!$E:$E,"&lt;"&amp;IF($D25="",200,$D25)))</f>
        <v/>
      </c>
      <c r="K24" s="78"/>
      <c r="L24" s="86" t="str">
        <f t="shared" si="1"/>
        <v/>
      </c>
    </row>
    <row r="25" spans="2:12" ht="18.75" hidden="1" customHeight="1">
      <c r="B25" s="67" t="str">
        <f t="shared" si="2"/>
        <v/>
      </c>
      <c r="C25" s="68"/>
      <c r="D25" s="69"/>
      <c r="F25" s="85" t="str">
        <f t="shared" si="3"/>
        <v/>
      </c>
      <c r="G25" s="78"/>
      <c r="H25" s="78" t="str">
        <f>IF(B26="","",COUNTIFS(Eedata!$G:$G,"A",Eedata!$E:$E,"&gt;=" &amp; $B26,Eedata!$E:$E,"&lt;" &amp; IF($D26="",200,$D26)))</f>
        <v/>
      </c>
      <c r="I25" s="78"/>
      <c r="J25" s="99" t="str">
        <f>IF(B26="","", SUMIFS(Eedata!$C:$C,Eedata!$G:$G,"A",Eedata!$E:$E,"&gt;="&amp;$B26,Eedata!$E:$E,"&lt;"&amp;IF($D26="",200,$D26)))</f>
        <v/>
      </c>
      <c r="K25" s="78"/>
      <c r="L25" s="86" t="str">
        <f t="shared" si="1"/>
        <v/>
      </c>
    </row>
    <row r="26" spans="2:12" ht="18.75" hidden="1" customHeight="1">
      <c r="B26" s="67" t="str">
        <f t="shared" si="2"/>
        <v/>
      </c>
      <c r="C26" s="68"/>
      <c r="D26" s="69"/>
      <c r="F26" s="85" t="str">
        <f t="shared" si="3"/>
        <v/>
      </c>
      <c r="G26" s="78"/>
      <c r="H26" s="78" t="str">
        <f>IF(B27="","",COUNTIFS(Eedata!$G:$G,"A",Eedata!$E:$E,"&gt;=" &amp; $B27,Eedata!$E:$E,"&lt;" &amp; IF($D27="",200,$D27)))</f>
        <v/>
      </c>
      <c r="I26" s="78"/>
      <c r="J26" s="99" t="str">
        <f>IF(B27="","", SUMIFS(Eedata!$C:$C,Eedata!$G:$G,"A",Eedata!$E:$E,"&gt;="&amp;$B27,Eedata!$E:$E,"&lt;"&amp;IF($D27="",200,$D27)))</f>
        <v/>
      </c>
      <c r="K26" s="78"/>
      <c r="L26" s="86" t="str">
        <f t="shared" si="1"/>
        <v/>
      </c>
    </row>
    <row r="27" spans="2:12" ht="18.75" hidden="1" customHeight="1">
      <c r="B27" s="67" t="str">
        <f t="shared" si="2"/>
        <v/>
      </c>
      <c r="C27" s="68"/>
      <c r="D27" s="69"/>
      <c r="F27" s="85" t="str">
        <f t="shared" si="3"/>
        <v/>
      </c>
      <c r="G27" s="78"/>
      <c r="H27" s="78" t="str">
        <f>IF(B28="","",COUNTIFS(Eedata!$G:$G,"A",Eedata!$E:$E,"&gt;=" &amp; $B28,Eedata!$E:$E,"&lt;" &amp; IF($D28="",200,$D28)))</f>
        <v/>
      </c>
      <c r="I27" s="78"/>
      <c r="J27" s="99" t="str">
        <f>IF(B28="","", SUMIFS(Eedata!$C:$C,Eedata!$G:$G,"A",Eedata!$E:$E,"&gt;="&amp;$B28,Eedata!$E:$E,"&lt;"&amp;IF($D28="",200,$D28)))</f>
        <v/>
      </c>
      <c r="K27" s="78"/>
      <c r="L27" s="86" t="str">
        <f t="shared" si="1"/>
        <v/>
      </c>
    </row>
    <row r="28" spans="2:12" ht="18.75" hidden="1" customHeight="1">
      <c r="B28" s="67" t="str">
        <f t="shared" si="2"/>
        <v/>
      </c>
      <c r="C28" s="68"/>
      <c r="D28" s="69"/>
      <c r="F28" s="85" t="str">
        <f t="shared" si="3"/>
        <v/>
      </c>
      <c r="G28" s="78"/>
      <c r="H28" s="78" t="str">
        <f>IF(B29="","",COUNTIFS(Eedata!$G:$G,"A",Eedata!$E:$E,"&gt;=" &amp; $B29,Eedata!$E:$E,"&lt;" &amp; IF($D29="",200,$D29)))</f>
        <v/>
      </c>
      <c r="I28" s="78"/>
      <c r="J28" s="99" t="str">
        <f>IF(B29="","", SUMIFS(Eedata!$C:$C,Eedata!$G:$G,"A",Eedata!$E:$E,"&gt;="&amp;$B29,Eedata!$E:$E,"&lt;"&amp;IF($D29="",200,$D29)))</f>
        <v/>
      </c>
      <c r="K28" s="78"/>
      <c r="L28" s="86" t="str">
        <f t="shared" si="1"/>
        <v/>
      </c>
    </row>
    <row r="29" spans="2:12" ht="18.75" hidden="1" customHeight="1">
      <c r="B29" s="67" t="str">
        <f t="shared" si="2"/>
        <v/>
      </c>
      <c r="C29" s="68"/>
      <c r="D29" s="69"/>
      <c r="F29" s="85" t="str">
        <f t="shared" si="3"/>
        <v/>
      </c>
      <c r="G29" s="78"/>
      <c r="H29" s="78" t="str">
        <f>IF(B30="","",COUNTIFS(Eedata!$G:$G,"A",Eedata!$E:$E,"&gt;=" &amp; $B30,Eedata!$E:$E,"&lt;" &amp; IF($D30="",200,$D30)))</f>
        <v/>
      </c>
      <c r="I29" s="78"/>
      <c r="J29" s="99" t="str">
        <f>IF(B30="","", SUMIFS(Eedata!$C:$C,Eedata!$G:$G,"A",Eedata!$E:$E,"&gt;="&amp;$B30,Eedata!$E:$E,"&lt;"&amp;IF($D30="",200,$D30)))</f>
        <v/>
      </c>
      <c r="K29" s="78"/>
      <c r="L29" s="86" t="str">
        <f t="shared" si="1"/>
        <v/>
      </c>
    </row>
    <row r="30" spans="2:12" hidden="1">
      <c r="B30" s="67" t="str">
        <f t="shared" si="2"/>
        <v/>
      </c>
      <c r="C30" s="68"/>
      <c r="D30" s="69"/>
      <c r="F30" s="85" t="str">
        <f t="shared" si="3"/>
        <v/>
      </c>
      <c r="G30" s="78"/>
      <c r="H30" s="78" t="str">
        <f>IF(B31="","",COUNTIFS(Eedata!$G:$G,"A",Eedata!$E:$E,"&gt;=" &amp; $B31,Eedata!$E:$E,"&lt;" &amp; IF($D31="",200,$D31)))</f>
        <v/>
      </c>
      <c r="I30" s="78"/>
      <c r="J30" s="99" t="str">
        <f>IF(B31="","", SUMIFS(Eedata!$C:$C,Eedata!$G:$G,"A",Eedata!$E:$E,"&gt;="&amp;$B31,Eedata!$E:$E,"&lt;"&amp;IF($D31="",200,$D31)))</f>
        <v/>
      </c>
      <c r="K30" s="78"/>
      <c r="L30" s="86" t="str">
        <f t="shared" si="1"/>
        <v/>
      </c>
    </row>
    <row r="31" spans="2:12" hidden="1">
      <c r="B31" s="67" t="str">
        <f t="shared" si="2"/>
        <v/>
      </c>
      <c r="C31" s="68"/>
      <c r="D31" s="69"/>
      <c r="F31" s="85" t="str">
        <f>IF(B32="","", B32 &amp;" - "&amp; IF(D32 = "", "&lt;=", D32))</f>
        <v/>
      </c>
      <c r="G31" s="78"/>
      <c r="H31" s="78" t="str">
        <f>IF(B32="","",COUNTIFS(Eedata!$G:$G,"A",Eedata!$E:$E,"&gt;=" &amp; $B32,Eedata!$E:$E,"&lt;" &amp; IF($D32="",200,$D32)))</f>
        <v/>
      </c>
      <c r="I31" s="78"/>
      <c r="J31" s="99" t="str">
        <f>IF(B32="","", SUMIFS(Eedata!$C:$C,Eedata!$G:$G,"A",Eedata!$E:$E,"&gt;="&amp;$B32,Eedata!$E:$E,"&lt;"&amp;IF($D32="",200,$D32)))</f>
        <v/>
      </c>
      <c r="K31" s="78"/>
      <c r="L31" s="86" t="str">
        <f t="shared" si="1"/>
        <v/>
      </c>
    </row>
    <row r="32" spans="2:12" hidden="1">
      <c r="B32" s="67" t="str">
        <f t="shared" si="2"/>
        <v/>
      </c>
      <c r="C32" s="68"/>
      <c r="D32" s="69"/>
      <c r="F32" s="85" t="str">
        <f>IF(B33="","", B33 &amp;" - "&amp; IF(D33 = "", "&lt;=", D33))</f>
        <v/>
      </c>
      <c r="G32" s="78"/>
      <c r="H32" s="78" t="str">
        <f>IF(B33="","",COUNTIFS(Eedata!$G:$G,"A",Eedata!$E:$E,"&gt;=" &amp; $B33,Eedata!$E:$E,"&lt;" &amp; IF($D33="",200,$D33)))</f>
        <v/>
      </c>
      <c r="I32" s="78"/>
      <c r="J32" s="99" t="str">
        <f>IF(B33="","", SUMIFS(Eedata!$C:$C,Eedata!$G:$G,"A",Eedata!$E:$E,"&gt;="&amp;$B33,Eedata!$E:$E,"&lt;"&amp;IF($D33="",200,$D33)))</f>
        <v/>
      </c>
      <c r="K32" s="78"/>
      <c r="L32" s="86" t="str">
        <f t="shared" si="1"/>
        <v/>
      </c>
    </row>
    <row r="33" spans="2:12" ht="33" hidden="1" customHeight="1" thickBot="1">
      <c r="B33" s="67" t="str">
        <f t="shared" si="2"/>
        <v/>
      </c>
      <c r="C33" s="68"/>
      <c r="D33" s="69"/>
      <c r="F33" s="87" t="str">
        <f t="shared" si="3"/>
        <v/>
      </c>
      <c r="G33" s="88"/>
      <c r="H33" s="88" t="str">
        <f>IF(B34="","",COUNTIFS(Eedata!$G:$G,"A",Eedata!$E:$E,"&gt;=" &amp; $B34,Eedata!$E:$E,"&lt;" &amp; IF($D34="",200,$D34)))</f>
        <v/>
      </c>
      <c r="I33" s="88"/>
      <c r="J33" s="99" t="str">
        <f>IF(B34="","", SUMIFS(Eedata!$C:$C,Eedata!$G:$G,"A",Eedata!$E:$E,"&gt;="&amp;$B34,Eedata!$E:$E,"&lt;"&amp;IF($D34="",200,$D34)))</f>
        <v/>
      </c>
      <c r="K33" s="88"/>
      <c r="L33" s="89" t="str">
        <f t="shared" si="1"/>
        <v/>
      </c>
    </row>
    <row r="34" spans="2:12" ht="22.5" customHeight="1" thickBot="1">
      <c r="B34" s="70" t="str">
        <f>IF(D33="","",D33)</f>
        <v/>
      </c>
      <c r="C34" s="71"/>
      <c r="D34" s="72"/>
      <c r="F34" s="73" t="s">
        <v>51</v>
      </c>
      <c r="G34" s="74"/>
      <c r="H34" s="74">
        <f xml:space="preserve"> SUM(H6:H33)</f>
        <v>37</v>
      </c>
      <c r="I34" s="74"/>
      <c r="J34" s="75">
        <f>SUM(J6:J33)</f>
        <v>3704000</v>
      </c>
      <c r="K34" s="74"/>
      <c r="L34" s="76">
        <f>IFERROR(J34/H34,0)</f>
        <v>100108.10810810811</v>
      </c>
    </row>
    <row r="35" spans="2:12">
      <c r="B35" s="10"/>
      <c r="C35" s="10"/>
      <c r="D35" s="10"/>
      <c r="F35" s="77"/>
      <c r="G35" s="77"/>
      <c r="H35" s="77"/>
      <c r="I35" s="77"/>
      <c r="J35" s="77"/>
      <c r="K35" s="77"/>
      <c r="L35" s="77"/>
    </row>
    <row r="36" spans="2:12">
      <c r="B36" s="10" t="str">
        <f>IF(D35="","",D35)</f>
        <v/>
      </c>
      <c r="F36" s="78"/>
      <c r="G36" s="78"/>
      <c r="H36" s="78"/>
      <c r="I36" s="78"/>
      <c r="J36" s="78"/>
      <c r="K36" s="78"/>
      <c r="L36" s="78"/>
    </row>
    <row r="37" spans="2:12">
      <c r="F37" s="79"/>
      <c r="G37" s="79"/>
      <c r="H37" s="79"/>
      <c r="I37" s="79"/>
      <c r="J37" s="79"/>
      <c r="K37" s="79"/>
      <c r="L37" s="79"/>
    </row>
    <row r="38" spans="2:12">
      <c r="F38" s="46"/>
    </row>
  </sheetData>
  <mergeCells count="4">
    <mergeCell ref="B2:L2"/>
    <mergeCell ref="B4:D4"/>
    <mergeCell ref="B5:D5"/>
    <mergeCell ref="F4:L4"/>
  </mergeCells>
  <dataValidations count="1">
    <dataValidation allowBlank="1" showInputMessage="1" showErrorMessage="1" promptTitle="Hidden Rows 16-33 Above this row" prompt="There are additional rows with the formulas in the rows 16-33 that are currently hidden. " sqref="B34" xr:uid="{9A73EBF4-0527-4A4B-A1BD-08E0C1BFCD4B}"/>
  </dataValidations>
  <printOptions horizontalCentered="1"/>
  <pageMargins left="0.7" right="0.7" top="0.75" bottom="0.75" header="0.3" footer="0.3"/>
  <pageSetup orientation="landscape" r:id="rId1"/>
  <headerFooter>
    <oddFooter>&amp;L&amp;F
&amp;A
&amp;C&amp;P of &amp;N&amp;R&amp;D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3AD6-DC85-4918-8470-2BDDBA5E5F31}">
  <sheetPr>
    <tabColor rgb="FF00B0F0"/>
    <pageSetUpPr fitToPage="1"/>
  </sheetPr>
  <dimension ref="A1:Y44"/>
  <sheetViews>
    <sheetView showGridLines="0" workbookViewId="0">
      <selection activeCell="E7" sqref="E7"/>
    </sheetView>
  </sheetViews>
  <sheetFormatPr defaultRowHeight="15"/>
  <cols>
    <col min="2" max="2" width="19.7109375" customWidth="1"/>
    <col min="3" max="3" width="13.28515625" customWidth="1"/>
    <col min="4" max="4" width="29.5703125" style="111" customWidth="1"/>
    <col min="5" max="5" width="9.140625" style="44"/>
    <col min="6" max="6" width="26.42578125" style="44" customWidth="1"/>
    <col min="7" max="8" width="9.140625" style="44"/>
    <col min="9" max="9" width="12.85546875" style="44" customWidth="1"/>
    <col min="10" max="10" width="18.85546875" style="44" customWidth="1"/>
    <col min="11" max="25" width="9.140625" style="44"/>
  </cols>
  <sheetData>
    <row r="1" spans="2:14" ht="15.75" thickBot="1"/>
    <row r="2" spans="2:14" ht="19.5" thickBot="1">
      <c r="B2" s="155" t="s">
        <v>77</v>
      </c>
      <c r="C2" s="156"/>
      <c r="D2" s="157"/>
      <c r="K2" s="100"/>
      <c r="L2" s="100"/>
      <c r="M2" s="100"/>
      <c r="N2" s="100"/>
    </row>
    <row r="3" spans="2:14" ht="18.75">
      <c r="B3" s="106"/>
      <c r="C3" s="107"/>
      <c r="D3" s="112"/>
      <c r="F3" s="101"/>
      <c r="G3" s="102"/>
      <c r="H3" s="103"/>
      <c r="I3" s="104"/>
      <c r="J3" s="105"/>
      <c r="K3" s="105"/>
      <c r="L3" s="105"/>
      <c r="M3" s="105"/>
      <c r="N3" s="105"/>
    </row>
    <row r="4" spans="2:14" ht="18.75">
      <c r="B4" s="120" t="s">
        <v>78</v>
      </c>
      <c r="C4" s="109"/>
      <c r="D4" s="115" t="s">
        <v>59</v>
      </c>
      <c r="F4" s="101"/>
      <c r="G4" s="102"/>
      <c r="H4" s="103"/>
      <c r="I4" s="104"/>
      <c r="J4" s="105"/>
      <c r="K4" s="105"/>
      <c r="L4" s="105"/>
      <c r="M4" s="105"/>
      <c r="N4" s="105"/>
    </row>
    <row r="5" spans="2:14" ht="18.75">
      <c r="B5" s="108"/>
      <c r="C5" s="109"/>
      <c r="D5" s="113"/>
      <c r="F5" s="101"/>
      <c r="G5" s="102"/>
      <c r="H5" s="103"/>
      <c r="I5" s="104"/>
      <c r="J5" s="105"/>
      <c r="K5" s="105"/>
      <c r="L5" s="105"/>
      <c r="M5" s="105"/>
      <c r="N5" s="105"/>
    </row>
    <row r="6" spans="2:14" ht="18.75">
      <c r="B6" s="120" t="s">
        <v>79</v>
      </c>
      <c r="C6" s="109"/>
      <c r="D6" s="116">
        <v>500</v>
      </c>
      <c r="F6" s="101"/>
      <c r="G6" s="102"/>
      <c r="H6" s="103"/>
      <c r="I6" s="104"/>
      <c r="J6" s="105"/>
      <c r="K6" s="105"/>
      <c r="L6" s="105"/>
      <c r="M6" s="105"/>
      <c r="N6" s="105"/>
    </row>
    <row r="7" spans="2:14" ht="18.75">
      <c r="B7" s="120" t="s">
        <v>80</v>
      </c>
      <c r="C7" s="109"/>
      <c r="D7" s="117">
        <f>SUM(D12:D15)</f>
        <v>439</v>
      </c>
      <c r="E7" s="126">
        <f>VLOOKUP($D$4,Records!A16:E33,3,FALSE)</f>
        <v>439</v>
      </c>
      <c r="F7" s="101"/>
      <c r="G7" s="102"/>
      <c r="H7" s="103"/>
      <c r="I7" s="104"/>
      <c r="J7" s="105"/>
      <c r="K7" s="105"/>
      <c r="L7" s="105"/>
      <c r="M7" s="105"/>
      <c r="N7" s="105"/>
    </row>
    <row r="8" spans="2:14" ht="18.75">
      <c r="B8" s="120" t="s">
        <v>81</v>
      </c>
      <c r="C8" s="109"/>
      <c r="D8" s="118">
        <f>(D7/D6)</f>
        <v>0.878</v>
      </c>
      <c r="F8" s="101"/>
      <c r="G8" s="102"/>
      <c r="H8" s="103"/>
      <c r="I8" s="104"/>
      <c r="J8" s="105"/>
      <c r="K8" s="105"/>
      <c r="L8" s="105"/>
      <c r="M8" s="105"/>
      <c r="N8" s="105"/>
    </row>
    <row r="9" spans="2:14" ht="18.75">
      <c r="B9" s="121" t="s">
        <v>82</v>
      </c>
      <c r="C9" s="110"/>
      <c r="D9" s="119" t="str">
        <f>_xlfn.IFNA(VLOOKUP(D8,PercLetterGradeTable,2, TRUE), "need points available")</f>
        <v>B</v>
      </c>
      <c r="F9" s="101"/>
      <c r="G9" s="102"/>
      <c r="H9" s="103"/>
      <c r="I9" s="104"/>
      <c r="J9" s="105"/>
      <c r="K9" s="105"/>
      <c r="L9" s="105"/>
      <c r="M9" s="105"/>
      <c r="N9" s="105"/>
    </row>
    <row r="10" spans="2:14" ht="18.75">
      <c r="B10" s="108"/>
      <c r="C10" s="109"/>
      <c r="D10" s="113"/>
      <c r="F10" s="101"/>
      <c r="G10" s="102"/>
      <c r="H10" s="103"/>
      <c r="I10" s="104"/>
      <c r="J10" s="105"/>
      <c r="K10" s="105"/>
      <c r="L10" s="105"/>
      <c r="M10" s="105"/>
      <c r="N10" s="105"/>
    </row>
    <row r="11" spans="2:14" ht="18.75">
      <c r="B11" s="108"/>
      <c r="C11" s="109"/>
      <c r="D11" s="113"/>
      <c r="F11" s="101"/>
      <c r="G11" s="102"/>
      <c r="H11" s="103"/>
      <c r="I11" s="104"/>
      <c r="J11" s="105"/>
      <c r="K11" s="105"/>
      <c r="L11" s="105"/>
      <c r="M11" s="105"/>
      <c r="N11" s="105"/>
    </row>
    <row r="12" spans="2:14" ht="18.75">
      <c r="B12" s="120" t="s">
        <v>56</v>
      </c>
      <c r="C12" s="109"/>
      <c r="D12" s="117">
        <f>VLOOKUP($D$4,Records!A16:E33,4,FALSE)</f>
        <v>190</v>
      </c>
      <c r="F12" s="101"/>
      <c r="G12" s="102"/>
      <c r="H12" s="103"/>
      <c r="I12" s="104"/>
      <c r="J12" s="105"/>
      <c r="K12" s="105"/>
      <c r="L12" s="105"/>
      <c r="M12" s="105"/>
      <c r="N12" s="105"/>
    </row>
    <row r="13" spans="2:14" ht="18.75">
      <c r="B13" s="120" t="s">
        <v>83</v>
      </c>
      <c r="C13" s="109"/>
      <c r="D13" s="117">
        <f>VLOOKUP($D$4,Records!A16:E33,5,FALSE)</f>
        <v>96</v>
      </c>
      <c r="F13" s="101"/>
      <c r="G13" s="102"/>
      <c r="H13" s="103"/>
      <c r="I13" s="104"/>
      <c r="J13" s="105"/>
      <c r="K13" s="105"/>
      <c r="L13" s="105"/>
      <c r="M13" s="105"/>
      <c r="N13" s="105"/>
    </row>
    <row r="14" spans="2:14" ht="18.75">
      <c r="B14" s="120" t="s">
        <v>84</v>
      </c>
      <c r="C14" s="109"/>
      <c r="D14" s="117">
        <f>VLOOKUP($D$4,Records!A16:X33,12,FALSE)</f>
        <v>104</v>
      </c>
      <c r="F14" s="101"/>
      <c r="G14" s="102"/>
      <c r="H14" s="103"/>
      <c r="I14" s="104"/>
      <c r="J14" s="105"/>
      <c r="K14" s="105"/>
      <c r="L14" s="105"/>
      <c r="M14" s="105"/>
      <c r="N14" s="105"/>
    </row>
    <row r="15" spans="2:14" ht="18.75">
      <c r="B15" s="120" t="s">
        <v>53</v>
      </c>
      <c r="C15" s="109"/>
      <c r="D15" s="117">
        <f>VLOOKUP($D$4,Records!A16:X33,24,FALSE)</f>
        <v>49</v>
      </c>
      <c r="I15" s="59"/>
      <c r="J15" s="59"/>
    </row>
    <row r="16" spans="2:14" ht="7.5" customHeight="1" thickBot="1">
      <c r="B16" s="122"/>
      <c r="C16" s="123"/>
      <c r="D16" s="124"/>
      <c r="I16" s="59"/>
    </row>
    <row r="17" spans="2:9">
      <c r="I17" s="59"/>
    </row>
    <row r="19" spans="2:9">
      <c r="B19" s="158" t="s">
        <v>85</v>
      </c>
      <c r="C19" s="158"/>
    </row>
    <row r="20" spans="2:9">
      <c r="B20" s="50" t="s">
        <v>81</v>
      </c>
      <c r="C20" s="51" t="s">
        <v>82</v>
      </c>
    </row>
    <row r="21" spans="2:9" ht="15" customHeight="1">
      <c r="B21" s="125">
        <v>0</v>
      </c>
      <c r="C21" s="54" t="s">
        <v>50</v>
      </c>
    </row>
    <row r="22" spans="2:9" ht="15" customHeight="1">
      <c r="B22" s="125">
        <v>0.65</v>
      </c>
      <c r="C22" s="54" t="s">
        <v>38</v>
      </c>
    </row>
    <row r="23" spans="2:9" ht="15" customHeight="1">
      <c r="B23" s="125">
        <v>0.75</v>
      </c>
      <c r="C23" s="54" t="s">
        <v>49</v>
      </c>
    </row>
    <row r="24" spans="2:9" ht="15" customHeight="1">
      <c r="B24" s="125">
        <v>0.77</v>
      </c>
      <c r="C24" s="54" t="s">
        <v>48</v>
      </c>
      <c r="F24" s="52"/>
      <c r="H24" s="53"/>
    </row>
    <row r="25" spans="2:9" ht="15" customHeight="1">
      <c r="B25" s="125">
        <v>0.8</v>
      </c>
      <c r="C25" s="54" t="s">
        <v>47</v>
      </c>
      <c r="H25" s="53"/>
    </row>
    <row r="26" spans="2:9" ht="15" customHeight="1">
      <c r="B26" s="125">
        <v>0.82</v>
      </c>
      <c r="C26" s="54" t="s">
        <v>46</v>
      </c>
      <c r="H26" s="53"/>
    </row>
    <row r="27" spans="2:9" ht="15" customHeight="1">
      <c r="B27" s="125">
        <v>0.85</v>
      </c>
      <c r="C27" s="54" t="s">
        <v>34</v>
      </c>
      <c r="H27" s="53"/>
    </row>
    <row r="28" spans="2:9" ht="15" customHeight="1">
      <c r="B28" s="125">
        <v>0.9</v>
      </c>
      <c r="C28" s="54" t="s">
        <v>45</v>
      </c>
      <c r="H28" s="53"/>
    </row>
    <row r="29" spans="2:9" ht="15" customHeight="1">
      <c r="B29" s="125">
        <v>0.92</v>
      </c>
      <c r="C29" s="54" t="s">
        <v>44</v>
      </c>
      <c r="H29" s="53"/>
    </row>
    <row r="30" spans="2:9" ht="15" customHeight="1">
      <c r="B30" s="125">
        <v>0.95</v>
      </c>
      <c r="C30" s="54" t="s">
        <v>22</v>
      </c>
      <c r="H30" s="53"/>
    </row>
    <row r="31" spans="2:9">
      <c r="H31" s="53"/>
    </row>
    <row r="32" spans="2:9">
      <c r="H32" s="53"/>
    </row>
    <row r="33" spans="1:8" ht="15.75">
      <c r="A33" s="159"/>
      <c r="B33" s="159"/>
      <c r="C33" s="159"/>
      <c r="D33" s="159"/>
      <c r="E33" s="159"/>
      <c r="F33" s="159"/>
      <c r="H33" s="53"/>
    </row>
    <row r="34" spans="1:8" ht="15.75">
      <c r="A34" s="95"/>
      <c r="B34" s="96"/>
      <c r="C34" s="154"/>
      <c r="D34" s="154"/>
      <c r="E34" s="154"/>
      <c r="F34" s="97"/>
      <c r="H34" s="53"/>
    </row>
    <row r="35" spans="1:8">
      <c r="A35" s="90"/>
      <c r="B35" s="91"/>
      <c r="C35" s="92"/>
      <c r="D35" s="114"/>
      <c r="E35" s="93"/>
      <c r="F35" s="90"/>
      <c r="H35" s="53"/>
    </row>
    <row r="36" spans="1:8">
      <c r="A36" s="90"/>
      <c r="B36" s="91"/>
      <c r="C36" s="92"/>
      <c r="D36" s="114"/>
      <c r="E36" s="94"/>
      <c r="F36" s="90"/>
    </row>
    <row r="37" spans="1:8">
      <c r="A37" s="90"/>
      <c r="B37" s="91"/>
      <c r="C37" s="92"/>
      <c r="D37" s="114"/>
      <c r="E37" s="94"/>
      <c r="F37" s="90"/>
    </row>
    <row r="38" spans="1:8">
      <c r="A38" s="90"/>
      <c r="B38" s="91"/>
      <c r="C38" s="92"/>
      <c r="D38" s="114"/>
      <c r="E38" s="94"/>
      <c r="F38" s="90"/>
    </row>
    <row r="39" spans="1:8">
      <c r="A39" s="90"/>
      <c r="B39" s="91"/>
      <c r="C39" s="92"/>
      <c r="D39" s="114"/>
      <c r="E39" s="94"/>
      <c r="F39" s="90"/>
    </row>
    <row r="40" spans="1:8">
      <c r="A40" s="90"/>
      <c r="B40" s="91"/>
      <c r="C40" s="92"/>
      <c r="D40" s="114"/>
      <c r="E40" s="94"/>
      <c r="F40" s="90"/>
    </row>
    <row r="41" spans="1:8">
      <c r="A41" s="90"/>
      <c r="B41" s="91"/>
      <c r="C41" s="92"/>
      <c r="D41" s="114"/>
      <c r="E41" s="94"/>
      <c r="F41" s="90"/>
    </row>
    <row r="42" spans="1:8">
      <c r="A42" s="90"/>
      <c r="B42" s="91"/>
      <c r="C42" s="92"/>
      <c r="D42" s="114"/>
      <c r="E42" s="94"/>
      <c r="F42" s="90"/>
    </row>
    <row r="43" spans="1:8">
      <c r="A43" s="90"/>
      <c r="B43" s="91"/>
      <c r="C43" s="92"/>
      <c r="D43" s="114"/>
      <c r="E43" s="94"/>
      <c r="F43" s="90"/>
    </row>
    <row r="44" spans="1:8">
      <c r="A44" s="90"/>
      <c r="B44" s="91"/>
      <c r="C44" s="92"/>
      <c r="D44" s="114"/>
      <c r="E44" s="94"/>
      <c r="F44" s="90"/>
    </row>
  </sheetData>
  <dataConsolidate/>
  <mergeCells count="4">
    <mergeCell ref="C34:E34"/>
    <mergeCell ref="B2:D2"/>
    <mergeCell ref="B19:C19"/>
    <mergeCell ref="A33:F33"/>
  </mergeCells>
  <dataValidations count="10">
    <dataValidation allowBlank="1" showInputMessage="1" showErrorMessage="1" promptTitle="Alternative way to answer " prompt="I tried using Vlookup to get sum_x000a_" sqref="E7" xr:uid="{93453670-C3BA-48C5-84CC-07F52B87921C}"/>
    <dataValidation type="whole" operator="equal" allowBlank="1" showInputMessage="1" showErrorMessage="1" errorTitle="Total Points Error" error="Default is 500 points a student could earn." promptTitle="Total Points Available" prompt="500 points is the total points a student could earn_x000a_" sqref="D6" xr:uid="{22CE2B99-CFD7-40BF-830A-6DD93A8D7787}">
      <formula1>500</formula1>
    </dataValidation>
    <dataValidation allowBlank="1" showInputMessage="1" showErrorMessage="1" promptTitle="Total Earned Points" prompt="Sum of the total earned points from  the final, midterm, quiz, and homework." sqref="D7" xr:uid="{689C4AEF-1FDA-4DE3-94BD-417F3E7C04D4}"/>
    <dataValidation allowBlank="1" showInputMessage="1" showErrorMessage="1" promptTitle="Achieved Percentage" prompt="The ratio of achieved points (which is the total points earned over the total points available)." sqref="D8" xr:uid="{5793A03D-5AC7-4AF1-8E9B-E625E1819AA6}"/>
    <dataValidation allowBlank="1" showInputMessage="1" showErrorMessage="1" promptTitle="Letter Grade" prompt="The letter grade based on the grading policy provided on the Records worksheet." sqref="D9" xr:uid="{8653B81D-D94E-4096-ABA1-0ECC759573C6}"/>
    <dataValidation allowBlank="1" showInputMessage="1" showErrorMessage="1" promptTitle="Final " prompt="Used vlookup function to get the information on each of the records (Final) provided on the Records worksheet." sqref="D12" xr:uid="{82F972ED-F62A-4056-A2AB-ED9F188EBCED}"/>
    <dataValidation allowBlank="1" showInputMessage="1" showErrorMessage="1" promptTitle="Midterm" prompt="Used vlookup function to to get the information on each of the records (Midterm) provided on the Records worksheet." sqref="D13" xr:uid="{E57C5D27-3520-4206-92EB-3B49CDDB45A5}"/>
    <dataValidation allowBlank="1" showInputMessage="1" showErrorMessage="1" promptTitle="Quiz" prompt="Used vlookup function to get the information on each of the records (Quiz) provided on the Records worksheet." sqref="D14" xr:uid="{832D0A89-AD2E-451A-8873-78E1F201B254}"/>
    <dataValidation allowBlank="1" showInputMessage="1" showErrorMessage="1" promptTitle="Homework" prompt="Used vlookup function to get the information on each of the records (Homework) provided on the Records worksheet." sqref="D15" xr:uid="{18396EDB-2847-40CD-B38A-C09CE30E5102}"/>
    <dataValidation allowBlank="1" showInputMessage="1" showErrorMessage="1" promptTitle="Grading Policy" prompt="This is the Grading Policy for this Grade Report." sqref="B19:C19" xr:uid="{7B1883DD-623C-449B-A2FA-451A72F8B533}"/>
  </dataValidations>
  <printOptions horizontalCentered="1"/>
  <pageMargins left="0.7" right="0.7" top="0.75" bottom="0.75" header="0.3" footer="0.3"/>
  <pageSetup scale="93" orientation="landscape" r:id="rId1"/>
  <headerFooter>
    <oddFooter xml:space="preserve">&amp;L&amp;F
&amp;A&amp;C&amp;P of &amp;N&amp;R&amp;D
&amp;T
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tudent Name" prompt="This is the drop down list of Student Names." xr:uid="{BEE8B430-0057-46A2-A215-DCC32BCA5CA4}">
          <x14:formula1>
            <xm:f>Records!$A$16:$A$27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C363-67B0-4581-A711-CE74D248260F}">
  <sheetPr>
    <pageSetUpPr fitToPage="1"/>
  </sheetPr>
  <dimension ref="A1:H50"/>
  <sheetViews>
    <sheetView showGridLines="0" workbookViewId="0">
      <selection sqref="A1:XFD1"/>
    </sheetView>
  </sheetViews>
  <sheetFormatPr defaultColWidth="8.85546875" defaultRowHeight="12.75"/>
  <cols>
    <col min="1" max="1" width="9.7109375" style="16" customWidth="1"/>
    <col min="2" max="2" width="14.42578125" style="16" bestFit="1" customWidth="1"/>
    <col min="3" max="3" width="13.85546875" style="16" bestFit="1" customWidth="1"/>
    <col min="4" max="4" width="13" style="16" customWidth="1"/>
    <col min="5" max="5" width="10.28515625" style="16" customWidth="1"/>
    <col min="6" max="6" width="10.5703125" style="16" customWidth="1"/>
    <col min="7" max="7" width="11.7109375" style="16" bestFit="1" customWidth="1"/>
    <col min="8" max="8" width="11.5703125" style="16" bestFit="1" customWidth="1"/>
    <col min="9" max="16384" width="8.85546875" style="16"/>
  </cols>
  <sheetData>
    <row r="1" spans="1:8">
      <c r="A1" s="13" t="s">
        <v>14</v>
      </c>
      <c r="B1" s="14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</row>
    <row r="2" spans="1:8" ht="15">
      <c r="A2" s="17">
        <v>424060</v>
      </c>
      <c r="B2" s="17">
        <v>3</v>
      </c>
      <c r="C2" s="18">
        <v>250000</v>
      </c>
      <c r="D2" s="18">
        <v>230000</v>
      </c>
      <c r="E2" s="17">
        <v>51</v>
      </c>
      <c r="F2" s="17">
        <v>10</v>
      </c>
      <c r="G2" s="17" t="s">
        <v>22</v>
      </c>
      <c r="H2" s="17" t="s">
        <v>22</v>
      </c>
    </row>
    <row r="3" spans="1:8" ht="15">
      <c r="A3" s="17">
        <v>574720</v>
      </c>
      <c r="B3" s="17">
        <v>2</v>
      </c>
      <c r="C3" s="18">
        <v>99000</v>
      </c>
      <c r="D3" s="18">
        <v>94285.714285714275</v>
      </c>
      <c r="E3" s="17">
        <v>52</v>
      </c>
      <c r="F3" s="17">
        <v>21</v>
      </c>
      <c r="G3" s="17" t="s">
        <v>22</v>
      </c>
      <c r="H3" s="17" t="s">
        <v>22</v>
      </c>
    </row>
    <row r="4" spans="1:8" ht="15">
      <c r="A4" s="17">
        <v>568859</v>
      </c>
      <c r="B4" s="17">
        <v>1</v>
      </c>
      <c r="C4" s="18">
        <v>98000</v>
      </c>
      <c r="D4" s="18">
        <v>93333.333333333328</v>
      </c>
      <c r="E4" s="17">
        <v>47</v>
      </c>
      <c r="F4" s="17">
        <v>11</v>
      </c>
      <c r="G4" s="17" t="s">
        <v>22</v>
      </c>
      <c r="H4" s="17" t="s">
        <v>22</v>
      </c>
    </row>
    <row r="5" spans="1:8" ht="15">
      <c r="A5" s="17">
        <v>526149</v>
      </c>
      <c r="B5" s="17">
        <v>3</v>
      </c>
      <c r="C5" s="18">
        <v>97000</v>
      </c>
      <c r="D5" s="18">
        <v>92380.952380952382</v>
      </c>
      <c r="E5" s="17">
        <v>55</v>
      </c>
      <c r="F5" s="17">
        <v>9</v>
      </c>
      <c r="G5" s="17" t="s">
        <v>22</v>
      </c>
      <c r="H5" s="17" t="s">
        <v>22</v>
      </c>
    </row>
    <row r="6" spans="1:8" ht="15">
      <c r="A6" s="17">
        <v>375757</v>
      </c>
      <c r="B6" s="17">
        <v>2</v>
      </c>
      <c r="C6" s="18">
        <v>96000</v>
      </c>
      <c r="D6" s="18">
        <v>91428.57142857142</v>
      </c>
      <c r="E6" s="17">
        <v>55</v>
      </c>
      <c r="F6" s="17">
        <v>7</v>
      </c>
      <c r="G6" s="17" t="s">
        <v>22</v>
      </c>
      <c r="H6" s="17" t="s">
        <v>22</v>
      </c>
    </row>
    <row r="7" spans="1:8" ht="15">
      <c r="A7" s="17">
        <v>540346</v>
      </c>
      <c r="B7" s="17">
        <v>1</v>
      </c>
      <c r="C7" s="18">
        <v>95000</v>
      </c>
      <c r="D7" s="18">
        <v>90476.190476190473</v>
      </c>
      <c r="E7" s="17">
        <v>49</v>
      </c>
      <c r="F7" s="17">
        <v>10</v>
      </c>
      <c r="G7" s="17" t="s">
        <v>22</v>
      </c>
      <c r="H7" s="17" t="s">
        <v>22</v>
      </c>
    </row>
    <row r="8" spans="1:8" ht="15">
      <c r="A8" s="17">
        <v>564894</v>
      </c>
      <c r="B8" s="17">
        <v>3</v>
      </c>
      <c r="C8" s="18">
        <v>320000</v>
      </c>
      <c r="D8" s="18">
        <v>320000</v>
      </c>
      <c r="E8" s="17">
        <v>51</v>
      </c>
      <c r="F8" s="17">
        <v>20</v>
      </c>
      <c r="G8" s="17" t="s">
        <v>22</v>
      </c>
      <c r="H8" s="17" t="s">
        <v>22</v>
      </c>
    </row>
    <row r="9" spans="1:8" ht="15">
      <c r="A9" s="17">
        <v>452656</v>
      </c>
      <c r="B9" s="17">
        <v>2</v>
      </c>
      <c r="C9" s="18">
        <v>93000</v>
      </c>
      <c r="D9" s="18">
        <v>88571.428571428565</v>
      </c>
      <c r="E9" s="17">
        <v>46</v>
      </c>
      <c r="F9" s="17">
        <v>18</v>
      </c>
      <c r="G9" s="17" t="s">
        <v>22</v>
      </c>
      <c r="H9" s="17" t="s">
        <v>22</v>
      </c>
    </row>
    <row r="10" spans="1:8" ht="15">
      <c r="A10" s="17">
        <v>507242</v>
      </c>
      <c r="B10" s="17">
        <v>1</v>
      </c>
      <c r="C10" s="18">
        <v>92000</v>
      </c>
      <c r="D10" s="18">
        <v>40000</v>
      </c>
      <c r="E10" s="17">
        <v>44</v>
      </c>
      <c r="F10" s="17">
        <v>7</v>
      </c>
      <c r="G10" s="17" t="s">
        <v>22</v>
      </c>
      <c r="H10" s="17" t="s">
        <v>22</v>
      </c>
    </row>
    <row r="11" spans="1:8" ht="15">
      <c r="A11" s="17">
        <v>431411</v>
      </c>
      <c r="B11" s="17">
        <v>3</v>
      </c>
      <c r="C11" s="18">
        <v>91000</v>
      </c>
      <c r="D11" s="18">
        <v>86666.666666666657</v>
      </c>
      <c r="E11" s="17">
        <v>49</v>
      </c>
      <c r="F11" s="17">
        <v>6</v>
      </c>
      <c r="G11" s="17" t="s">
        <v>22</v>
      </c>
      <c r="H11" s="17" t="s">
        <v>22</v>
      </c>
    </row>
    <row r="12" spans="1:8" ht="15">
      <c r="A12" s="17">
        <v>547503</v>
      </c>
      <c r="B12" s="17">
        <v>2</v>
      </c>
      <c r="C12" s="18">
        <v>90000</v>
      </c>
      <c r="D12" s="18">
        <v>85714.28571428571</v>
      </c>
      <c r="E12" s="17">
        <v>49</v>
      </c>
      <c r="F12" s="17">
        <v>15</v>
      </c>
      <c r="G12" s="17" t="s">
        <v>22</v>
      </c>
      <c r="H12" s="17" t="s">
        <v>22</v>
      </c>
    </row>
    <row r="13" spans="1:8" ht="15">
      <c r="A13" s="17">
        <v>384691</v>
      </c>
      <c r="B13" s="17">
        <v>1</v>
      </c>
      <c r="C13" s="18">
        <v>89000</v>
      </c>
      <c r="D13" s="18">
        <v>84761.904761904763</v>
      </c>
      <c r="E13" s="17">
        <v>52</v>
      </c>
      <c r="F13" s="17">
        <v>5</v>
      </c>
      <c r="G13" s="17" t="s">
        <v>22</v>
      </c>
      <c r="H13" s="17" t="s">
        <v>22</v>
      </c>
    </row>
    <row r="14" spans="1:8" ht="15">
      <c r="A14" s="17">
        <v>574304</v>
      </c>
      <c r="B14" s="17">
        <v>3</v>
      </c>
      <c r="C14" s="18">
        <v>88000</v>
      </c>
      <c r="D14" s="18">
        <v>83809.523809523802</v>
      </c>
      <c r="E14" s="17">
        <v>52</v>
      </c>
      <c r="F14" s="17">
        <v>14</v>
      </c>
      <c r="G14" s="17" t="s">
        <v>22</v>
      </c>
      <c r="H14" s="17" t="s">
        <v>22</v>
      </c>
    </row>
    <row r="15" spans="1:8" ht="15">
      <c r="A15" s="17">
        <v>438638</v>
      </c>
      <c r="B15" s="17">
        <v>2</v>
      </c>
      <c r="C15" s="18">
        <v>87000</v>
      </c>
      <c r="D15" s="18">
        <v>82857.142857142855</v>
      </c>
      <c r="E15" s="17">
        <v>47</v>
      </c>
      <c r="F15" s="17">
        <v>12</v>
      </c>
      <c r="G15" s="17" t="s">
        <v>22</v>
      </c>
      <c r="H15" s="17" t="s">
        <v>22</v>
      </c>
    </row>
    <row r="16" spans="1:8" ht="15">
      <c r="A16" s="17">
        <v>561821</v>
      </c>
      <c r="B16" s="17">
        <v>1</v>
      </c>
      <c r="C16" s="18">
        <v>86000</v>
      </c>
      <c r="D16" s="18">
        <v>81904.761904761908</v>
      </c>
      <c r="E16" s="17">
        <v>47</v>
      </c>
      <c r="F16" s="17">
        <v>10</v>
      </c>
      <c r="G16" s="17" t="s">
        <v>22</v>
      </c>
      <c r="H16" s="17" t="s">
        <v>22</v>
      </c>
    </row>
    <row r="17" spans="1:8" ht="15">
      <c r="A17" s="17">
        <v>479102</v>
      </c>
      <c r="B17" s="17">
        <v>3</v>
      </c>
      <c r="C17" s="18">
        <v>85000</v>
      </c>
      <c r="D17" s="18"/>
      <c r="E17" s="17">
        <v>48</v>
      </c>
      <c r="F17" s="17">
        <v>1</v>
      </c>
      <c r="G17" s="17" t="s">
        <v>22</v>
      </c>
      <c r="H17" s="17"/>
    </row>
    <row r="18" spans="1:8" ht="15">
      <c r="A18" s="17">
        <v>582664</v>
      </c>
      <c r="B18" s="17">
        <v>2</v>
      </c>
      <c r="C18" s="18">
        <v>84000</v>
      </c>
      <c r="D18" s="18">
        <v>80000</v>
      </c>
      <c r="E18" s="17">
        <v>52</v>
      </c>
      <c r="F18" s="17">
        <v>8</v>
      </c>
      <c r="G18" s="17" t="s">
        <v>22</v>
      </c>
      <c r="H18" s="17" t="s">
        <v>22</v>
      </c>
    </row>
    <row r="19" spans="1:8" ht="15">
      <c r="A19" s="17">
        <v>568218</v>
      </c>
      <c r="B19" s="17">
        <v>1</v>
      </c>
      <c r="C19" s="18">
        <v>86000</v>
      </c>
      <c r="D19" s="18">
        <v>80000</v>
      </c>
      <c r="E19" s="17">
        <v>42</v>
      </c>
      <c r="F19" s="17">
        <v>22</v>
      </c>
      <c r="G19" s="17" t="s">
        <v>22</v>
      </c>
      <c r="H19" s="17" t="s">
        <v>22</v>
      </c>
    </row>
    <row r="20" spans="1:8" ht="15">
      <c r="A20" s="17">
        <v>413369</v>
      </c>
      <c r="B20" s="17">
        <v>1</v>
      </c>
      <c r="C20" s="18">
        <v>86000</v>
      </c>
      <c r="D20" s="18"/>
      <c r="E20" s="17">
        <v>44</v>
      </c>
      <c r="F20" s="17">
        <v>14</v>
      </c>
      <c r="G20" s="17" t="s">
        <v>22</v>
      </c>
      <c r="H20" s="17"/>
    </row>
    <row r="21" spans="1:8" ht="15">
      <c r="A21" s="17">
        <v>412092</v>
      </c>
      <c r="B21" s="17">
        <v>1</v>
      </c>
      <c r="C21" s="18">
        <v>87000</v>
      </c>
      <c r="D21" s="18"/>
      <c r="E21" s="17">
        <v>32</v>
      </c>
      <c r="F21" s="17">
        <v>2</v>
      </c>
      <c r="G21" s="17" t="s">
        <v>22</v>
      </c>
      <c r="H21" s="17"/>
    </row>
    <row r="22" spans="1:8" ht="15">
      <c r="A22" s="17">
        <v>449418</v>
      </c>
      <c r="B22" s="17">
        <v>1</v>
      </c>
      <c r="C22" s="18">
        <v>76000</v>
      </c>
      <c r="D22" s="18">
        <v>64000</v>
      </c>
      <c r="E22" s="17">
        <v>45</v>
      </c>
      <c r="F22" s="17">
        <v>15</v>
      </c>
      <c r="G22" s="17" t="s">
        <v>22</v>
      </c>
      <c r="H22" s="17" t="s">
        <v>22</v>
      </c>
    </row>
    <row r="23" spans="1:8" ht="15">
      <c r="A23" s="17">
        <v>415179</v>
      </c>
      <c r="B23" s="17">
        <v>1</v>
      </c>
      <c r="C23" s="18">
        <v>75000</v>
      </c>
      <c r="D23" s="18">
        <v>63000</v>
      </c>
      <c r="E23" s="17">
        <v>32</v>
      </c>
      <c r="F23" s="17">
        <v>2</v>
      </c>
      <c r="G23" s="17" t="s">
        <v>22</v>
      </c>
      <c r="H23" s="17" t="s">
        <v>22</v>
      </c>
    </row>
    <row r="24" spans="1:8" ht="15">
      <c r="A24" s="17">
        <v>552468</v>
      </c>
      <c r="B24" s="17">
        <v>1</v>
      </c>
      <c r="C24" s="18">
        <v>86000</v>
      </c>
      <c r="D24" s="18">
        <v>74000</v>
      </c>
      <c r="E24" s="17">
        <v>67</v>
      </c>
      <c r="F24" s="17">
        <v>37</v>
      </c>
      <c r="G24" s="17" t="s">
        <v>22</v>
      </c>
      <c r="H24" s="17" t="s">
        <v>22</v>
      </c>
    </row>
    <row r="25" spans="1:8" ht="15">
      <c r="A25" s="17">
        <v>463938</v>
      </c>
      <c r="B25" s="17">
        <v>1</v>
      </c>
      <c r="C25" s="18">
        <v>96000</v>
      </c>
      <c r="D25" s="18">
        <v>84000</v>
      </c>
      <c r="E25" s="17">
        <v>32</v>
      </c>
      <c r="F25" s="17">
        <v>2</v>
      </c>
      <c r="G25" s="17" t="s">
        <v>22</v>
      </c>
      <c r="H25" s="17" t="s">
        <v>22</v>
      </c>
    </row>
    <row r="26" spans="1:8" ht="15">
      <c r="A26" s="17">
        <v>539134</v>
      </c>
      <c r="B26" s="17">
        <v>1</v>
      </c>
      <c r="C26" s="18">
        <v>94000</v>
      </c>
      <c r="D26" s="18">
        <v>82000</v>
      </c>
      <c r="E26" s="17">
        <v>32</v>
      </c>
      <c r="F26" s="17">
        <v>10</v>
      </c>
      <c r="G26" s="17" t="s">
        <v>22</v>
      </c>
      <c r="H26" s="17" t="s">
        <v>22</v>
      </c>
    </row>
    <row r="27" spans="1:8" ht="15">
      <c r="A27" s="17">
        <v>438052</v>
      </c>
      <c r="B27" s="17">
        <v>1</v>
      </c>
      <c r="C27" s="18">
        <v>86000</v>
      </c>
      <c r="D27" s="18">
        <v>74000</v>
      </c>
      <c r="E27" s="17">
        <v>32</v>
      </c>
      <c r="F27" s="17">
        <v>9</v>
      </c>
      <c r="G27" s="17" t="s">
        <v>22</v>
      </c>
      <c r="H27" s="17" t="s">
        <v>22</v>
      </c>
    </row>
    <row r="28" spans="1:8" ht="15">
      <c r="A28" s="17">
        <v>520938</v>
      </c>
      <c r="B28" s="17">
        <v>1</v>
      </c>
      <c r="C28" s="18">
        <v>23000</v>
      </c>
      <c r="D28" s="18">
        <v>11000</v>
      </c>
      <c r="E28" s="17">
        <v>36</v>
      </c>
      <c r="F28" s="17">
        <v>10</v>
      </c>
      <c r="G28" s="17" t="s">
        <v>22</v>
      </c>
      <c r="H28" s="17" t="s">
        <v>22</v>
      </c>
    </row>
    <row r="29" spans="1:8" ht="15">
      <c r="A29" s="17">
        <v>463271</v>
      </c>
      <c r="B29" s="17">
        <v>1</v>
      </c>
      <c r="C29" s="18">
        <v>54000</v>
      </c>
      <c r="D29" s="18">
        <v>42000</v>
      </c>
      <c r="E29" s="17">
        <v>32</v>
      </c>
      <c r="F29" s="17">
        <v>8</v>
      </c>
      <c r="G29" s="17" t="s">
        <v>22</v>
      </c>
      <c r="H29" s="17" t="s">
        <v>22</v>
      </c>
    </row>
    <row r="30" spans="1:8" ht="15">
      <c r="A30" s="17">
        <v>436028</v>
      </c>
      <c r="B30" s="17">
        <v>1</v>
      </c>
      <c r="C30" s="18">
        <v>86000</v>
      </c>
      <c r="D30" s="18">
        <v>74000</v>
      </c>
      <c r="E30" s="17">
        <v>23</v>
      </c>
      <c r="F30" s="17">
        <v>3</v>
      </c>
      <c r="G30" s="17" t="s">
        <v>22</v>
      </c>
      <c r="H30" s="17" t="s">
        <v>22</v>
      </c>
    </row>
    <row r="31" spans="1:8" ht="15">
      <c r="A31" s="17">
        <v>521501</v>
      </c>
      <c r="B31" s="17">
        <v>1</v>
      </c>
      <c r="C31" s="18">
        <v>79000</v>
      </c>
      <c r="D31" s="18">
        <v>67000</v>
      </c>
      <c r="E31" s="17">
        <v>26</v>
      </c>
      <c r="F31" s="17">
        <v>8</v>
      </c>
      <c r="G31" s="17" t="s">
        <v>22</v>
      </c>
      <c r="H31" s="17" t="s">
        <v>22</v>
      </c>
    </row>
    <row r="32" spans="1:8" ht="15">
      <c r="A32" s="17">
        <v>409118</v>
      </c>
      <c r="B32" s="17">
        <v>1</v>
      </c>
      <c r="C32" s="18">
        <v>83000</v>
      </c>
      <c r="D32" s="18">
        <v>71000</v>
      </c>
      <c r="E32" s="17">
        <v>28</v>
      </c>
      <c r="F32" s="17">
        <v>11</v>
      </c>
      <c r="G32" s="17" t="s">
        <v>22</v>
      </c>
      <c r="H32" s="17" t="s">
        <v>22</v>
      </c>
    </row>
    <row r="33" spans="1:8" ht="15">
      <c r="A33" s="17">
        <v>492133</v>
      </c>
      <c r="B33" s="17">
        <v>1</v>
      </c>
      <c r="C33" s="18">
        <v>100000</v>
      </c>
      <c r="D33" s="18">
        <v>88000</v>
      </c>
      <c r="E33" s="17">
        <v>32</v>
      </c>
      <c r="F33" s="17">
        <v>10</v>
      </c>
      <c r="G33" s="17" t="s">
        <v>22</v>
      </c>
      <c r="H33" s="17" t="s">
        <v>22</v>
      </c>
    </row>
    <row r="34" spans="1:8" ht="15">
      <c r="A34" s="17">
        <v>482078</v>
      </c>
      <c r="B34" s="17">
        <v>1</v>
      </c>
      <c r="C34" s="18">
        <v>110000</v>
      </c>
      <c r="D34" s="18">
        <v>98000</v>
      </c>
      <c r="E34" s="17">
        <v>32</v>
      </c>
      <c r="F34" s="17">
        <v>8</v>
      </c>
      <c r="G34" s="17" t="s">
        <v>22</v>
      </c>
      <c r="H34" s="17" t="s">
        <v>22</v>
      </c>
    </row>
    <row r="35" spans="1:8" ht="15">
      <c r="A35" s="17">
        <v>564037</v>
      </c>
      <c r="B35" s="17">
        <v>1</v>
      </c>
      <c r="C35" s="18">
        <v>200000</v>
      </c>
      <c r="D35" s="18">
        <v>188000</v>
      </c>
      <c r="E35" s="17">
        <v>32</v>
      </c>
      <c r="F35" s="17">
        <v>8</v>
      </c>
      <c r="G35" s="17" t="s">
        <v>22</v>
      </c>
      <c r="H35" s="17" t="s">
        <v>22</v>
      </c>
    </row>
    <row r="36" spans="1:8" ht="15">
      <c r="A36" s="17">
        <v>411380</v>
      </c>
      <c r="B36" s="17">
        <v>1</v>
      </c>
      <c r="C36" s="18">
        <v>86000</v>
      </c>
      <c r="D36" s="18">
        <v>74000</v>
      </c>
      <c r="E36" s="17">
        <v>57</v>
      </c>
      <c r="F36" s="17">
        <v>27</v>
      </c>
      <c r="G36" s="17" t="s">
        <v>22</v>
      </c>
      <c r="H36" s="17" t="s">
        <v>22</v>
      </c>
    </row>
    <row r="37" spans="1:8" ht="15">
      <c r="A37" s="17">
        <v>492053</v>
      </c>
      <c r="B37" s="17">
        <v>1</v>
      </c>
      <c r="C37" s="18">
        <v>86000</v>
      </c>
      <c r="D37" s="18">
        <v>74000</v>
      </c>
      <c r="E37" s="17">
        <v>32</v>
      </c>
      <c r="F37" s="17">
        <v>2</v>
      </c>
      <c r="G37" s="17" t="s">
        <v>22</v>
      </c>
      <c r="H37" s="17" t="s">
        <v>22</v>
      </c>
    </row>
    <row r="38" spans="1:8" ht="15">
      <c r="A38" s="17">
        <v>422576</v>
      </c>
      <c r="B38" s="17">
        <v>1</v>
      </c>
      <c r="C38" s="18">
        <v>86000</v>
      </c>
      <c r="D38" s="18">
        <v>80000</v>
      </c>
      <c r="E38" s="17">
        <v>55</v>
      </c>
      <c r="F38" s="17"/>
      <c r="G38" s="17" t="s">
        <v>23</v>
      </c>
      <c r="H38" s="17" t="s">
        <v>22</v>
      </c>
    </row>
    <row r="39" spans="1:8" ht="15">
      <c r="A39" s="17">
        <v>449944</v>
      </c>
      <c r="B39" s="17">
        <v>1</v>
      </c>
      <c r="C39" s="18">
        <v>86000</v>
      </c>
      <c r="D39" s="18">
        <v>80000</v>
      </c>
      <c r="E39" s="17">
        <v>45</v>
      </c>
      <c r="F39" s="17"/>
      <c r="G39" s="17" t="s">
        <v>24</v>
      </c>
      <c r="H39" s="17" t="s">
        <v>22</v>
      </c>
    </row>
    <row r="40" spans="1:8" ht="15">
      <c r="A40" s="17">
        <v>555539</v>
      </c>
      <c r="B40" s="17">
        <v>2</v>
      </c>
      <c r="C40" s="18">
        <v>86000</v>
      </c>
      <c r="D40" s="18">
        <v>80000</v>
      </c>
      <c r="E40" s="17">
        <v>58</v>
      </c>
      <c r="F40" s="17"/>
      <c r="G40" s="17" t="s">
        <v>23</v>
      </c>
      <c r="H40" s="17" t="s">
        <v>22</v>
      </c>
    </row>
    <row r="41" spans="1:8" ht="15">
      <c r="A41" s="17">
        <v>492176</v>
      </c>
      <c r="B41" s="17">
        <v>1</v>
      </c>
      <c r="C41" s="18">
        <v>86000</v>
      </c>
      <c r="D41" s="18">
        <v>80000</v>
      </c>
      <c r="E41" s="17">
        <v>34</v>
      </c>
      <c r="F41" s="17"/>
      <c r="G41" s="17" t="s">
        <v>25</v>
      </c>
      <c r="H41" s="17" t="s">
        <v>22</v>
      </c>
    </row>
    <row r="42" spans="1:8" ht="15">
      <c r="A42" s="17">
        <v>437293</v>
      </c>
      <c r="B42" s="17">
        <v>3</v>
      </c>
      <c r="C42" s="18">
        <v>86000</v>
      </c>
      <c r="D42" s="18">
        <v>80000</v>
      </c>
      <c r="E42" s="17">
        <v>51</v>
      </c>
      <c r="F42" s="17"/>
      <c r="G42" s="17" t="s">
        <v>24</v>
      </c>
      <c r="H42" s="17" t="s">
        <v>22</v>
      </c>
    </row>
    <row r="43" spans="1:8" ht="15">
      <c r="A43" s="17">
        <v>486583</v>
      </c>
      <c r="B43" s="17">
        <v>1</v>
      </c>
      <c r="C43" s="18">
        <v>86000</v>
      </c>
      <c r="D43" s="18">
        <v>80000</v>
      </c>
      <c r="E43" s="17">
        <v>32</v>
      </c>
      <c r="F43" s="17"/>
      <c r="G43" s="17" t="s">
        <v>25</v>
      </c>
      <c r="H43" s="17" t="s">
        <v>22</v>
      </c>
    </row>
    <row r="44" spans="1:8" ht="15">
      <c r="A44" s="17">
        <v>481800</v>
      </c>
      <c r="B44" s="17">
        <v>2</v>
      </c>
      <c r="C44" s="18"/>
      <c r="D44" s="18">
        <v>80000</v>
      </c>
      <c r="E44" s="17">
        <v>64</v>
      </c>
      <c r="F44" s="17"/>
      <c r="G44" s="17" t="s">
        <v>23</v>
      </c>
      <c r="H44" s="17" t="s">
        <v>23</v>
      </c>
    </row>
    <row r="45" spans="1:8" ht="15">
      <c r="A45" s="17">
        <v>513820</v>
      </c>
      <c r="B45" s="17">
        <v>1</v>
      </c>
      <c r="C45" s="18"/>
      <c r="D45" s="18">
        <v>80000</v>
      </c>
      <c r="E45" s="17">
        <v>62</v>
      </c>
      <c r="F45" s="17"/>
      <c r="G45" s="17" t="s">
        <v>23</v>
      </c>
      <c r="H45" s="17" t="s">
        <v>24</v>
      </c>
    </row>
    <row r="46" spans="1:8" ht="15">
      <c r="A46" s="17">
        <v>514774</v>
      </c>
      <c r="B46" s="17">
        <v>3</v>
      </c>
      <c r="C46" s="18"/>
      <c r="D46" s="18">
        <v>80000</v>
      </c>
      <c r="E46" s="17">
        <v>44</v>
      </c>
      <c r="F46" s="17"/>
      <c r="G46" s="17" t="s">
        <v>24</v>
      </c>
      <c r="H46" s="17" t="s">
        <v>24</v>
      </c>
    </row>
    <row r="47" spans="1:8" ht="15">
      <c r="A47" s="17">
        <v>401073</v>
      </c>
      <c r="B47" s="17">
        <v>1</v>
      </c>
      <c r="C47" s="18"/>
      <c r="D47" s="18">
        <v>80000</v>
      </c>
      <c r="E47" s="17">
        <v>66</v>
      </c>
      <c r="F47" s="17"/>
      <c r="G47" s="17" t="s">
        <v>23</v>
      </c>
      <c r="H47" s="17" t="s">
        <v>23</v>
      </c>
    </row>
    <row r="48" spans="1:8" ht="15">
      <c r="A48" s="17">
        <v>520201</v>
      </c>
      <c r="B48" s="17">
        <v>2</v>
      </c>
      <c r="C48" s="18"/>
      <c r="D48" s="18">
        <v>80000</v>
      </c>
      <c r="E48" s="17">
        <v>36</v>
      </c>
      <c r="F48" s="17"/>
      <c r="G48" s="17" t="s">
        <v>24</v>
      </c>
      <c r="H48" s="17" t="s">
        <v>24</v>
      </c>
    </row>
    <row r="49" spans="1:8" ht="15">
      <c r="A49" s="17">
        <v>496907</v>
      </c>
      <c r="B49" s="17">
        <v>2</v>
      </c>
      <c r="C49" s="18"/>
      <c r="D49" s="18">
        <v>80000</v>
      </c>
      <c r="E49" s="17">
        <v>59</v>
      </c>
      <c r="F49" s="17"/>
      <c r="G49" s="17" t="s">
        <v>23</v>
      </c>
      <c r="H49" s="17" t="s">
        <v>24</v>
      </c>
    </row>
    <row r="50" spans="1:8" ht="15">
      <c r="A50" s="17">
        <v>396332</v>
      </c>
      <c r="B50" s="17">
        <v>3</v>
      </c>
      <c r="C50" s="18">
        <v>85000</v>
      </c>
      <c r="D50" s="18"/>
      <c r="E50" s="17">
        <v>48</v>
      </c>
      <c r="F50" s="17">
        <v>1</v>
      </c>
      <c r="G50" s="17" t="s">
        <v>22</v>
      </c>
      <c r="H50" s="17"/>
    </row>
  </sheetData>
  <printOptions horizontalCentered="1"/>
  <pageMargins left="0.7" right="0.7" top="0.75" bottom="0.75" header="0.3" footer="0.3"/>
  <pageSetup scale="68" orientation="landscape" r:id="rId1"/>
  <headerFooter>
    <oddFooter>&amp;L&amp;F
&amp;A&amp;C&amp;P of &amp;N&amp;R&amp;D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2095-0E08-4857-AD4F-B97373220D8F}">
  <sheetPr>
    <pageSetUpPr fitToPage="1"/>
  </sheetPr>
  <dimension ref="A1:C12"/>
  <sheetViews>
    <sheetView showGridLines="0" workbookViewId="0">
      <selection activeCell="F7" sqref="F7"/>
    </sheetView>
  </sheetViews>
  <sheetFormatPr defaultRowHeight="15"/>
  <cols>
    <col min="3" max="3" width="24.7109375" customWidth="1"/>
  </cols>
  <sheetData>
    <row r="1" spans="1:3">
      <c r="A1" s="160" t="s">
        <v>89</v>
      </c>
      <c r="B1" s="160"/>
      <c r="C1" s="160"/>
    </row>
    <row r="2" spans="1:3" ht="15.75" thickBot="1"/>
    <row r="3" spans="1:3">
      <c r="A3" s="164" t="s">
        <v>88</v>
      </c>
      <c r="B3" s="165"/>
      <c r="C3" s="166"/>
    </row>
    <row r="4" spans="1:3">
      <c r="A4" s="19" t="s">
        <v>22</v>
      </c>
      <c r="B4" s="158" t="s">
        <v>26</v>
      </c>
      <c r="C4" s="161"/>
    </row>
    <row r="5" spans="1:3">
      <c r="A5" s="19" t="s">
        <v>24</v>
      </c>
      <c r="B5" s="158" t="s">
        <v>27</v>
      </c>
      <c r="C5" s="161"/>
    </row>
    <row r="6" spans="1:3">
      <c r="A6" s="19" t="s">
        <v>25</v>
      </c>
      <c r="B6" s="158" t="s">
        <v>28</v>
      </c>
      <c r="C6" s="161"/>
    </row>
    <row r="7" spans="1:3">
      <c r="A7" s="19" t="s">
        <v>23</v>
      </c>
      <c r="B7" s="158" t="s">
        <v>29</v>
      </c>
      <c r="C7" s="161"/>
    </row>
    <row r="8" spans="1:3">
      <c r="A8" s="19" t="s">
        <v>30</v>
      </c>
      <c r="B8" s="158" t="s">
        <v>31</v>
      </c>
      <c r="C8" s="161"/>
    </row>
    <row r="9" spans="1:3">
      <c r="A9" s="19" t="s">
        <v>32</v>
      </c>
      <c r="B9" s="158" t="s">
        <v>33</v>
      </c>
      <c r="C9" s="161"/>
    </row>
    <row r="10" spans="1:3">
      <c r="A10" s="19" t="s">
        <v>34</v>
      </c>
      <c r="B10" s="158" t="s">
        <v>35</v>
      </c>
      <c r="C10" s="161"/>
    </row>
    <row r="11" spans="1:3">
      <c r="A11" s="19" t="s">
        <v>36</v>
      </c>
      <c r="B11" s="158" t="s">
        <v>37</v>
      </c>
      <c r="C11" s="161"/>
    </row>
    <row r="12" spans="1:3" ht="15.75" thickBot="1">
      <c r="A12" s="20" t="s">
        <v>38</v>
      </c>
      <c r="B12" s="162" t="s">
        <v>39</v>
      </c>
      <c r="C12" s="163"/>
    </row>
  </sheetData>
  <mergeCells count="11">
    <mergeCell ref="A1:C1"/>
    <mergeCell ref="B9:C9"/>
    <mergeCell ref="B10:C10"/>
    <mergeCell ref="B11:C11"/>
    <mergeCell ref="B12:C12"/>
    <mergeCell ref="A3:C3"/>
    <mergeCell ref="B4:C4"/>
    <mergeCell ref="B5:C5"/>
    <mergeCell ref="B6:C6"/>
    <mergeCell ref="B7:C7"/>
    <mergeCell ref="B8:C8"/>
  </mergeCells>
  <printOptions horizontalCentered="1"/>
  <pageMargins left="0.7" right="0.7" top="0.75" bottom="0.75" header="0.3" footer="0.3"/>
  <pageSetup orientation="landscape" r:id="rId1"/>
  <headerFooter>
    <oddFooter>&amp;L&amp;F
&amp;A&amp;C&amp;P of &amp;N
&amp;R&amp;D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1AD5-4BEE-497A-A358-C569F3F4A55E}">
  <sheetPr>
    <pageSetUpPr fitToPage="1"/>
  </sheetPr>
  <dimension ref="A1:X27"/>
  <sheetViews>
    <sheetView showGridLines="0" workbookViewId="0">
      <selection sqref="A1:F1"/>
    </sheetView>
  </sheetViews>
  <sheetFormatPr defaultColWidth="8.85546875" defaultRowHeight="15"/>
  <cols>
    <col min="1" max="5" width="8.85546875" style="21"/>
    <col min="6" max="6" width="1.7109375" style="21" customWidth="1"/>
    <col min="7" max="16384" width="8.85546875" style="21"/>
  </cols>
  <sheetData>
    <row r="1" spans="1:24" ht="16.5" thickBot="1">
      <c r="A1" s="167" t="s">
        <v>40</v>
      </c>
      <c r="B1" s="168"/>
      <c r="C1" s="168"/>
      <c r="D1" s="168"/>
      <c r="E1" s="168"/>
      <c r="F1" s="169"/>
    </row>
    <row r="2" spans="1:24" ht="16.5" thickBot="1">
      <c r="A2" s="22"/>
      <c r="B2" s="23" t="s">
        <v>41</v>
      </c>
      <c r="C2" s="170" t="s">
        <v>42</v>
      </c>
      <c r="D2" s="170"/>
      <c r="E2" s="170"/>
      <c r="F2" s="24"/>
    </row>
    <row r="3" spans="1:24" ht="15.75" thickTop="1">
      <c r="A3" s="25"/>
      <c r="B3" s="26" t="s">
        <v>22</v>
      </c>
      <c r="C3" s="27">
        <v>0.95</v>
      </c>
      <c r="D3" s="26" t="s">
        <v>43</v>
      </c>
      <c r="E3" s="28">
        <v>1</v>
      </c>
      <c r="F3" s="29"/>
    </row>
    <row r="4" spans="1:24">
      <c r="A4" s="25"/>
      <c r="B4" s="26" t="s">
        <v>44</v>
      </c>
      <c r="C4" s="27">
        <v>0.92</v>
      </c>
      <c r="D4" s="26" t="s">
        <v>43</v>
      </c>
      <c r="E4" s="30">
        <v>0.94989999999999997</v>
      </c>
      <c r="F4" s="29"/>
    </row>
    <row r="5" spans="1:24">
      <c r="A5" s="25"/>
      <c r="B5" s="26" t="s">
        <v>45</v>
      </c>
      <c r="C5" s="27">
        <v>0.9</v>
      </c>
      <c r="D5" s="26" t="s">
        <v>43</v>
      </c>
      <c r="E5" s="30">
        <v>0.91990000000000005</v>
      </c>
      <c r="F5" s="29"/>
    </row>
    <row r="6" spans="1:24">
      <c r="A6" s="25"/>
      <c r="B6" s="26" t="s">
        <v>34</v>
      </c>
      <c r="C6" s="27">
        <v>0.85</v>
      </c>
      <c r="D6" s="26" t="s">
        <v>43</v>
      </c>
      <c r="E6" s="30">
        <v>0.89990000000000003</v>
      </c>
      <c r="F6" s="29"/>
    </row>
    <row r="7" spans="1:24">
      <c r="A7" s="25"/>
      <c r="B7" s="26" t="s">
        <v>46</v>
      </c>
      <c r="C7" s="27">
        <v>0.82</v>
      </c>
      <c r="D7" s="26" t="s">
        <v>43</v>
      </c>
      <c r="E7" s="30">
        <v>0.84989999999999999</v>
      </c>
      <c r="F7" s="29"/>
    </row>
    <row r="8" spans="1:24">
      <c r="A8" s="25"/>
      <c r="B8" s="26" t="s">
        <v>47</v>
      </c>
      <c r="C8" s="27">
        <v>0.8</v>
      </c>
      <c r="D8" s="26" t="s">
        <v>43</v>
      </c>
      <c r="E8" s="30">
        <v>0.81989999999999996</v>
      </c>
      <c r="F8" s="29"/>
    </row>
    <row r="9" spans="1:24">
      <c r="A9" s="25"/>
      <c r="B9" s="26" t="s">
        <v>48</v>
      </c>
      <c r="C9" s="27">
        <v>0.77</v>
      </c>
      <c r="D9" s="26" t="s">
        <v>43</v>
      </c>
      <c r="E9" s="30">
        <v>0.79990000000000006</v>
      </c>
      <c r="F9" s="29"/>
    </row>
    <row r="10" spans="1:24">
      <c r="A10" s="25"/>
      <c r="B10" s="26" t="s">
        <v>49</v>
      </c>
      <c r="C10" s="27">
        <v>0.75</v>
      </c>
      <c r="D10" s="26" t="s">
        <v>43</v>
      </c>
      <c r="E10" s="30">
        <v>0.76990000000000003</v>
      </c>
      <c r="F10" s="29"/>
    </row>
    <row r="11" spans="1:24">
      <c r="A11" s="25"/>
      <c r="B11" s="26" t="s">
        <v>38</v>
      </c>
      <c r="C11" s="27">
        <v>0.65</v>
      </c>
      <c r="D11" s="26" t="s">
        <v>43</v>
      </c>
      <c r="E11" s="30">
        <v>0.74990000000000001</v>
      </c>
      <c r="F11" s="29"/>
    </row>
    <row r="12" spans="1:24" ht="15.75" thickBot="1">
      <c r="A12" s="31"/>
      <c r="B12" s="32" t="s">
        <v>50</v>
      </c>
      <c r="C12" s="33">
        <v>0</v>
      </c>
      <c r="D12" s="32" t="s">
        <v>43</v>
      </c>
      <c r="E12" s="34">
        <v>0.64990000000000003</v>
      </c>
      <c r="F12" s="35"/>
    </row>
    <row r="14" spans="1:24">
      <c r="A14" s="16"/>
      <c r="B14" s="16"/>
      <c r="C14" s="36" t="s">
        <v>51</v>
      </c>
      <c r="D14" s="16"/>
      <c r="E14" s="16"/>
      <c r="F14" s="36"/>
      <c r="G14" s="171" t="s">
        <v>52</v>
      </c>
      <c r="H14" s="171"/>
      <c r="I14" s="171"/>
      <c r="J14" s="171"/>
      <c r="K14" s="171"/>
      <c r="L14" s="171"/>
      <c r="M14" s="171" t="s">
        <v>53</v>
      </c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</row>
    <row r="15" spans="1:24">
      <c r="A15" s="37" t="s">
        <v>54</v>
      </c>
      <c r="B15" s="37"/>
      <c r="C15" s="38" t="s">
        <v>55</v>
      </c>
      <c r="D15" s="38" t="s">
        <v>56</v>
      </c>
      <c r="E15" s="38" t="s">
        <v>57</v>
      </c>
      <c r="F15" s="38"/>
      <c r="G15" s="38">
        <v>1</v>
      </c>
      <c r="H15" s="38">
        <v>2</v>
      </c>
      <c r="I15" s="38">
        <v>3</v>
      </c>
      <c r="J15" s="38">
        <v>4</v>
      </c>
      <c r="K15" s="38">
        <v>5</v>
      </c>
      <c r="L15" s="38" t="s">
        <v>51</v>
      </c>
      <c r="M15" s="38">
        <v>1</v>
      </c>
      <c r="N15" s="38">
        <v>2</v>
      </c>
      <c r="O15" s="38">
        <v>3</v>
      </c>
      <c r="P15" s="38">
        <v>4</v>
      </c>
      <c r="Q15" s="38">
        <v>5</v>
      </c>
      <c r="R15" s="38">
        <v>6</v>
      </c>
      <c r="S15" s="38">
        <v>7</v>
      </c>
      <c r="T15" s="38">
        <v>8</v>
      </c>
      <c r="U15" s="38">
        <v>9</v>
      </c>
      <c r="V15" s="38">
        <v>10</v>
      </c>
      <c r="W15" s="38">
        <v>11</v>
      </c>
      <c r="X15" s="38" t="s">
        <v>51</v>
      </c>
    </row>
    <row r="16" spans="1:24">
      <c r="A16" s="39" t="s">
        <v>58</v>
      </c>
      <c r="B16" s="40"/>
      <c r="C16" s="41">
        <v>488</v>
      </c>
      <c r="D16" s="42">
        <v>195</v>
      </c>
      <c r="E16" s="42">
        <v>98</v>
      </c>
      <c r="F16" s="41"/>
      <c r="G16" s="42">
        <v>24</v>
      </c>
      <c r="H16" s="42">
        <v>23</v>
      </c>
      <c r="I16" s="42">
        <v>18</v>
      </c>
      <c r="J16" s="42">
        <v>23</v>
      </c>
      <c r="K16" s="42">
        <v>21</v>
      </c>
      <c r="L16" s="41">
        <v>109</v>
      </c>
      <c r="M16" s="42">
        <v>10</v>
      </c>
      <c r="N16" s="42">
        <v>9</v>
      </c>
      <c r="O16" s="42">
        <v>7</v>
      </c>
      <c r="P16" s="42">
        <v>8</v>
      </c>
      <c r="Q16" s="42">
        <v>6</v>
      </c>
      <c r="R16" s="42">
        <v>8</v>
      </c>
      <c r="S16" s="42">
        <v>7</v>
      </c>
      <c r="T16" s="42">
        <v>6</v>
      </c>
      <c r="U16" s="42">
        <v>8</v>
      </c>
      <c r="V16" s="42">
        <v>10</v>
      </c>
      <c r="W16" s="42">
        <v>7</v>
      </c>
      <c r="X16" s="41">
        <v>86</v>
      </c>
    </row>
    <row r="17" spans="1:24">
      <c r="A17" s="39" t="s">
        <v>59</v>
      </c>
      <c r="B17" s="40"/>
      <c r="C17" s="41">
        <v>439</v>
      </c>
      <c r="D17" s="42">
        <v>190</v>
      </c>
      <c r="E17" s="42">
        <v>96</v>
      </c>
      <c r="F17" s="41"/>
      <c r="G17" s="42">
        <v>23</v>
      </c>
      <c r="H17" s="42">
        <v>22</v>
      </c>
      <c r="I17" s="42">
        <v>17</v>
      </c>
      <c r="J17" s="42">
        <v>22</v>
      </c>
      <c r="K17" s="42">
        <v>20</v>
      </c>
      <c r="L17" s="41">
        <v>104</v>
      </c>
      <c r="M17" s="42">
        <v>9</v>
      </c>
      <c r="N17" s="42">
        <v>8</v>
      </c>
      <c r="O17" s="42">
        <v>0</v>
      </c>
      <c r="P17" s="42">
        <v>7</v>
      </c>
      <c r="Q17" s="42">
        <v>0</v>
      </c>
      <c r="R17" s="42">
        <v>2</v>
      </c>
      <c r="S17" s="42">
        <v>5</v>
      </c>
      <c r="T17" s="42">
        <v>4</v>
      </c>
      <c r="U17" s="42">
        <v>6</v>
      </c>
      <c r="V17" s="42">
        <v>8</v>
      </c>
      <c r="W17" s="42"/>
      <c r="X17" s="41">
        <v>49</v>
      </c>
    </row>
    <row r="18" spans="1:24">
      <c r="A18" s="39" t="s">
        <v>60</v>
      </c>
      <c r="B18" s="40"/>
      <c r="C18" s="41">
        <v>458</v>
      </c>
      <c r="D18" s="42">
        <v>185</v>
      </c>
      <c r="E18" s="42">
        <v>94</v>
      </c>
      <c r="F18" s="41"/>
      <c r="G18" s="42">
        <v>22</v>
      </c>
      <c r="H18" s="42">
        <v>25</v>
      </c>
      <c r="I18" s="42">
        <v>25</v>
      </c>
      <c r="J18" s="42">
        <v>25</v>
      </c>
      <c r="K18" s="42">
        <v>25</v>
      </c>
      <c r="L18" s="41">
        <v>122</v>
      </c>
      <c r="M18" s="42">
        <v>8</v>
      </c>
      <c r="N18" s="42">
        <v>7</v>
      </c>
      <c r="O18" s="42">
        <v>9</v>
      </c>
      <c r="P18" s="42">
        <v>7</v>
      </c>
      <c r="Q18" s="42">
        <v>10</v>
      </c>
      <c r="R18" s="42">
        <v>7</v>
      </c>
      <c r="S18" s="42">
        <v>3</v>
      </c>
      <c r="T18" s="42">
        <v>2</v>
      </c>
      <c r="U18" s="42">
        <v>4</v>
      </c>
      <c r="V18" s="42"/>
      <c r="W18" s="42"/>
      <c r="X18" s="41">
        <v>57</v>
      </c>
    </row>
    <row r="19" spans="1:24">
      <c r="A19" s="39" t="s">
        <v>61</v>
      </c>
      <c r="B19" s="40"/>
      <c r="C19" s="41">
        <v>430</v>
      </c>
      <c r="D19" s="42">
        <v>180</v>
      </c>
      <c r="E19" s="42">
        <v>92</v>
      </c>
      <c r="F19" s="41"/>
      <c r="G19" s="42">
        <v>21</v>
      </c>
      <c r="H19" s="42">
        <v>20</v>
      </c>
      <c r="I19" s="42">
        <v>25</v>
      </c>
      <c r="J19" s="42">
        <v>20</v>
      </c>
      <c r="K19" s="42">
        <v>22</v>
      </c>
      <c r="L19" s="41">
        <v>108</v>
      </c>
      <c r="M19" s="42">
        <v>7</v>
      </c>
      <c r="N19" s="42">
        <v>6</v>
      </c>
      <c r="O19" s="42">
        <v>8</v>
      </c>
      <c r="P19" s="42">
        <v>10</v>
      </c>
      <c r="Q19" s="42">
        <v>7</v>
      </c>
      <c r="R19" s="42">
        <v>9</v>
      </c>
      <c r="S19" s="42">
        <v>2</v>
      </c>
      <c r="T19" s="42">
        <v>1</v>
      </c>
      <c r="U19" s="42"/>
      <c r="V19" s="42"/>
      <c r="W19" s="42"/>
      <c r="X19" s="41">
        <v>50</v>
      </c>
    </row>
    <row r="20" spans="1:24">
      <c r="A20" s="39" t="s">
        <v>62</v>
      </c>
      <c r="B20" s="40"/>
      <c r="C20" s="41">
        <v>458</v>
      </c>
      <c r="D20" s="42">
        <v>198</v>
      </c>
      <c r="E20" s="42">
        <v>90</v>
      </c>
      <c r="F20" s="41"/>
      <c r="G20" s="42">
        <v>25</v>
      </c>
      <c r="H20" s="42">
        <v>25</v>
      </c>
      <c r="I20" s="42">
        <v>25</v>
      </c>
      <c r="J20" s="42">
        <v>25</v>
      </c>
      <c r="K20" s="42">
        <v>21</v>
      </c>
      <c r="L20" s="41">
        <v>121</v>
      </c>
      <c r="M20" s="42">
        <v>6</v>
      </c>
      <c r="N20" s="42">
        <v>5</v>
      </c>
      <c r="O20" s="42">
        <v>7</v>
      </c>
      <c r="P20" s="42">
        <v>9</v>
      </c>
      <c r="Q20" s="42">
        <v>6</v>
      </c>
      <c r="R20" s="42">
        <v>8</v>
      </c>
      <c r="S20" s="42">
        <v>8</v>
      </c>
      <c r="T20" s="42"/>
      <c r="U20" s="42"/>
      <c r="V20" s="42"/>
      <c r="W20" s="42"/>
      <c r="X20" s="41">
        <v>49</v>
      </c>
    </row>
    <row r="21" spans="1:24">
      <c r="A21" s="39" t="s">
        <v>63</v>
      </c>
      <c r="B21" s="40"/>
      <c r="C21" s="41">
        <v>391</v>
      </c>
      <c r="D21" s="42">
        <v>170</v>
      </c>
      <c r="E21" s="42">
        <v>88</v>
      </c>
      <c r="F21" s="41"/>
      <c r="G21" s="42">
        <v>19</v>
      </c>
      <c r="H21" s="42">
        <v>18</v>
      </c>
      <c r="I21" s="42">
        <v>23</v>
      </c>
      <c r="J21" s="42">
        <v>18</v>
      </c>
      <c r="K21" s="42">
        <v>20</v>
      </c>
      <c r="L21" s="41">
        <v>98</v>
      </c>
      <c r="M21" s="42">
        <v>5</v>
      </c>
      <c r="N21" s="42">
        <v>4</v>
      </c>
      <c r="O21" s="42">
        <v>6</v>
      </c>
      <c r="P21" s="42">
        <v>8</v>
      </c>
      <c r="Q21" s="42">
        <v>5</v>
      </c>
      <c r="R21" s="42">
        <v>7</v>
      </c>
      <c r="S21" s="42"/>
      <c r="T21" s="42"/>
      <c r="U21" s="42"/>
      <c r="V21" s="42"/>
      <c r="W21" s="42"/>
      <c r="X21" s="41">
        <v>35</v>
      </c>
    </row>
    <row r="22" spans="1:24">
      <c r="A22" s="39" t="s">
        <v>64</v>
      </c>
      <c r="B22" s="40"/>
      <c r="C22" s="41">
        <v>420</v>
      </c>
      <c r="D22" s="42">
        <v>200</v>
      </c>
      <c r="E22" s="42">
        <v>86</v>
      </c>
      <c r="F22" s="41"/>
      <c r="G22" s="42">
        <v>18</v>
      </c>
      <c r="H22" s="42">
        <v>17</v>
      </c>
      <c r="I22" s="42">
        <v>22</v>
      </c>
      <c r="J22" s="42">
        <v>17</v>
      </c>
      <c r="K22" s="42">
        <v>19</v>
      </c>
      <c r="L22" s="41">
        <v>93</v>
      </c>
      <c r="M22" s="42">
        <v>10</v>
      </c>
      <c r="N22" s="42">
        <v>6</v>
      </c>
      <c r="O22" s="42">
        <v>8</v>
      </c>
      <c r="P22" s="42">
        <v>10</v>
      </c>
      <c r="Q22" s="42">
        <v>7</v>
      </c>
      <c r="R22" s="42"/>
      <c r="S22" s="42"/>
      <c r="T22" s="42"/>
      <c r="U22" s="42"/>
      <c r="V22" s="42"/>
      <c r="W22" s="42"/>
      <c r="X22" s="41">
        <v>41</v>
      </c>
    </row>
    <row r="23" spans="1:24">
      <c r="A23" s="39" t="s">
        <v>65</v>
      </c>
      <c r="B23" s="40"/>
      <c r="C23" s="41">
        <v>319</v>
      </c>
      <c r="D23" s="42">
        <v>160</v>
      </c>
      <c r="E23" s="42">
        <v>84</v>
      </c>
      <c r="F23" s="41"/>
      <c r="G23" s="42">
        <v>17</v>
      </c>
      <c r="H23" s="42">
        <v>16</v>
      </c>
      <c r="I23" s="42">
        <v>25</v>
      </c>
      <c r="J23" s="42"/>
      <c r="K23" s="42">
        <v>2</v>
      </c>
      <c r="L23" s="41">
        <v>60</v>
      </c>
      <c r="M23" s="42">
        <v>3</v>
      </c>
      <c r="N23" s="42">
        <v>2</v>
      </c>
      <c r="O23" s="42">
        <v>4</v>
      </c>
      <c r="P23" s="42">
        <v>6</v>
      </c>
      <c r="Q23" s="42"/>
      <c r="R23" s="42"/>
      <c r="S23" s="42"/>
      <c r="T23" s="42"/>
      <c r="U23" s="42"/>
      <c r="V23" s="42"/>
      <c r="W23" s="42"/>
      <c r="X23" s="41">
        <v>15</v>
      </c>
    </row>
    <row r="24" spans="1:24">
      <c r="A24" s="39" t="s">
        <v>66</v>
      </c>
      <c r="B24" s="40"/>
      <c r="C24" s="41">
        <v>416</v>
      </c>
      <c r="D24" s="42">
        <v>200</v>
      </c>
      <c r="E24" s="42">
        <v>100</v>
      </c>
      <c r="F24" s="41"/>
      <c r="G24" s="42">
        <v>16</v>
      </c>
      <c r="H24" s="42">
        <v>15</v>
      </c>
      <c r="I24" s="42">
        <v>20</v>
      </c>
      <c r="J24" s="42">
        <v>25</v>
      </c>
      <c r="K24" s="42">
        <v>23</v>
      </c>
      <c r="L24" s="41">
        <v>99</v>
      </c>
      <c r="M24" s="42">
        <v>10</v>
      </c>
      <c r="N24" s="42">
        <v>2</v>
      </c>
      <c r="O24" s="42">
        <v>5</v>
      </c>
      <c r="P24" s="42"/>
      <c r="Q24" s="42"/>
      <c r="R24" s="42"/>
      <c r="S24" s="42"/>
      <c r="T24" s="42"/>
      <c r="U24" s="42"/>
      <c r="V24" s="42"/>
      <c r="W24" s="42"/>
      <c r="X24" s="41">
        <v>17</v>
      </c>
    </row>
    <row r="25" spans="1:24">
      <c r="A25" s="39" t="s">
        <v>67</v>
      </c>
      <c r="B25" s="40"/>
      <c r="C25" s="41">
        <v>305</v>
      </c>
      <c r="D25" s="42">
        <v>180</v>
      </c>
      <c r="E25" s="42">
        <v>90</v>
      </c>
      <c r="F25" s="41"/>
      <c r="G25" s="42">
        <v>15</v>
      </c>
      <c r="H25" s="42"/>
      <c r="I25" s="42"/>
      <c r="J25" s="42"/>
      <c r="K25" s="42"/>
      <c r="L25" s="41">
        <v>15</v>
      </c>
      <c r="M25" s="42">
        <v>10</v>
      </c>
      <c r="N25" s="42">
        <v>10</v>
      </c>
      <c r="O25" s="42"/>
      <c r="P25" s="42"/>
      <c r="Q25" s="42"/>
      <c r="R25" s="42"/>
      <c r="S25" s="42"/>
      <c r="T25" s="42"/>
      <c r="U25" s="42"/>
      <c r="V25" s="42"/>
      <c r="W25" s="42"/>
      <c r="X25" s="41">
        <v>20</v>
      </c>
    </row>
    <row r="26" spans="1:24">
      <c r="A26" s="39" t="s">
        <v>68</v>
      </c>
      <c r="B26" s="40"/>
      <c r="C26" s="41">
        <v>234</v>
      </c>
      <c r="D26" s="42">
        <v>145</v>
      </c>
      <c r="E26" s="42">
        <v>78</v>
      </c>
      <c r="F26" s="41"/>
      <c r="G26" s="42"/>
      <c r="H26" s="42"/>
      <c r="I26" s="42"/>
      <c r="J26" s="42"/>
      <c r="K26" s="42">
        <v>2</v>
      </c>
      <c r="L26" s="41">
        <v>2</v>
      </c>
      <c r="M26" s="42">
        <v>9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1">
        <v>9</v>
      </c>
    </row>
    <row r="27" spans="1:24">
      <c r="A27" s="39" t="s">
        <v>69</v>
      </c>
      <c r="B27" s="40"/>
      <c r="C27" s="41">
        <v>447</v>
      </c>
      <c r="D27" s="42">
        <v>200</v>
      </c>
      <c r="E27" s="42">
        <v>100</v>
      </c>
      <c r="F27" s="41"/>
      <c r="G27" s="42">
        <v>13</v>
      </c>
      <c r="H27" s="42">
        <v>12</v>
      </c>
      <c r="I27" s="42">
        <v>17</v>
      </c>
      <c r="J27" s="42">
        <v>22</v>
      </c>
      <c r="K27" s="42">
        <v>20</v>
      </c>
      <c r="L27" s="41">
        <v>84</v>
      </c>
      <c r="M27" s="42">
        <v>5</v>
      </c>
      <c r="N27" s="42">
        <v>4</v>
      </c>
      <c r="O27" s="42">
        <v>6</v>
      </c>
      <c r="P27" s="42">
        <v>8</v>
      </c>
      <c r="Q27" s="42">
        <v>5</v>
      </c>
      <c r="R27" s="42">
        <v>7</v>
      </c>
      <c r="S27" s="42">
        <v>5</v>
      </c>
      <c r="T27" s="42">
        <v>4</v>
      </c>
      <c r="U27" s="42">
        <v>6</v>
      </c>
      <c r="V27" s="42">
        <v>8</v>
      </c>
      <c r="W27" s="42">
        <v>5</v>
      </c>
      <c r="X27" s="41">
        <v>63</v>
      </c>
    </row>
  </sheetData>
  <mergeCells count="4">
    <mergeCell ref="A1:F1"/>
    <mergeCell ref="C2:E2"/>
    <mergeCell ref="G14:L14"/>
    <mergeCell ref="M14:X14"/>
  </mergeCells>
  <printOptions horizontalCentered="1"/>
  <pageMargins left="0.7" right="0.7" top="0.75" bottom="0.75" header="0.3" footer="0.3"/>
  <pageSetup scale="59" orientation="landscape" r:id="rId1"/>
  <headerFooter>
    <oddFooter>&amp;L&amp;F
&amp;A&amp;C&amp;P of &amp;N&amp;R&amp;D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Benefits</vt:lpstr>
      <vt:lpstr>Distributions</vt:lpstr>
      <vt:lpstr>Grade_Report</vt:lpstr>
      <vt:lpstr>Eedata</vt:lpstr>
      <vt:lpstr>Status Code for Distrib</vt:lpstr>
      <vt:lpstr>Records</vt:lpstr>
      <vt:lpstr>Final</vt:lpstr>
      <vt:lpstr>Homework</vt:lpstr>
      <vt:lpstr>Midterm</vt:lpstr>
      <vt:lpstr>Names</vt:lpstr>
      <vt:lpstr>PercLetterGradeTable</vt:lpstr>
      <vt:lpstr>Eedata!Print_Titles</vt:lpstr>
      <vt:lpstr>Quizzes</vt:lpstr>
      <vt:lpstr>Total_Points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</dc:creator>
  <cp:lastModifiedBy>BAM</cp:lastModifiedBy>
  <cp:lastPrinted>2020-04-06T04:03:55Z</cp:lastPrinted>
  <dcterms:created xsi:type="dcterms:W3CDTF">2020-04-02T04:22:33Z</dcterms:created>
  <dcterms:modified xsi:type="dcterms:W3CDTF">2020-04-06T04:04:04Z</dcterms:modified>
</cp:coreProperties>
</file>