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13_ncr:1_{D368182C-42C7-47F9-A6A2-B23944C7966D}" xr6:coauthVersionLast="45" xr6:coauthVersionMax="45" xr10:uidLastSave="{00000000-0000-0000-0000-000000000000}"/>
  <bookViews>
    <workbookView xWindow="-43350" yWindow="-413" windowWidth="21600" windowHeight="11835" activeTab="2"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5" i="1"/>
  <c r="E8" i="4" s="1"/>
  <c r="E9" i="4" l="1"/>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<sst xmlns="http://schemas.openxmlformats.org/spreadsheetml/2006/main" count="849" uniqueCount="407">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</sst>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9">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3">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0">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79" tableBorderDxfId="78" totalsRowBorderDxfId="77">
  <autoFilter ref="A1:T86" xr:uid="{BC9280C7-1BCF-417E-9715-5CFA4B9AAA00}"/>
  <tableColumns count="20">
    <tableColumn id="1" xr3:uid="{52BFBEBF-3D49-40C6-99E9-4D1C2F78CBF5}" name="Document No" totalsRowLabel="Total" dataDxfId="76" totalsRowDxfId="75"/>
    <tableColumn id="2" xr3:uid="{99102FB0-8F67-4019-A56C-7EFBD753E209}" name="Payment No." totalsRowFunction="count" dataDxfId="74" totalsRowDxfId="73"/>
    <tableColumn id="3" xr3:uid="{44AC7DA0-D291-4B85-A414-4B79542A74F2}" name="Paid" dataDxfId="72" totalsRowDxfId="71"/>
    <tableColumn id="4" xr3:uid="{30EE0024-C1B5-447C-A3A3-696AAEA80CC1}" name="Invoiced" dataDxfId="70" totalsRowDxfId="69"/>
    <tableColumn id="5" xr3:uid="{14A178F1-0952-4DA8-84F9-870DCB1674A2}" name="Inv/cr" dataDxfId="68" totalsRowDxfId="67"/>
    <tableColumn id="6" xr3:uid="{AC11F8AA-D099-4FC8-BAC7-F42F20B23C78}" name="Paid Amount" dataDxfId="66" totalsRowDxfId="65"/>
    <tableColumn id="7" xr3:uid="{339B4D81-2202-4DC9-B465-2DD3F31A2CFD}" name="Customer PO" dataDxfId="64" totalsRowDxfId="63"/>
    <tableColumn id="8" xr3:uid="{56A94A81-B7A6-4A3A-B36B-FFCFD09C31D7}" name="ABN" dataDxfId="62" totalsRowDxfId="61"/>
    <tableColumn id="9" xr3:uid="{B8D412FA-1ED0-423C-B7B8-7CDDED11FED5}" name="Acct" dataDxfId="60" totalsRowDxfId="59"/>
    <tableColumn id="10" xr3:uid="{D71A9FD3-FC17-40B1-B7EE-B919B78EC5F2}" name="Check" dataDxfId="58" totalsRowDxfId="57"/>
    <tableColumn id="11" xr3:uid="{952BD9B9-AE9C-4F38-98EB-DD0A4DBC6031}" name="Cust Ref" dataDxfId="56" totalsRowDxfId="55">
      <calculatedColumnFormula>CONCATENATE(A2,"_",B2)</calculatedColumnFormula>
    </tableColumn>
    <tableColumn id="12" xr3:uid="{B18B6DDB-3CE2-4D93-A928-F69EFB1E53F6}" name="Bank Details" dataDxfId="54" totalsRowDxfId="53">
      <calculatedColumnFormula>H2&amp;"-"&amp;I2&amp;"-"&amp;J2</calculatedColumnFormula>
    </tableColumn>
    <tableColumn id="13" xr3:uid="{DA0E0F2D-AA6B-41B0-9152-814F0201A8C5}" name="Inv Month" dataDxfId="52" totalsRowDxfId="51">
      <calculatedColumnFormula>LEFT(D2,3)</calculatedColumnFormula>
    </tableColumn>
    <tableColumn id="14" xr3:uid="{AC7135CB-0044-46B3-90AF-0E203A7D10CA}" name="Cust PO" dataDxfId="50" totalsRowDxfId="49">
      <calculatedColumnFormula>RIGHT(G2,6)</calculatedColumnFormula>
    </tableColumn>
    <tableColumn id="15" xr3:uid="{7F8DB658-5E17-49E2-A66D-25D1A403B8B1}" name="Location" dataDxfId="48" totalsRowDxfId="47">
      <calculatedColumnFormula>MID(G2,4,FIND("-",G2,4)-4)</calculatedColumnFormula>
    </tableColumn>
    <tableColumn id="16" xr3:uid="{525BCB5D-00F1-45D8-A50B-4CB59DEAD8CC}" name="Type" dataDxfId="46" totalsRowDxfId="45">
      <calculatedColumnFormula>UPPER(TRIM(CLEAN(E2)))</calculatedColumnFormula>
    </tableColumn>
    <tableColumn id="17" xr3:uid="{4C714671-174F-46CE-990C-18D802F66171}" name="$ Amount" dataDxfId="44">
      <calculatedColumnFormula>VALUE(SUBSTITUTE(SUBSTITUTE(F2,"S","$"),CHAR(160),""))</calculatedColumnFormula>
    </tableColumn>
    <tableColumn id="18" xr3:uid="{B1D4CB94-9310-427D-9840-D4BC7E47FE8C}" name="Invoice Date" dataDxfId="43" totalsRowDxfId="42">
      <calculatedColumnFormula>DATE(2020,MONTH(1&amp;M2),RIGHT(D2,2))</calculatedColumnFormula>
    </tableColumn>
    <tableColumn id="19" xr3:uid="{6B972CFC-44ED-4FD9-B1C6-59234320EB20}" name="Paid Date" dataDxfId="41" totalsRowDxfId="40">
      <calculatedColumnFormula>DATE(2020,MONTH(tbl_Supplier[[#This Row],[Paid]]),RIGHT(C2,2))</calculatedColumnFormula>
    </tableColumn>
    <tableColumn id="22" xr3:uid="{179862E3-3B83-4981-98BB-B39D51453247}" name="Days to Pay" dataDxfId="39" totalsRowDxfId="38">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8" headerRowDxfId="36" dataDxfId="34" headerRowBorderDxfId="35" tableBorderDxfId="33" totalsRowBorderDxfId="32">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totalsRowDxfId="31"/>
    <tableColumn id="2" xr3:uid="{FDAF40F1-3571-40E7-97D0-295F5543A0D2}" name="Supplier Code" dataDxfId="30" totalsRowDxfId="29"/>
    <tableColumn id="3" xr3:uid="{6BA376D9-9C9D-43F3-B604-2F449277C862}" name="Payment No." totalsRowFunction="count" dataDxfId="28" totalsRowDxfId="27"/>
    <tableColumn id="4" xr3:uid="{AA0FC72D-CBC0-422D-9B02-931656A68879}" name="Invoice Date" dataDxfId="26" totalsRowDxfId="25"/>
    <tableColumn id="5" xr3:uid="{5CFD2BEA-8570-4A44-B859-40754C5BD32B}" name="Due Date" dataDxfId="24" totalsRowDxfId="23">
      <calculatedColumnFormula>WORKDAY(EDATE(D5,1)-1,1)</calculatedColumnFormula>
    </tableColumn>
    <tableColumn id="6" xr3:uid="{F2410CEC-BF88-4FF7-8C79-F0CBEAA3BFF0}" name="Payment Date" dataDxfId="22" totalsRowDxfId="21"/>
    <tableColumn id="8" xr3:uid="{A7DE618F-0DA4-4A14-A177-E2DFF261F133}" name="PO Number" dataDxfId="20" totalsRowDxfId="19"/>
    <tableColumn id="7" xr3:uid="{84DA8E78-9128-41E3-8BD5-14DFB33A351A}" name="Bank Details" dataDxfId="18" totalsRowDxfId="17"/>
    <tableColumn id="9" xr3:uid="{51E545FA-5C70-4AE7-80EF-C180215FEEEF}" name="Location" dataDxfId="16" totalsRowDxfId="15"/>
    <tableColumn id="10" xr3:uid="{1CEBCCB8-D8DA-4915-B6E0-D4914173F61F}" name="Amount" totalsRowFunction="sum" dataDxfId="14" totalsRowDxfId="13"/>
    <tableColumn id="11" xr3:uid="{97DE4D90-93E4-4F85-8AAC-99A777E863AB}" name="Invoice Month" dataDxfId="12" totalsRowDxfId="11">
      <calculatedColumnFormula>TEXT(D5,"MMM")</calculatedColumnFormula>
    </tableColumn>
    <tableColumn id="12" xr3:uid="{443F0B83-0AFA-4B3A-9A3D-5D56DF1DFDCA}" name="Invoice Day" dataDxfId="10" totalsRowDxfId="9">
      <calculatedColumnFormula>DAY(D5)</calculatedColumnFormula>
    </tableColumn>
    <tableColumn id="17" xr3:uid="{7B8E0170-2688-4461-8E4C-ED9FD8D9FB9F}" name="Over Due" dataDxfId="8" totalsRowDxfId="7"/>
    <tableColumn id="13" xr3:uid="{7C978FE9-6F25-4604-AB86-0FE4634F7EA6}" name="Over Due By" dataDxfId="6" totalsRowDxfId="5"/>
    <tableColumn id="15" xr3:uid="{C50C5F2E-E3D5-4B6A-8C16-84681B1B9B92}" name="Late Charge" dataDxfId="4" totalsRowDxfId="3"/>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2">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2" sqref="Q2"/>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48681.12999999999</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 t="shared" ref="Q2:Q33" si="6">VALUE(SUBSTITUTE(SUBSTITUTE(F2,"S","$"),CHAR(160),""))</f>
        <v>398.5</v>
      </c>
      <c r="R2" s="49">
        <f t="shared" ref="R2" si="7">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8">CONCATENATE(A3,"_",B3)</f>
        <v>24673_1</v>
      </c>
      <c r="L3" s="45" t="str">
        <f t="shared" ref="L3:L34" si="9">H3&amp;"-"&amp;I3&amp;"-"&amp;J3</f>
        <v>1641-7654320-72</v>
      </c>
      <c r="M3" s="45" t="str">
        <f t="shared" ref="M3:M34" si="10">LEFT(D3,3)</f>
        <v>Mar</v>
      </c>
      <c r="N3" s="45" t="str">
        <f t="shared" ref="N3:N34" si="11">RIGHT(G3,6)</f>
        <v>223809</v>
      </c>
      <c r="O3" s="45" t="str">
        <f t="shared" ref="O3:O34" si="12">MID(G3,4,FIND("-",G3,4)-4)</f>
        <v>Sydney</v>
      </c>
      <c r="P3" s="45" t="str">
        <f t="shared" ref="P3:P34" si="13">UPPER(TRIM(CLEAN(E3)))</f>
        <v>INV</v>
      </c>
      <c r="Q3" s="48">
        <f t="shared" si="6"/>
        <v>742.5</v>
      </c>
      <c r="R3" s="49">
        <f t="shared" ref="R3:R34" si="14">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8"/>
        <v>24673_1</v>
      </c>
      <c r="L4" s="45" t="str">
        <f t="shared" si="9"/>
        <v>2554-4551221-33</v>
      </c>
      <c r="M4" s="45" t="str">
        <f t="shared" si="10"/>
        <v>Apr</v>
      </c>
      <c r="N4" s="45" t="str">
        <f t="shared" si="11"/>
        <v>327600</v>
      </c>
      <c r="O4" s="45" t="str">
        <f t="shared" si="12"/>
        <v>Melbourne</v>
      </c>
      <c r="P4" s="45" t="str">
        <f t="shared" si="13"/>
        <v>INV</v>
      </c>
      <c r="Q4" s="48">
        <f t="shared" si="6"/>
        <v>1021.02</v>
      </c>
      <c r="R4" s="49">
        <f t="shared" si="14"/>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8"/>
        <v>24675_1</v>
      </c>
      <c r="L5" s="45" t="str">
        <f t="shared" si="9"/>
        <v>2554-4551221-33</v>
      </c>
      <c r="M5" s="45" t="str">
        <f t="shared" si="10"/>
        <v>Mar</v>
      </c>
      <c r="N5" s="45" t="str">
        <f t="shared" si="11"/>
        <v>332589</v>
      </c>
      <c r="O5" s="45" t="str">
        <f t="shared" si="12"/>
        <v>Melbourne</v>
      </c>
      <c r="P5" s="45" t="str">
        <f t="shared" si="13"/>
        <v>INV</v>
      </c>
      <c r="Q5" s="48">
        <f t="shared" si="6"/>
        <v>409.53</v>
      </c>
      <c r="R5" s="49">
        <f t="shared" si="14"/>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8"/>
        <v>24676_1</v>
      </c>
      <c r="L6" s="45" t="str">
        <f t="shared" si="9"/>
        <v>2554-4551221-33</v>
      </c>
      <c r="M6" s="45" t="str">
        <f t="shared" si="10"/>
        <v>Mar</v>
      </c>
      <c r="N6" s="45" t="str">
        <f t="shared" si="11"/>
        <v>337131</v>
      </c>
      <c r="O6" s="45" t="str">
        <f t="shared" si="12"/>
        <v>Melbourne</v>
      </c>
      <c r="P6" s="45" t="str">
        <f t="shared" si="13"/>
        <v>CR</v>
      </c>
      <c r="Q6" s="48">
        <f t="shared" si="6"/>
        <v>234.96</v>
      </c>
      <c r="R6" s="49">
        <f t="shared" si="14"/>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8"/>
        <v>24677_1</v>
      </c>
      <c r="L7" s="45" t="str">
        <f t="shared" si="9"/>
        <v>2554-4551221-33</v>
      </c>
      <c r="M7" s="45" t="str">
        <f t="shared" si="10"/>
        <v>Mar</v>
      </c>
      <c r="N7" s="45" t="str">
        <f t="shared" si="11"/>
        <v>319376</v>
      </c>
      <c r="O7" s="45" t="str">
        <f t="shared" si="12"/>
        <v>Melbourne</v>
      </c>
      <c r="P7" s="45" t="str">
        <f t="shared" si="13"/>
        <v>CR</v>
      </c>
      <c r="Q7" s="48">
        <f t="shared" si="6"/>
        <v>450.12</v>
      </c>
      <c r="R7" s="49">
        <f t="shared" si="14"/>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8"/>
        <v>24679_1</v>
      </c>
      <c r="L8" s="45" t="str">
        <f t="shared" si="9"/>
        <v>2554-4551221-33</v>
      </c>
      <c r="M8" s="45" t="str">
        <f t="shared" si="10"/>
        <v>Apr</v>
      </c>
      <c r="N8" s="45" t="str">
        <f t="shared" si="11"/>
        <v>334724</v>
      </c>
      <c r="O8" s="45" t="str">
        <f t="shared" si="12"/>
        <v>Melbourne</v>
      </c>
      <c r="P8" s="45" t="str">
        <f t="shared" si="13"/>
        <v>INV</v>
      </c>
      <c r="Q8" s="48">
        <f t="shared" si="6"/>
        <v>114.18</v>
      </c>
      <c r="R8" s="49">
        <f t="shared" si="14"/>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8"/>
        <v>24679_2</v>
      </c>
      <c r="L9" s="45" t="str">
        <f t="shared" si="9"/>
        <v>2554-4551221-33</v>
      </c>
      <c r="M9" s="45" t="str">
        <f t="shared" si="10"/>
        <v>Mar</v>
      </c>
      <c r="N9" s="45" t="str">
        <f t="shared" si="11"/>
        <v>310607</v>
      </c>
      <c r="O9" s="45" t="str">
        <f t="shared" si="12"/>
        <v>Melbourne</v>
      </c>
      <c r="P9" s="45" t="str">
        <f t="shared" si="13"/>
        <v>INV</v>
      </c>
      <c r="Q9" s="48">
        <f t="shared" si="6"/>
        <v>930.93</v>
      </c>
      <c r="R9" s="49">
        <f t="shared" si="14"/>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8"/>
        <v>24680_1</v>
      </c>
      <c r="L10" s="45" t="str">
        <f t="shared" si="9"/>
        <v>1641-7654320-72</v>
      </c>
      <c r="M10" s="45" t="str">
        <f t="shared" si="10"/>
        <v>Mar</v>
      </c>
      <c r="N10" s="45" t="str">
        <f t="shared" si="11"/>
        <v>226225</v>
      </c>
      <c r="O10" s="45" t="str">
        <f t="shared" si="12"/>
        <v>Sydney</v>
      </c>
      <c r="P10" s="45" t="str">
        <f t="shared" si="13"/>
        <v>INV</v>
      </c>
      <c r="Q10" s="48">
        <f t="shared" si="6"/>
        <v>466.29</v>
      </c>
      <c r="R10" s="49">
        <f t="shared" si="14"/>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8"/>
        <v>24683_1</v>
      </c>
      <c r="L11" s="45" t="str">
        <f t="shared" si="9"/>
        <v>1641-7654320-72</v>
      </c>
      <c r="M11" s="45" t="str">
        <f t="shared" si="10"/>
        <v>Mar</v>
      </c>
      <c r="N11" s="45" t="str">
        <f t="shared" si="11"/>
        <v>223858</v>
      </c>
      <c r="O11" s="45" t="str">
        <f t="shared" si="12"/>
        <v>Sydney</v>
      </c>
      <c r="P11" s="45" t="str">
        <f t="shared" si="13"/>
        <v>INV</v>
      </c>
      <c r="Q11" s="48">
        <f t="shared" si="6"/>
        <v>222.42</v>
      </c>
      <c r="R11" s="49">
        <f t="shared" si="14"/>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8"/>
        <v>24685_1</v>
      </c>
      <c r="L12" s="45" t="str">
        <f t="shared" si="9"/>
        <v>1641-7654320-72</v>
      </c>
      <c r="M12" s="45" t="str">
        <f t="shared" si="10"/>
        <v>Mar</v>
      </c>
      <c r="N12" s="45" t="str">
        <f t="shared" si="11"/>
        <v>211781</v>
      </c>
      <c r="O12" s="45" t="str">
        <f t="shared" si="12"/>
        <v>Sydney</v>
      </c>
      <c r="P12" s="45" t="str">
        <f t="shared" si="13"/>
        <v>INV</v>
      </c>
      <c r="Q12" s="48">
        <f t="shared" si="6"/>
        <v>679.8</v>
      </c>
      <c r="R12" s="49">
        <f t="shared" si="14"/>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8"/>
        <v>24690_1</v>
      </c>
      <c r="L13" s="45" t="str">
        <f t="shared" si="9"/>
        <v>1641-7654320-72</v>
      </c>
      <c r="M13" s="45" t="str">
        <f t="shared" si="10"/>
        <v>Apr</v>
      </c>
      <c r="N13" s="45" t="str">
        <f t="shared" si="11"/>
        <v>232805</v>
      </c>
      <c r="O13" s="45" t="str">
        <f t="shared" si="12"/>
        <v>Sydney</v>
      </c>
      <c r="P13" s="45" t="str">
        <f t="shared" si="13"/>
        <v>INV</v>
      </c>
      <c r="Q13" s="48">
        <f t="shared" si="6"/>
        <v>171.93</v>
      </c>
      <c r="R13" s="49">
        <f t="shared" si="14"/>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8"/>
        <v>24693_1</v>
      </c>
      <c r="L14" s="45" t="str">
        <f t="shared" si="9"/>
        <v>2554-4551221-33</v>
      </c>
      <c r="M14" s="45" t="str">
        <f t="shared" si="10"/>
        <v>Feb</v>
      </c>
      <c r="N14" s="45" t="str">
        <f t="shared" si="11"/>
        <v>312187</v>
      </c>
      <c r="O14" s="45" t="str">
        <f t="shared" si="12"/>
        <v>Melbourne</v>
      </c>
      <c r="P14" s="45" t="str">
        <f t="shared" si="13"/>
        <v>INV</v>
      </c>
      <c r="Q14" s="48">
        <f t="shared" si="6"/>
        <v>623.70000000000005</v>
      </c>
      <c r="R14" s="49">
        <f t="shared" si="14"/>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8"/>
        <v>24697_1</v>
      </c>
      <c r="L15" s="45" t="str">
        <f t="shared" si="9"/>
        <v>2554-4551221-33</v>
      </c>
      <c r="M15" s="45" t="str">
        <f t="shared" si="10"/>
        <v>Mar</v>
      </c>
      <c r="N15" s="45" t="str">
        <f t="shared" si="11"/>
        <v>319790</v>
      </c>
      <c r="O15" s="45" t="str">
        <f t="shared" si="12"/>
        <v>Melbourne</v>
      </c>
      <c r="P15" s="45" t="str">
        <f t="shared" si="13"/>
        <v>INV</v>
      </c>
      <c r="Q15" s="48">
        <f t="shared" si="6"/>
        <v>221.1</v>
      </c>
      <c r="R15" s="49">
        <f t="shared" si="14"/>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8"/>
        <v>24698_1</v>
      </c>
      <c r="L16" s="45" t="str">
        <f t="shared" si="9"/>
        <v>2554-4551221-33</v>
      </c>
      <c r="M16" s="45" t="str">
        <f t="shared" si="10"/>
        <v>Apr</v>
      </c>
      <c r="N16" s="45" t="str">
        <f t="shared" si="11"/>
        <v>327342</v>
      </c>
      <c r="O16" s="45" t="str">
        <f t="shared" si="12"/>
        <v>Melbourne</v>
      </c>
      <c r="P16" s="45" t="str">
        <f t="shared" si="13"/>
        <v>INV</v>
      </c>
      <c r="Q16" s="48">
        <f t="shared" si="6"/>
        <v>393.36</v>
      </c>
      <c r="R16" s="49">
        <f t="shared" si="14"/>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8"/>
        <v>24699_1</v>
      </c>
      <c r="L17" s="45" t="str">
        <f t="shared" si="9"/>
        <v>2554-4551221-33</v>
      </c>
      <c r="M17" s="45" t="str">
        <f t="shared" si="10"/>
        <v>Mar</v>
      </c>
      <c r="N17" s="45" t="str">
        <f t="shared" si="11"/>
        <v>335460</v>
      </c>
      <c r="O17" s="45" t="str">
        <f t="shared" si="12"/>
        <v>Melbourne</v>
      </c>
      <c r="P17" s="45" t="str">
        <f t="shared" si="13"/>
        <v>INV</v>
      </c>
      <c r="Q17" s="48">
        <f t="shared" si="6"/>
        <v>642.17999999999995</v>
      </c>
      <c r="R17" s="49">
        <f t="shared" si="14"/>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8"/>
        <v>24704_1</v>
      </c>
      <c r="L18" s="45" t="str">
        <f t="shared" si="9"/>
        <v>2554-4551221-33</v>
      </c>
      <c r="M18" s="45" t="str">
        <f t="shared" si="10"/>
        <v>Mar</v>
      </c>
      <c r="N18" s="45" t="str">
        <f t="shared" si="11"/>
        <v>323955</v>
      </c>
      <c r="O18" s="45" t="str">
        <f t="shared" si="12"/>
        <v>Melbourne</v>
      </c>
      <c r="P18" s="45" t="str">
        <f t="shared" si="13"/>
        <v>INV</v>
      </c>
      <c r="Q18" s="48">
        <f t="shared" si="6"/>
        <v>499.95</v>
      </c>
      <c r="R18" s="49">
        <f t="shared" si="14"/>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8"/>
        <v>24707_1</v>
      </c>
      <c r="L19" s="45" t="str">
        <f t="shared" si="9"/>
        <v>2554-4551221-33</v>
      </c>
      <c r="M19" s="45" t="str">
        <f t="shared" si="10"/>
        <v>Feb</v>
      </c>
      <c r="N19" s="45" t="str">
        <f t="shared" si="11"/>
        <v>316515</v>
      </c>
      <c r="O19" s="45" t="str">
        <f t="shared" si="12"/>
        <v>Melbourne</v>
      </c>
      <c r="P19" s="45" t="str">
        <f t="shared" si="13"/>
        <v>INV</v>
      </c>
      <c r="Q19" s="48">
        <f t="shared" si="6"/>
        <v>299.64</v>
      </c>
      <c r="R19" s="49">
        <f t="shared" si="14"/>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8"/>
        <v>24712_1</v>
      </c>
      <c r="L20" s="45" t="str">
        <f t="shared" si="9"/>
        <v>1641-7654320-72</v>
      </c>
      <c r="M20" s="45" t="str">
        <f t="shared" si="10"/>
        <v>Mar</v>
      </c>
      <c r="N20" s="45" t="str">
        <f t="shared" si="11"/>
        <v>231320</v>
      </c>
      <c r="O20" s="45" t="str">
        <f t="shared" si="12"/>
        <v>Sydney</v>
      </c>
      <c r="P20" s="45" t="str">
        <f t="shared" si="13"/>
        <v>INV</v>
      </c>
      <c r="Q20" s="48">
        <f t="shared" si="6"/>
        <v>312.83999999999997</v>
      </c>
      <c r="R20" s="49">
        <f t="shared" si="14"/>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8"/>
        <v>24717_1</v>
      </c>
      <c r="L21" s="45" t="str">
        <f t="shared" si="9"/>
        <v>1641-7654320-72</v>
      </c>
      <c r="M21" s="45" t="str">
        <f t="shared" si="10"/>
        <v>Mar</v>
      </c>
      <c r="N21" s="45" t="str">
        <f t="shared" si="11"/>
        <v>213670</v>
      </c>
      <c r="O21" s="45" t="str">
        <f t="shared" si="12"/>
        <v>Sydney</v>
      </c>
      <c r="P21" s="45" t="str">
        <f t="shared" si="13"/>
        <v>INV</v>
      </c>
      <c r="Q21" s="48">
        <f t="shared" si="6"/>
        <v>993.63</v>
      </c>
      <c r="R21" s="49">
        <f t="shared" si="14"/>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8"/>
        <v>24722_1</v>
      </c>
      <c r="L22" s="45" t="str">
        <f t="shared" si="9"/>
        <v>1641-7654320-72</v>
      </c>
      <c r="M22" s="45" t="str">
        <f t="shared" si="10"/>
        <v>Mar</v>
      </c>
      <c r="N22" s="45" t="str">
        <f t="shared" si="11"/>
        <v>226166</v>
      </c>
      <c r="O22" s="45" t="str">
        <f t="shared" si="12"/>
        <v>Sydney</v>
      </c>
      <c r="P22" s="45" t="str">
        <f t="shared" si="13"/>
        <v>INV</v>
      </c>
      <c r="Q22" s="48">
        <f t="shared" si="6"/>
        <v>1053.69</v>
      </c>
      <c r="R22" s="49">
        <f t="shared" si="14"/>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8"/>
        <v>24727_1</v>
      </c>
      <c r="L23" s="45" t="str">
        <f t="shared" si="9"/>
        <v>2554-4551221-33</v>
      </c>
      <c r="M23" s="45" t="str">
        <f t="shared" si="10"/>
        <v>Apr</v>
      </c>
      <c r="N23" s="45" t="str">
        <f t="shared" si="11"/>
        <v>316479</v>
      </c>
      <c r="O23" s="45" t="str">
        <f t="shared" si="12"/>
        <v>Melbourne</v>
      </c>
      <c r="P23" s="45" t="str">
        <f t="shared" si="13"/>
        <v>INV</v>
      </c>
      <c r="Q23" s="48">
        <f t="shared" si="6"/>
        <v>1047.75</v>
      </c>
      <c r="R23" s="49">
        <f t="shared" si="14"/>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8"/>
        <v>24730_1</v>
      </c>
      <c r="L24" s="45" t="str">
        <f t="shared" si="9"/>
        <v>1641-7654320-72</v>
      </c>
      <c r="M24" s="45" t="str">
        <f t="shared" si="10"/>
        <v>Feb</v>
      </c>
      <c r="N24" s="45" t="str">
        <f t="shared" si="11"/>
        <v>230046</v>
      </c>
      <c r="O24" s="45" t="str">
        <f t="shared" si="12"/>
        <v>Sydney</v>
      </c>
      <c r="P24" s="45" t="str">
        <f t="shared" si="13"/>
        <v>INV</v>
      </c>
      <c r="Q24" s="48">
        <f t="shared" si="6"/>
        <v>1096.92</v>
      </c>
      <c r="R24" s="49">
        <f t="shared" si="14"/>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8"/>
        <v>24732_1</v>
      </c>
      <c r="L25" s="45" t="str">
        <f t="shared" si="9"/>
        <v>1641-7654320-72</v>
      </c>
      <c r="M25" s="45" t="str">
        <f t="shared" si="10"/>
        <v>Feb</v>
      </c>
      <c r="N25" s="45" t="str">
        <f t="shared" si="11"/>
        <v>224680</v>
      </c>
      <c r="O25" s="45" t="str">
        <f t="shared" si="12"/>
        <v>Sydney</v>
      </c>
      <c r="P25" s="45" t="str">
        <f t="shared" si="13"/>
        <v>INV</v>
      </c>
      <c r="Q25" s="48">
        <f t="shared" si="6"/>
        <v>257.07</v>
      </c>
      <c r="R25" s="49">
        <f t="shared" si="14"/>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8"/>
        <v>24735_2</v>
      </c>
      <c r="L26" s="45" t="str">
        <f t="shared" si="9"/>
        <v>1641-7654320-72</v>
      </c>
      <c r="M26" s="45" t="str">
        <f t="shared" si="10"/>
        <v>Apr</v>
      </c>
      <c r="N26" s="45" t="str">
        <f t="shared" si="11"/>
        <v>238023</v>
      </c>
      <c r="O26" s="45" t="str">
        <f t="shared" si="12"/>
        <v>Sydney</v>
      </c>
      <c r="P26" s="45" t="str">
        <f t="shared" si="13"/>
        <v>INV</v>
      </c>
      <c r="Q26" s="48">
        <f t="shared" si="6"/>
        <v>215.49</v>
      </c>
      <c r="R26" s="49">
        <f t="shared" si="14"/>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8"/>
        <v>24739_1</v>
      </c>
      <c r="L27" s="45" t="str">
        <f t="shared" si="9"/>
        <v>1641-7654320-72</v>
      </c>
      <c r="M27" s="45" t="str">
        <f t="shared" si="10"/>
        <v>Apr</v>
      </c>
      <c r="N27" s="45" t="str">
        <f t="shared" si="11"/>
        <v>224184</v>
      </c>
      <c r="O27" s="45" t="str">
        <f t="shared" si="12"/>
        <v>Sydney</v>
      </c>
      <c r="P27" s="45" t="str">
        <f t="shared" si="13"/>
        <v>INV</v>
      </c>
      <c r="Q27" s="48">
        <f t="shared" si="6"/>
        <v>455.07</v>
      </c>
      <c r="R27" s="49">
        <f t="shared" si="14"/>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8"/>
        <v>24740_1</v>
      </c>
      <c r="L28" s="45" t="str">
        <f t="shared" si="9"/>
        <v>1641-7654320-72</v>
      </c>
      <c r="M28" s="45" t="str">
        <f t="shared" si="10"/>
        <v>Apr</v>
      </c>
      <c r="N28" s="45" t="str">
        <f t="shared" si="11"/>
        <v>216205</v>
      </c>
      <c r="O28" s="45" t="str">
        <f t="shared" si="12"/>
        <v>Sydney</v>
      </c>
      <c r="P28" s="45" t="str">
        <f t="shared" si="13"/>
        <v>INV</v>
      </c>
      <c r="Q28" s="48">
        <f t="shared" si="6"/>
        <v>711.81</v>
      </c>
      <c r="R28" s="49">
        <f t="shared" si="14"/>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8"/>
        <v>24743_1</v>
      </c>
      <c r="L29" s="45" t="str">
        <f t="shared" si="9"/>
        <v>2554-4551221-33</v>
      </c>
      <c r="M29" s="45" t="str">
        <f t="shared" si="10"/>
        <v>Mar</v>
      </c>
      <c r="N29" s="45" t="str">
        <f t="shared" si="11"/>
        <v>331383</v>
      </c>
      <c r="O29" s="45" t="str">
        <f t="shared" si="12"/>
        <v>Melbourne</v>
      </c>
      <c r="P29" s="45" t="str">
        <f t="shared" si="13"/>
        <v>INV</v>
      </c>
      <c r="Q29" s="48">
        <f t="shared" si="6"/>
        <v>78.540000000000006</v>
      </c>
      <c r="R29" s="49">
        <f t="shared" si="14"/>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8"/>
        <v>24746_1</v>
      </c>
      <c r="L30" s="45" t="str">
        <f t="shared" si="9"/>
        <v>2554-4551221-33</v>
      </c>
      <c r="M30" s="45" t="str">
        <f t="shared" si="10"/>
        <v>Mar</v>
      </c>
      <c r="N30" s="45" t="str">
        <f t="shared" si="11"/>
        <v>335282</v>
      </c>
      <c r="O30" s="45" t="str">
        <f t="shared" si="12"/>
        <v>Melbourne</v>
      </c>
      <c r="P30" s="45" t="str">
        <f t="shared" si="13"/>
        <v>INV</v>
      </c>
      <c r="Q30" s="48">
        <f t="shared" si="6"/>
        <v>302.61</v>
      </c>
      <c r="R30" s="49">
        <f t="shared" si="14"/>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8"/>
        <v>24750_1</v>
      </c>
      <c r="L31" s="45" t="str">
        <f t="shared" si="9"/>
        <v>2554-4551221-33</v>
      </c>
      <c r="M31" s="45" t="str">
        <f t="shared" si="10"/>
        <v>Feb</v>
      </c>
      <c r="N31" s="45" t="str">
        <f t="shared" si="11"/>
        <v>330858</v>
      </c>
      <c r="O31" s="45" t="str">
        <f t="shared" si="12"/>
        <v>Melbourne</v>
      </c>
      <c r="P31" s="45" t="str">
        <f t="shared" si="13"/>
        <v>INV</v>
      </c>
      <c r="Q31" s="48">
        <f t="shared" si="6"/>
        <v>426.03</v>
      </c>
      <c r="R31" s="49">
        <f t="shared" si="14"/>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8"/>
        <v>24753_1</v>
      </c>
      <c r="L32" s="45" t="str">
        <f t="shared" si="9"/>
        <v>1641-7654320-72</v>
      </c>
      <c r="M32" s="45" t="str">
        <f t="shared" si="10"/>
        <v>Mar</v>
      </c>
      <c r="N32" s="45" t="str">
        <f t="shared" si="11"/>
        <v>238202</v>
      </c>
      <c r="O32" s="45" t="str">
        <f t="shared" si="12"/>
        <v>Sydney</v>
      </c>
      <c r="P32" s="45" t="str">
        <f t="shared" si="13"/>
        <v>INV</v>
      </c>
      <c r="Q32" s="48">
        <f t="shared" si="6"/>
        <v>489.72</v>
      </c>
      <c r="R32" s="49">
        <f t="shared" si="14"/>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8"/>
        <v>24754_1</v>
      </c>
      <c r="L33" s="45" t="str">
        <f t="shared" si="9"/>
        <v>1641-7654320-72</v>
      </c>
      <c r="M33" s="45" t="str">
        <f t="shared" si="10"/>
        <v>Mar</v>
      </c>
      <c r="N33" s="45" t="str">
        <f t="shared" si="11"/>
        <v>217217</v>
      </c>
      <c r="O33" s="45" t="str">
        <f t="shared" si="12"/>
        <v>Sydney</v>
      </c>
      <c r="P33" s="45" t="str">
        <f t="shared" si="13"/>
        <v>INV</v>
      </c>
      <c r="Q33" s="48">
        <f t="shared" si="6"/>
        <v>352.44</v>
      </c>
      <c r="R33" s="49">
        <f t="shared" si="14"/>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8"/>
        <v>24756_1</v>
      </c>
      <c r="L34" s="45" t="str">
        <f t="shared" si="9"/>
        <v>1641-7654320-72</v>
      </c>
      <c r="M34" s="45" t="str">
        <f t="shared" si="10"/>
        <v>Mar</v>
      </c>
      <c r="N34" s="45" t="str">
        <f t="shared" si="11"/>
        <v>234637</v>
      </c>
      <c r="O34" s="45" t="str">
        <f t="shared" si="12"/>
        <v>Sydney</v>
      </c>
      <c r="P34" s="45" t="str">
        <f t="shared" si="13"/>
        <v>INV</v>
      </c>
      <c r="Q34" s="48">
        <f t="shared" ref="Q34:Q65" si="15">VALUE(SUBSTITUTE(SUBSTITUTE(F34,"S","$"),CHAR(160),""))</f>
        <v>238.59</v>
      </c>
      <c r="R34" s="49">
        <f t="shared" si="14"/>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6">CONCATENATE(A35,"_",B35)</f>
        <v>24757_1</v>
      </c>
      <c r="L35" s="45" t="str">
        <f t="shared" ref="L35:L66" si="17">H35&amp;"-"&amp;I35&amp;"-"&amp;J35</f>
        <v>2554-4551221-33</v>
      </c>
      <c r="M35" s="45" t="str">
        <f t="shared" ref="M35:M66" si="18">LEFT(D35,3)</f>
        <v>Apr</v>
      </c>
      <c r="N35" s="45" t="str">
        <f t="shared" ref="N35:N66" si="19">RIGHT(G35,6)</f>
        <v>332725</v>
      </c>
      <c r="O35" s="45" t="str">
        <f t="shared" ref="O35:O66" si="20">MID(G35,4,FIND("-",G35,4)-4)</f>
        <v>Melbourne</v>
      </c>
      <c r="P35" s="45" t="str">
        <f t="shared" ref="P35:P66" si="21">UPPER(TRIM(CLEAN(E35)))</f>
        <v>INV</v>
      </c>
      <c r="Q35" s="48">
        <f t="shared" si="15"/>
        <v>549.12</v>
      </c>
      <c r="R35" s="49">
        <f t="shared" ref="R35:R66" si="22">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6"/>
        <v>24758_1</v>
      </c>
      <c r="L36" s="45" t="str">
        <f t="shared" si="17"/>
        <v>1641-7654320-72</v>
      </c>
      <c r="M36" s="45" t="str">
        <f t="shared" si="18"/>
        <v>Mar</v>
      </c>
      <c r="N36" s="45" t="str">
        <f t="shared" si="19"/>
        <v>227351</v>
      </c>
      <c r="O36" s="45" t="str">
        <f t="shared" si="20"/>
        <v>Sydney</v>
      </c>
      <c r="P36" s="45" t="str">
        <f t="shared" si="21"/>
        <v>INV</v>
      </c>
      <c r="Q36" s="48">
        <f t="shared" si="15"/>
        <v>322.41000000000003</v>
      </c>
      <c r="R36" s="49">
        <f t="shared" si="22"/>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6"/>
        <v>24759_1</v>
      </c>
      <c r="L37" s="45" t="str">
        <f t="shared" si="17"/>
        <v>2554-4551221-33</v>
      </c>
      <c r="M37" s="45" t="str">
        <f t="shared" si="18"/>
        <v>Mar</v>
      </c>
      <c r="N37" s="45" t="str">
        <f t="shared" si="19"/>
        <v>336345</v>
      </c>
      <c r="O37" s="45" t="str">
        <f t="shared" si="20"/>
        <v>Melbourne</v>
      </c>
      <c r="P37" s="45" t="str">
        <f t="shared" si="21"/>
        <v>INV</v>
      </c>
      <c r="Q37" s="48">
        <f t="shared" si="15"/>
        <v>644.82000000000005</v>
      </c>
      <c r="R37" s="49">
        <f t="shared" si="22"/>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6"/>
        <v>24760_1</v>
      </c>
      <c r="L38" s="45" t="str">
        <f t="shared" si="17"/>
        <v>2554-4551221-33</v>
      </c>
      <c r="M38" s="45" t="str">
        <f t="shared" si="18"/>
        <v>Apr</v>
      </c>
      <c r="N38" s="45" t="str">
        <f t="shared" si="19"/>
        <v>338595</v>
      </c>
      <c r="O38" s="45" t="str">
        <f t="shared" si="20"/>
        <v>Melbourne</v>
      </c>
      <c r="P38" s="45" t="str">
        <f t="shared" si="21"/>
        <v>INV</v>
      </c>
      <c r="Q38" s="48">
        <f t="shared" si="15"/>
        <v>113.19</v>
      </c>
      <c r="R38" s="49">
        <f t="shared" si="22"/>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6"/>
        <v>24761_1</v>
      </c>
      <c r="L39" s="45" t="str">
        <f t="shared" si="17"/>
        <v>2554-4551221-33</v>
      </c>
      <c r="M39" s="45" t="str">
        <f t="shared" si="18"/>
        <v>Apr</v>
      </c>
      <c r="N39" s="45" t="str">
        <f t="shared" si="19"/>
        <v>325149</v>
      </c>
      <c r="O39" s="45" t="str">
        <f t="shared" si="20"/>
        <v>Melbourne</v>
      </c>
      <c r="P39" s="45" t="str">
        <f t="shared" si="21"/>
        <v>INV</v>
      </c>
      <c r="Q39" s="48">
        <f t="shared" si="15"/>
        <v>449.13</v>
      </c>
      <c r="R39" s="49">
        <f t="shared" si="22"/>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6"/>
        <v>24764_1</v>
      </c>
      <c r="L40" s="45" t="str">
        <f t="shared" si="17"/>
        <v>1641-7654320-72</v>
      </c>
      <c r="M40" s="45" t="str">
        <f t="shared" si="18"/>
        <v>Mar</v>
      </c>
      <c r="N40" s="45" t="str">
        <f t="shared" si="19"/>
        <v>227994</v>
      </c>
      <c r="O40" s="45" t="str">
        <f t="shared" si="20"/>
        <v>Sydney</v>
      </c>
      <c r="P40" s="45" t="str">
        <f t="shared" si="21"/>
        <v>INV</v>
      </c>
      <c r="Q40" s="48">
        <f t="shared" si="15"/>
        <v>819.06</v>
      </c>
      <c r="R40" s="49">
        <f t="shared" si="22"/>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6"/>
        <v>24767_1</v>
      </c>
      <c r="L41" s="45" t="str">
        <f t="shared" si="17"/>
        <v>1641-7654320-72</v>
      </c>
      <c r="M41" s="45" t="str">
        <f t="shared" si="18"/>
        <v>Feb</v>
      </c>
      <c r="N41" s="45" t="str">
        <f t="shared" si="19"/>
        <v>222399</v>
      </c>
      <c r="O41" s="45" t="str">
        <f t="shared" si="20"/>
        <v>Sydney</v>
      </c>
      <c r="P41" s="45" t="str">
        <f t="shared" si="21"/>
        <v>INV</v>
      </c>
      <c r="Q41" s="48">
        <f t="shared" si="15"/>
        <v>1019.04</v>
      </c>
      <c r="R41" s="49">
        <f t="shared" si="22"/>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6"/>
        <v>24771_1</v>
      </c>
      <c r="L42" s="45" t="str">
        <f t="shared" si="17"/>
        <v>2554-4551221-33</v>
      </c>
      <c r="M42" s="45" t="str">
        <f t="shared" si="18"/>
        <v>Mar</v>
      </c>
      <c r="N42" s="45" t="str">
        <f t="shared" si="19"/>
        <v>316436</v>
      </c>
      <c r="O42" s="45" t="str">
        <f t="shared" si="20"/>
        <v>Melbourne</v>
      </c>
      <c r="P42" s="45" t="str">
        <f t="shared" si="21"/>
        <v>INV</v>
      </c>
      <c r="Q42" s="48">
        <f t="shared" si="15"/>
        <v>736.23</v>
      </c>
      <c r="R42" s="49">
        <f t="shared" si="22"/>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6"/>
        <v>24775_1</v>
      </c>
      <c r="L43" s="45" t="str">
        <f t="shared" si="17"/>
        <v>2554-4551221-33</v>
      </c>
      <c r="M43" s="45" t="str">
        <f t="shared" si="18"/>
        <v>Mar</v>
      </c>
      <c r="N43" s="45" t="str">
        <f t="shared" si="19"/>
        <v>312603</v>
      </c>
      <c r="O43" s="45" t="str">
        <f t="shared" si="20"/>
        <v>Melbourne</v>
      </c>
      <c r="P43" s="45" t="str">
        <f t="shared" si="21"/>
        <v>CR</v>
      </c>
      <c r="Q43" s="48">
        <f t="shared" si="15"/>
        <v>600.27</v>
      </c>
      <c r="R43" s="49">
        <f t="shared" si="22"/>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6"/>
        <v>24779_1</v>
      </c>
      <c r="L44" s="45" t="str">
        <f t="shared" si="17"/>
        <v>2554-4551221-33</v>
      </c>
      <c r="M44" s="45" t="str">
        <f t="shared" si="18"/>
        <v>Mar</v>
      </c>
      <c r="N44" s="45" t="str">
        <f t="shared" si="19"/>
        <v>339907</v>
      </c>
      <c r="O44" s="45" t="str">
        <f t="shared" si="20"/>
        <v>Melbourne</v>
      </c>
      <c r="P44" s="45" t="str">
        <f t="shared" si="21"/>
        <v>INV</v>
      </c>
      <c r="Q44" s="48">
        <f t="shared" si="15"/>
        <v>480.81</v>
      </c>
      <c r="R44" s="49">
        <f t="shared" si="22"/>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6"/>
        <v>24784_1</v>
      </c>
      <c r="L45" s="45" t="str">
        <f t="shared" si="17"/>
        <v>1641-7654320-72</v>
      </c>
      <c r="M45" s="45" t="str">
        <f t="shared" si="18"/>
        <v>Mar</v>
      </c>
      <c r="N45" s="45" t="str">
        <f t="shared" si="19"/>
        <v>218463</v>
      </c>
      <c r="O45" s="45" t="str">
        <f t="shared" si="20"/>
        <v>Sydney</v>
      </c>
      <c r="P45" s="45" t="str">
        <f t="shared" si="21"/>
        <v>INV</v>
      </c>
      <c r="Q45" s="48">
        <f t="shared" si="15"/>
        <v>253.77</v>
      </c>
      <c r="R45" s="49">
        <f t="shared" si="22"/>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6"/>
        <v>24788_1</v>
      </c>
      <c r="L46" s="45" t="str">
        <f t="shared" si="17"/>
        <v>2554-4551221-33</v>
      </c>
      <c r="M46" s="45" t="str">
        <f t="shared" si="18"/>
        <v>Mar</v>
      </c>
      <c r="N46" s="45" t="str">
        <f t="shared" si="19"/>
        <v>336345</v>
      </c>
      <c r="O46" s="45" t="str">
        <f t="shared" si="20"/>
        <v>Melbourne</v>
      </c>
      <c r="P46" s="45" t="str">
        <f t="shared" si="21"/>
        <v>INV</v>
      </c>
      <c r="Q46" s="48">
        <f t="shared" si="15"/>
        <v>442.86</v>
      </c>
      <c r="R46" s="49">
        <f t="shared" si="22"/>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6"/>
        <v>24792_1</v>
      </c>
      <c r="L47" s="45" t="str">
        <f t="shared" si="17"/>
        <v>1641-7654320-72</v>
      </c>
      <c r="M47" s="45" t="str">
        <f t="shared" si="18"/>
        <v>Mar</v>
      </c>
      <c r="N47" s="45" t="str">
        <f t="shared" si="19"/>
        <v>227664</v>
      </c>
      <c r="O47" s="45" t="str">
        <f t="shared" si="20"/>
        <v>Sydney</v>
      </c>
      <c r="P47" s="45" t="str">
        <f t="shared" si="21"/>
        <v>INV</v>
      </c>
      <c r="Q47" s="48">
        <f t="shared" si="15"/>
        <v>630.96</v>
      </c>
      <c r="R47" s="49">
        <f t="shared" si="22"/>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6"/>
        <v>24793_1</v>
      </c>
      <c r="L48" s="45" t="str">
        <f t="shared" si="17"/>
        <v>2554-4551221-33</v>
      </c>
      <c r="M48" s="45" t="str">
        <f t="shared" si="18"/>
        <v>Mar</v>
      </c>
      <c r="N48" s="45" t="str">
        <f t="shared" si="19"/>
        <v>331460</v>
      </c>
      <c r="O48" s="45" t="str">
        <f t="shared" si="20"/>
        <v>Melbourne</v>
      </c>
      <c r="P48" s="45" t="str">
        <f t="shared" si="21"/>
        <v>INV</v>
      </c>
      <c r="Q48" s="48">
        <f t="shared" si="15"/>
        <v>821.37</v>
      </c>
      <c r="R48" s="49">
        <f t="shared" si="22"/>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6"/>
        <v>24795_1</v>
      </c>
      <c r="L49" s="45" t="str">
        <f t="shared" si="17"/>
        <v>2554-4551221-33</v>
      </c>
      <c r="M49" s="45" t="str">
        <f t="shared" si="18"/>
        <v>Feb</v>
      </c>
      <c r="N49" s="45" t="str">
        <f t="shared" si="19"/>
        <v>327740</v>
      </c>
      <c r="O49" s="45" t="str">
        <f t="shared" si="20"/>
        <v>Melbourne</v>
      </c>
      <c r="P49" s="45" t="str">
        <f t="shared" si="21"/>
        <v>INV</v>
      </c>
      <c r="Q49" s="48">
        <f t="shared" si="15"/>
        <v>950.73</v>
      </c>
      <c r="R49" s="49">
        <f t="shared" si="22"/>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6"/>
        <v>24798_1</v>
      </c>
      <c r="L50" s="45" t="str">
        <f t="shared" si="17"/>
        <v>1641-7654320-72</v>
      </c>
      <c r="M50" s="45" t="str">
        <f t="shared" si="18"/>
        <v>Mar</v>
      </c>
      <c r="N50" s="45" t="str">
        <f t="shared" si="19"/>
        <v>221183</v>
      </c>
      <c r="O50" s="45" t="str">
        <f t="shared" si="20"/>
        <v>Sydney</v>
      </c>
      <c r="P50" s="45" t="str">
        <f t="shared" si="21"/>
        <v>INV</v>
      </c>
      <c r="Q50" s="48">
        <f t="shared" si="15"/>
        <v>956.34</v>
      </c>
      <c r="R50" s="49">
        <f t="shared" si="22"/>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6"/>
        <v>24801_1</v>
      </c>
      <c r="L51" s="45" t="str">
        <f t="shared" si="17"/>
        <v>1641-7654320-72</v>
      </c>
      <c r="M51" s="45" t="str">
        <f t="shared" si="18"/>
        <v>Mar</v>
      </c>
      <c r="N51" s="45" t="str">
        <f t="shared" si="19"/>
        <v>214234</v>
      </c>
      <c r="O51" s="45" t="str">
        <f t="shared" si="20"/>
        <v>Sydney</v>
      </c>
      <c r="P51" s="45" t="str">
        <f t="shared" si="21"/>
        <v>INV</v>
      </c>
      <c r="Q51" s="48">
        <f t="shared" si="15"/>
        <v>1094.28</v>
      </c>
      <c r="R51" s="49">
        <f t="shared" si="22"/>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6"/>
        <v>24803_1</v>
      </c>
      <c r="L52" s="45" t="str">
        <f t="shared" si="17"/>
        <v>2554-4551221-33</v>
      </c>
      <c r="M52" s="45" t="str">
        <f t="shared" si="18"/>
        <v>Mar</v>
      </c>
      <c r="N52" s="45" t="str">
        <f t="shared" si="19"/>
        <v>321456</v>
      </c>
      <c r="O52" s="45" t="str">
        <f t="shared" si="20"/>
        <v>Melbourne</v>
      </c>
      <c r="P52" s="45" t="str">
        <f t="shared" si="21"/>
        <v>INV</v>
      </c>
      <c r="Q52" s="48">
        <f t="shared" si="15"/>
        <v>628.98</v>
      </c>
      <c r="R52" s="49">
        <f t="shared" si="22"/>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6"/>
        <v>24808_1</v>
      </c>
      <c r="L53" s="45" t="str">
        <f t="shared" si="17"/>
        <v>1641-7654320-72</v>
      </c>
      <c r="M53" s="45" t="str">
        <f t="shared" si="18"/>
        <v>Apr</v>
      </c>
      <c r="N53" s="45" t="str">
        <f t="shared" si="19"/>
        <v>233209</v>
      </c>
      <c r="O53" s="45" t="str">
        <f t="shared" si="20"/>
        <v>Sydney</v>
      </c>
      <c r="P53" s="45" t="str">
        <f t="shared" si="21"/>
        <v>INV</v>
      </c>
      <c r="Q53" s="48">
        <f t="shared" si="15"/>
        <v>1058.31</v>
      </c>
      <c r="R53" s="49">
        <f t="shared" si="22"/>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6"/>
        <v>24813_1</v>
      </c>
      <c r="L54" s="45" t="str">
        <f t="shared" si="17"/>
        <v>1641-7654320-72</v>
      </c>
      <c r="M54" s="45" t="str">
        <f t="shared" si="18"/>
        <v>Mar</v>
      </c>
      <c r="N54" s="45" t="str">
        <f t="shared" si="19"/>
        <v>222998</v>
      </c>
      <c r="O54" s="45" t="str">
        <f t="shared" si="20"/>
        <v>Sydney</v>
      </c>
      <c r="P54" s="45" t="str">
        <f t="shared" si="21"/>
        <v>INV</v>
      </c>
      <c r="Q54" s="48">
        <f t="shared" si="15"/>
        <v>705.54</v>
      </c>
      <c r="R54" s="49">
        <f t="shared" si="22"/>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6"/>
        <v>24815_1</v>
      </c>
      <c r="L55" s="45" t="str">
        <f t="shared" si="17"/>
        <v>1641-7654320-72</v>
      </c>
      <c r="M55" s="45" t="str">
        <f t="shared" si="18"/>
        <v>Apr</v>
      </c>
      <c r="N55" s="45" t="str">
        <f t="shared" si="19"/>
        <v>228246</v>
      </c>
      <c r="O55" s="45" t="str">
        <f t="shared" si="20"/>
        <v>Sydney</v>
      </c>
      <c r="P55" s="45" t="str">
        <f t="shared" si="21"/>
        <v>INV</v>
      </c>
      <c r="Q55" s="48">
        <f t="shared" si="15"/>
        <v>138.6</v>
      </c>
      <c r="R55" s="49">
        <f t="shared" si="22"/>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6"/>
        <v>24819_1</v>
      </c>
      <c r="L56" s="45" t="str">
        <f t="shared" si="17"/>
        <v>2554-4551221-33</v>
      </c>
      <c r="M56" s="45" t="str">
        <f t="shared" si="18"/>
        <v>Mar</v>
      </c>
      <c r="N56" s="45" t="str">
        <f t="shared" si="19"/>
        <v>314876</v>
      </c>
      <c r="O56" s="45" t="str">
        <f t="shared" si="20"/>
        <v>Melbourne</v>
      </c>
      <c r="P56" s="45" t="str">
        <f t="shared" si="21"/>
        <v>INV</v>
      </c>
      <c r="Q56" s="48">
        <f t="shared" si="15"/>
        <v>417.12</v>
      </c>
      <c r="R56" s="49">
        <f t="shared" si="22"/>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6"/>
        <v>24822_1</v>
      </c>
      <c r="L57" s="45" t="str">
        <f t="shared" si="17"/>
        <v>1641-7654320-72</v>
      </c>
      <c r="M57" s="45" t="str">
        <f t="shared" si="18"/>
        <v>Mar</v>
      </c>
      <c r="N57" s="45" t="str">
        <f t="shared" si="19"/>
        <v>223602</v>
      </c>
      <c r="O57" s="45" t="str">
        <f t="shared" si="20"/>
        <v>Sydney</v>
      </c>
      <c r="P57" s="45" t="str">
        <f t="shared" si="21"/>
        <v>INV</v>
      </c>
      <c r="Q57" s="48">
        <f t="shared" si="15"/>
        <v>422.73</v>
      </c>
      <c r="R57" s="49">
        <f t="shared" si="22"/>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6"/>
        <v>24824_1</v>
      </c>
      <c r="L58" s="45" t="str">
        <f t="shared" si="17"/>
        <v>2554-4551221-33</v>
      </c>
      <c r="M58" s="45" t="str">
        <f t="shared" si="18"/>
        <v>Mar</v>
      </c>
      <c r="N58" s="45" t="str">
        <f t="shared" si="19"/>
        <v>319833</v>
      </c>
      <c r="O58" s="45" t="str">
        <f t="shared" si="20"/>
        <v>Melbourne</v>
      </c>
      <c r="P58" s="45" t="str">
        <f t="shared" si="21"/>
        <v>INV</v>
      </c>
      <c r="Q58" s="48">
        <f t="shared" si="15"/>
        <v>1061.94</v>
      </c>
      <c r="R58" s="49">
        <f t="shared" si="22"/>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6"/>
        <v>24825_1</v>
      </c>
      <c r="L59" s="45" t="str">
        <f t="shared" si="17"/>
        <v>2554-4551221-33</v>
      </c>
      <c r="M59" s="45" t="str">
        <f t="shared" si="18"/>
        <v>Mar</v>
      </c>
      <c r="N59" s="45" t="str">
        <f t="shared" si="19"/>
        <v>310345</v>
      </c>
      <c r="O59" s="45" t="str">
        <f t="shared" si="20"/>
        <v>Melbourne</v>
      </c>
      <c r="P59" s="45" t="str">
        <f t="shared" si="21"/>
        <v>INV</v>
      </c>
      <c r="Q59" s="48">
        <f t="shared" si="15"/>
        <v>602.58000000000004</v>
      </c>
      <c r="R59" s="49">
        <f t="shared" si="22"/>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6"/>
        <v>24830_1</v>
      </c>
      <c r="L60" s="45" t="str">
        <f t="shared" si="17"/>
        <v>2554-4551221-33</v>
      </c>
      <c r="M60" s="45" t="str">
        <f t="shared" si="18"/>
        <v>Apr</v>
      </c>
      <c r="N60" s="45" t="str">
        <f t="shared" si="19"/>
        <v>317142</v>
      </c>
      <c r="O60" s="45" t="str">
        <f t="shared" si="20"/>
        <v>Melbourne</v>
      </c>
      <c r="P60" s="45" t="str">
        <f t="shared" si="21"/>
        <v>INV</v>
      </c>
      <c r="Q60" s="48">
        <f t="shared" si="15"/>
        <v>132.66</v>
      </c>
      <c r="R60" s="49">
        <f t="shared" si="22"/>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6"/>
        <v>24831_1</v>
      </c>
      <c r="L61" s="45" t="str">
        <f t="shared" si="17"/>
        <v>2554-4551221-33</v>
      </c>
      <c r="M61" s="45" t="str">
        <f t="shared" si="18"/>
        <v>Mar</v>
      </c>
      <c r="N61" s="45" t="str">
        <f t="shared" si="19"/>
        <v>313747</v>
      </c>
      <c r="O61" s="45" t="str">
        <f t="shared" si="20"/>
        <v>Melbourne</v>
      </c>
      <c r="P61" s="45" t="str">
        <f t="shared" si="21"/>
        <v>INV</v>
      </c>
      <c r="Q61" s="48">
        <f t="shared" si="15"/>
        <v>56.43</v>
      </c>
      <c r="R61" s="49">
        <f t="shared" si="22"/>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6"/>
        <v>24833_1</v>
      </c>
      <c r="L62" s="45" t="str">
        <f t="shared" si="17"/>
        <v>1641-7654320-72</v>
      </c>
      <c r="M62" s="45" t="str">
        <f t="shared" si="18"/>
        <v>Feb</v>
      </c>
      <c r="N62" s="45" t="str">
        <f t="shared" si="19"/>
        <v>234966</v>
      </c>
      <c r="O62" s="45" t="str">
        <f t="shared" si="20"/>
        <v>Sydney</v>
      </c>
      <c r="P62" s="45" t="str">
        <f t="shared" si="21"/>
        <v>INV</v>
      </c>
      <c r="Q62" s="48">
        <f t="shared" si="15"/>
        <v>511.83</v>
      </c>
      <c r="R62" s="49">
        <f t="shared" si="22"/>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6"/>
        <v>24837_1</v>
      </c>
      <c r="L63" s="45" t="str">
        <f t="shared" si="17"/>
        <v>1641-7654320-72</v>
      </c>
      <c r="M63" s="45" t="str">
        <f t="shared" si="18"/>
        <v>Mar</v>
      </c>
      <c r="N63" s="45" t="str">
        <f t="shared" si="19"/>
        <v>215639</v>
      </c>
      <c r="O63" s="45" t="str">
        <f t="shared" si="20"/>
        <v>Sydney</v>
      </c>
      <c r="P63" s="45" t="str">
        <f t="shared" si="21"/>
        <v>INV</v>
      </c>
      <c r="Q63" s="48">
        <f t="shared" si="15"/>
        <v>361.02</v>
      </c>
      <c r="R63" s="49">
        <f t="shared" si="22"/>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6"/>
        <v>24838_1</v>
      </c>
      <c r="L64" s="45" t="str">
        <f t="shared" si="17"/>
        <v>2554-4551221-33</v>
      </c>
      <c r="M64" s="45" t="str">
        <f t="shared" si="18"/>
        <v>Apr</v>
      </c>
      <c r="N64" s="45" t="str">
        <f t="shared" si="19"/>
        <v>328536</v>
      </c>
      <c r="O64" s="45" t="str">
        <f t="shared" si="20"/>
        <v>Melbourne</v>
      </c>
      <c r="P64" s="45" t="str">
        <f t="shared" si="21"/>
        <v>INV</v>
      </c>
      <c r="Q64" s="48">
        <f t="shared" si="15"/>
        <v>668.25</v>
      </c>
      <c r="R64" s="49">
        <f t="shared" si="22"/>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6"/>
        <v>24842_1</v>
      </c>
      <c r="L65" s="45" t="str">
        <f t="shared" si="17"/>
        <v>1641-7654320-72</v>
      </c>
      <c r="M65" s="45" t="str">
        <f t="shared" si="18"/>
        <v>Mar</v>
      </c>
      <c r="N65" s="45" t="str">
        <f t="shared" si="19"/>
        <v>210023</v>
      </c>
      <c r="O65" s="45" t="str">
        <f t="shared" si="20"/>
        <v>Sydney</v>
      </c>
      <c r="P65" s="45" t="str">
        <f t="shared" si="21"/>
        <v>INV</v>
      </c>
      <c r="Q65" s="48">
        <f t="shared" si="15"/>
        <v>126.72</v>
      </c>
      <c r="R65" s="49">
        <f t="shared" si="22"/>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6"/>
        <v>24847_1</v>
      </c>
      <c r="L66" s="45" t="str">
        <f t="shared" si="17"/>
        <v>2554-4551221-33</v>
      </c>
      <c r="M66" s="45" t="str">
        <f t="shared" si="18"/>
        <v>Mar</v>
      </c>
      <c r="N66" s="45" t="str">
        <f t="shared" si="19"/>
        <v>338938</v>
      </c>
      <c r="O66" s="45" t="str">
        <f t="shared" si="20"/>
        <v>Melbourne</v>
      </c>
      <c r="P66" s="45" t="str">
        <f t="shared" si="21"/>
        <v>INV</v>
      </c>
      <c r="Q66" s="48">
        <f t="shared" ref="Q66:Q86" si="23">VALUE(SUBSTITUTE(SUBSTITUTE(F66,"S","$"),CHAR(160),""))</f>
        <v>1000.23</v>
      </c>
      <c r="R66" s="49">
        <f t="shared" si="22"/>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4">CONCATENATE(A67,"_",B67)</f>
        <v>24851_1</v>
      </c>
      <c r="L67" s="45" t="str">
        <f t="shared" ref="L67:L86" si="25">H67&amp;"-"&amp;I67&amp;"-"&amp;J67</f>
        <v>2554-4551221-33</v>
      </c>
      <c r="M67" s="45" t="str">
        <f t="shared" ref="M67:M86" si="26">LEFT(D67,3)</f>
        <v>Mar</v>
      </c>
      <c r="N67" s="45" t="str">
        <f t="shared" ref="N67:N86" si="27">RIGHT(G67,6)</f>
        <v>320536</v>
      </c>
      <c r="O67" s="45" t="str">
        <f t="shared" ref="O67:O86" si="28">MID(G67,4,FIND("-",G67,4)-4)</f>
        <v>Melbourne</v>
      </c>
      <c r="P67" s="45" t="str">
        <f t="shared" ref="P67:P86" si="29">UPPER(TRIM(CLEAN(E67)))</f>
        <v>INV</v>
      </c>
      <c r="Q67" s="48">
        <f t="shared" si="23"/>
        <v>948.75</v>
      </c>
      <c r="R67" s="49">
        <f t="shared" ref="R67:R86" si="30">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4"/>
        <v>24854_1</v>
      </c>
      <c r="L68" s="45" t="str">
        <f t="shared" si="25"/>
        <v>2554-4551221-33</v>
      </c>
      <c r="M68" s="45" t="str">
        <f t="shared" si="26"/>
        <v>Mar</v>
      </c>
      <c r="N68" s="45" t="str">
        <f t="shared" si="27"/>
        <v>322800</v>
      </c>
      <c r="O68" s="45" t="str">
        <f t="shared" si="28"/>
        <v>Melbourne</v>
      </c>
      <c r="P68" s="45" t="str">
        <f t="shared" si="29"/>
        <v>INV</v>
      </c>
      <c r="Q68" s="48">
        <f t="shared" si="23"/>
        <v>446.49</v>
      </c>
      <c r="R68" s="49">
        <f t="shared" si="30"/>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4"/>
        <v>24857_1</v>
      </c>
      <c r="L69" s="45" t="str">
        <f t="shared" si="25"/>
        <v>2554-4551221-33</v>
      </c>
      <c r="M69" s="45" t="str">
        <f t="shared" si="26"/>
        <v>Apr</v>
      </c>
      <c r="N69" s="45" t="str">
        <f t="shared" si="27"/>
        <v>321358</v>
      </c>
      <c r="O69" s="45" t="str">
        <f t="shared" si="28"/>
        <v>Melbourne</v>
      </c>
      <c r="P69" s="45" t="str">
        <f t="shared" si="29"/>
        <v>INV</v>
      </c>
      <c r="Q69" s="48">
        <f t="shared" si="23"/>
        <v>242.22</v>
      </c>
      <c r="R69" s="49">
        <f t="shared" si="30"/>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4"/>
        <v>24861_1</v>
      </c>
      <c r="L70" s="45" t="str">
        <f t="shared" si="25"/>
        <v>2554-4551221-33</v>
      </c>
      <c r="M70" s="45" t="str">
        <f t="shared" si="26"/>
        <v>Feb</v>
      </c>
      <c r="N70" s="45" t="str">
        <f t="shared" si="27"/>
        <v>316190</v>
      </c>
      <c r="O70" s="45" t="str">
        <f t="shared" si="28"/>
        <v>Melbourne</v>
      </c>
      <c r="P70" s="45" t="str">
        <f t="shared" si="29"/>
        <v>INV</v>
      </c>
      <c r="Q70" s="48">
        <f t="shared" si="23"/>
        <v>600.6</v>
      </c>
      <c r="R70" s="49">
        <f t="shared" si="30"/>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4"/>
        <v>24863_1</v>
      </c>
      <c r="L71" s="45" t="str">
        <f t="shared" si="25"/>
        <v>2554-4551221-33</v>
      </c>
      <c r="M71" s="45" t="str">
        <f t="shared" si="26"/>
        <v>Mar</v>
      </c>
      <c r="N71" s="45" t="str">
        <f t="shared" si="27"/>
        <v>327938</v>
      </c>
      <c r="O71" s="45" t="str">
        <f t="shared" si="28"/>
        <v>Melbourne</v>
      </c>
      <c r="P71" s="45" t="str">
        <f t="shared" si="29"/>
        <v>INV</v>
      </c>
      <c r="Q71" s="48">
        <f t="shared" si="23"/>
        <v>546.80999999999995</v>
      </c>
      <c r="R71" s="49">
        <f t="shared" si="30"/>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4"/>
        <v>24866_1</v>
      </c>
      <c r="L72" s="45" t="str">
        <f t="shared" si="25"/>
        <v>1641-7654320-72</v>
      </c>
      <c r="M72" s="45" t="str">
        <f t="shared" si="26"/>
        <v>Mar</v>
      </c>
      <c r="N72" s="45" t="str">
        <f t="shared" si="27"/>
        <v>234487</v>
      </c>
      <c r="O72" s="45" t="str">
        <f t="shared" si="28"/>
        <v>Sydney</v>
      </c>
      <c r="P72" s="45" t="str">
        <f t="shared" si="29"/>
        <v>INV</v>
      </c>
      <c r="Q72" s="48">
        <f t="shared" si="23"/>
        <v>840.51</v>
      </c>
      <c r="R72" s="49">
        <f t="shared" si="30"/>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4"/>
        <v>24870_1</v>
      </c>
      <c r="L73" s="45" t="str">
        <f t="shared" si="25"/>
        <v>1641-7654320-72</v>
      </c>
      <c r="M73" s="45" t="str">
        <f t="shared" si="26"/>
        <v>Apr</v>
      </c>
      <c r="N73" s="45" t="str">
        <f t="shared" si="27"/>
        <v>231274</v>
      </c>
      <c r="O73" s="45" t="str">
        <f t="shared" si="28"/>
        <v>Sydney</v>
      </c>
      <c r="P73" s="45" t="str">
        <f t="shared" si="29"/>
        <v>INV</v>
      </c>
      <c r="Q73" s="48">
        <f t="shared" si="23"/>
        <v>603.57000000000005</v>
      </c>
      <c r="R73" s="49">
        <f t="shared" si="30"/>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4"/>
        <v>24873_1</v>
      </c>
      <c r="L74" s="45" t="str">
        <f t="shared" si="25"/>
        <v>1641-7654320-72</v>
      </c>
      <c r="M74" s="45" t="str">
        <f t="shared" si="26"/>
        <v>Mar</v>
      </c>
      <c r="N74" s="45" t="str">
        <f t="shared" si="27"/>
        <v>224955</v>
      </c>
      <c r="O74" s="45" t="str">
        <f t="shared" si="28"/>
        <v>Sydney</v>
      </c>
      <c r="P74" s="45" t="str">
        <f t="shared" si="29"/>
        <v>INV</v>
      </c>
      <c r="Q74" s="48">
        <f t="shared" si="23"/>
        <v>816.75</v>
      </c>
      <c r="R74" s="49">
        <f t="shared" si="30"/>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4"/>
        <v>24875_1</v>
      </c>
      <c r="L75" s="45" t="str">
        <f t="shared" si="25"/>
        <v>1641-7654320-72</v>
      </c>
      <c r="M75" s="45" t="str">
        <f t="shared" si="26"/>
        <v>Mar</v>
      </c>
      <c r="N75" s="45" t="str">
        <f t="shared" si="27"/>
        <v>217275</v>
      </c>
      <c r="O75" s="45" t="str">
        <f t="shared" si="28"/>
        <v>Sydney</v>
      </c>
      <c r="P75" s="45" t="str">
        <f t="shared" si="29"/>
        <v>INV</v>
      </c>
      <c r="Q75" s="48">
        <f t="shared" si="23"/>
        <v>1065.57</v>
      </c>
      <c r="R75" s="49">
        <f t="shared" si="30"/>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4"/>
        <v>24876_1</v>
      </c>
      <c r="L76" s="45" t="str">
        <f t="shared" si="25"/>
        <v>1641-7654320-72</v>
      </c>
      <c r="M76" s="45" t="str">
        <f t="shared" si="26"/>
        <v>Mar</v>
      </c>
      <c r="N76" s="45" t="str">
        <f t="shared" si="27"/>
        <v>226240</v>
      </c>
      <c r="O76" s="45" t="str">
        <f t="shared" si="28"/>
        <v>Sydney</v>
      </c>
      <c r="P76" s="45" t="str">
        <f t="shared" si="29"/>
        <v>INV</v>
      </c>
      <c r="Q76" s="48">
        <f t="shared" si="23"/>
        <v>523.38</v>
      </c>
      <c r="R76" s="49">
        <f t="shared" si="30"/>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4"/>
        <v>24877_1</v>
      </c>
      <c r="L77" s="45" t="str">
        <f t="shared" si="25"/>
        <v>2554-4551221-33</v>
      </c>
      <c r="M77" s="45" t="str">
        <f t="shared" si="26"/>
        <v>Feb</v>
      </c>
      <c r="N77" s="45" t="str">
        <f t="shared" si="27"/>
        <v>325643</v>
      </c>
      <c r="O77" s="45" t="str">
        <f t="shared" si="28"/>
        <v>Melbourne</v>
      </c>
      <c r="P77" s="45" t="str">
        <f t="shared" si="29"/>
        <v>INV</v>
      </c>
      <c r="Q77" s="48">
        <f t="shared" si="23"/>
        <v>650.42999999999995</v>
      </c>
      <c r="R77" s="49">
        <f t="shared" si="30"/>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4"/>
        <v>24878_1</v>
      </c>
      <c r="L78" s="45" t="str">
        <f t="shared" si="25"/>
        <v>2554-4551221-33</v>
      </c>
      <c r="M78" s="45" t="str">
        <f t="shared" si="26"/>
        <v>Apr</v>
      </c>
      <c r="N78" s="45" t="str">
        <f t="shared" si="27"/>
        <v>312800</v>
      </c>
      <c r="O78" s="45" t="str">
        <f t="shared" si="28"/>
        <v>Melbourne</v>
      </c>
      <c r="P78" s="45" t="str">
        <f t="shared" si="29"/>
        <v>INV</v>
      </c>
      <c r="Q78" s="48">
        <f t="shared" si="23"/>
        <v>809.49</v>
      </c>
      <c r="R78" s="49">
        <f t="shared" si="30"/>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4"/>
        <v>24880_1</v>
      </c>
      <c r="L79" s="45" t="str">
        <f t="shared" si="25"/>
        <v>2554-4551221-33</v>
      </c>
      <c r="M79" s="45" t="str">
        <f t="shared" si="26"/>
        <v>Mar</v>
      </c>
      <c r="N79" s="45" t="str">
        <f t="shared" si="27"/>
        <v>338807</v>
      </c>
      <c r="O79" s="45" t="str">
        <f t="shared" si="28"/>
        <v>Melbourne</v>
      </c>
      <c r="P79" s="45" t="str">
        <f t="shared" si="29"/>
        <v>INV</v>
      </c>
      <c r="Q79" s="48">
        <f t="shared" si="23"/>
        <v>424.38</v>
      </c>
      <c r="R79" s="49">
        <f t="shared" si="30"/>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4"/>
        <v>24882_1</v>
      </c>
      <c r="L80" s="45" t="str">
        <f t="shared" si="25"/>
        <v>1641-7654320-72</v>
      </c>
      <c r="M80" s="45" t="str">
        <f t="shared" si="26"/>
        <v>Apr</v>
      </c>
      <c r="N80" s="45" t="str">
        <f t="shared" si="27"/>
        <v>239476</v>
      </c>
      <c r="O80" s="45" t="str">
        <f t="shared" si="28"/>
        <v>Sydney</v>
      </c>
      <c r="P80" s="45" t="str">
        <f t="shared" si="29"/>
        <v>INV</v>
      </c>
      <c r="Q80" s="48">
        <f t="shared" si="23"/>
        <v>955.68</v>
      </c>
      <c r="R80" s="49">
        <f t="shared" si="30"/>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4"/>
        <v>24885_1</v>
      </c>
      <c r="L81" s="45" t="str">
        <f t="shared" si="25"/>
        <v>1641-7654320-72</v>
      </c>
      <c r="M81" s="45" t="str">
        <f t="shared" si="26"/>
        <v>Apr</v>
      </c>
      <c r="N81" s="45" t="str">
        <f t="shared" si="27"/>
        <v>213693</v>
      </c>
      <c r="O81" s="45" t="str">
        <f t="shared" si="28"/>
        <v>Sydney</v>
      </c>
      <c r="P81" s="45" t="str">
        <f t="shared" si="29"/>
        <v>INV</v>
      </c>
      <c r="Q81" s="48">
        <f t="shared" si="23"/>
        <v>764.28</v>
      </c>
      <c r="R81" s="49">
        <f t="shared" si="30"/>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4"/>
        <v>24887_1</v>
      </c>
      <c r="L82" s="45" t="str">
        <f t="shared" si="25"/>
        <v>1641-7654320-72</v>
      </c>
      <c r="M82" s="45" t="str">
        <f t="shared" si="26"/>
        <v>Mar</v>
      </c>
      <c r="N82" s="45" t="str">
        <f t="shared" si="27"/>
        <v>235040</v>
      </c>
      <c r="O82" s="45" t="str">
        <f t="shared" si="28"/>
        <v>Sydney</v>
      </c>
      <c r="P82" s="45" t="str">
        <f t="shared" si="29"/>
        <v>INV</v>
      </c>
      <c r="Q82" s="48">
        <f t="shared" si="23"/>
        <v>335.61</v>
      </c>
      <c r="R82" s="49">
        <f t="shared" si="30"/>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4"/>
        <v>24891_1</v>
      </c>
      <c r="L83" s="45" t="str">
        <f t="shared" si="25"/>
        <v>1641-7654320-72</v>
      </c>
      <c r="M83" s="45" t="str">
        <f t="shared" si="26"/>
        <v>Mar</v>
      </c>
      <c r="N83" s="45" t="str">
        <f t="shared" si="27"/>
        <v>211771</v>
      </c>
      <c r="O83" s="45" t="str">
        <f t="shared" si="28"/>
        <v>Sydney</v>
      </c>
      <c r="P83" s="45" t="str">
        <f t="shared" si="29"/>
        <v>INV</v>
      </c>
      <c r="Q83" s="48">
        <f t="shared" si="23"/>
        <v>763.29</v>
      </c>
      <c r="R83" s="49">
        <f t="shared" si="30"/>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4"/>
        <v>24893_1</v>
      </c>
      <c r="L84" s="45" t="str">
        <f t="shared" si="25"/>
        <v>2554-4551221-33</v>
      </c>
      <c r="M84" s="45" t="str">
        <f t="shared" si="26"/>
        <v>Mar</v>
      </c>
      <c r="N84" s="45" t="str">
        <f t="shared" si="27"/>
        <v>326543</v>
      </c>
      <c r="O84" s="45" t="str">
        <f t="shared" si="28"/>
        <v>Melbourne</v>
      </c>
      <c r="P84" s="45" t="str">
        <f t="shared" si="29"/>
        <v>INV</v>
      </c>
      <c r="Q84" s="48">
        <f t="shared" si="23"/>
        <v>446.16</v>
      </c>
      <c r="R84" s="49">
        <f t="shared" si="30"/>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4"/>
        <v>24898_1</v>
      </c>
      <c r="L85" s="45" t="str">
        <f t="shared" si="25"/>
        <v>2554-4551221-33</v>
      </c>
      <c r="M85" s="45" t="str">
        <f t="shared" si="26"/>
        <v>Mar</v>
      </c>
      <c r="N85" s="45" t="str">
        <f t="shared" si="27"/>
        <v>338553</v>
      </c>
      <c r="O85" s="45" t="str">
        <f t="shared" si="28"/>
        <v>Melbourne</v>
      </c>
      <c r="P85" s="45" t="str">
        <f t="shared" si="29"/>
        <v>INV</v>
      </c>
      <c r="Q85" s="48">
        <f t="shared" si="23"/>
        <v>1032.24</v>
      </c>
      <c r="R85" s="49">
        <f t="shared" si="30"/>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4"/>
        <v>24902_1</v>
      </c>
      <c r="L86" s="45" t="str">
        <f t="shared" si="25"/>
        <v>1641-7654320-72</v>
      </c>
      <c r="M86" s="45" t="str">
        <f t="shared" si="26"/>
        <v>Mar</v>
      </c>
      <c r="N86" s="45" t="str">
        <f t="shared" si="27"/>
        <v>213342</v>
      </c>
      <c r="O86" s="45" t="str">
        <f t="shared" si="28"/>
        <v>Sydney</v>
      </c>
      <c r="P86" s="45" t="str">
        <f t="shared" si="29"/>
        <v>INV</v>
      </c>
      <c r="Q86" s="48">
        <f t="shared" si="23"/>
        <v>533.28</v>
      </c>
      <c r="R86" s="49">
        <f t="shared" si="30"/>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opLeftCell="K1" zoomScale="90" zoomScaleNormal="90" workbookViewId="0">
      <selection activeCell="M5" sqref="M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2.5999999999999999E-2</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c r="N5" s="37"/>
      <c r="O5" s="36"/>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c r="N6" s="37"/>
      <c r="O6" s="36"/>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c r="N7" s="37"/>
      <c r="O7" s="36"/>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c r="N8" s="37"/>
      <c r="O8" s="36"/>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c r="N9" s="37"/>
      <c r="O9" s="36"/>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c r="N10" s="37"/>
      <c r="O10" s="36"/>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c r="N11" s="37"/>
      <c r="O11" s="36"/>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c r="N12" s="37"/>
      <c r="O12" s="36"/>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c r="N13" s="37"/>
      <c r="O13" s="36"/>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c r="N14" s="37"/>
      <c r="O14" s="36"/>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c r="N15" s="37"/>
      <c r="O15" s="36"/>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c r="N16" s="37"/>
      <c r="O16" s="36"/>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c r="N17" s="37"/>
      <c r="O17" s="36"/>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c r="N18" s="37"/>
      <c r="O18" s="36"/>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c r="N19" s="37"/>
      <c r="O19" s="36"/>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c r="N20" s="37"/>
      <c r="O20" s="36"/>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c r="N21" s="37"/>
      <c r="O21" s="36"/>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c r="N22" s="37"/>
      <c r="O22" s="36"/>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c r="N23" s="37"/>
      <c r="O23" s="36"/>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c r="N24" s="37"/>
      <c r="O24" s="36"/>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c r="N25" s="37"/>
      <c r="O25" s="36"/>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c r="N26" s="37"/>
      <c r="O26" s="36"/>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c r="N27" s="37"/>
      <c r="O27" s="36"/>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c r="N28" s="37"/>
      <c r="O28" s="36"/>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c r="N29" s="37"/>
      <c r="O29" s="36"/>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c r="N30" s="37"/>
      <c r="O30" s="36"/>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c r="N31" s="37"/>
      <c r="O31" s="36"/>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c r="N32" s="37"/>
      <c r="O32" s="36"/>
    </row>
    <row r="33" spans="1:15"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c r="N33" s="37"/>
      <c r="O33" s="36"/>
    </row>
    <row r="34" spans="1:15"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c r="N34" s="37"/>
      <c r="O34" s="36"/>
    </row>
    <row r="35" spans="1:15"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c r="N35" s="37"/>
      <c r="O35" s="36"/>
    </row>
    <row r="36" spans="1:15"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c r="N36" s="37"/>
      <c r="O36" s="36"/>
    </row>
    <row r="37" spans="1:15"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c r="N37" s="37"/>
      <c r="O37" s="36"/>
    </row>
    <row r="38" spans="1:15"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c r="N38" s="37"/>
      <c r="O38" s="36"/>
    </row>
    <row r="39" spans="1:15"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c r="N39" s="37"/>
      <c r="O39" s="36"/>
    </row>
    <row r="40" spans="1:15"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c r="N40" s="37"/>
      <c r="O40" s="36"/>
    </row>
    <row r="41" spans="1:15"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c r="N41" s="37"/>
      <c r="O41" s="36"/>
    </row>
    <row r="42" spans="1:15"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c r="N42" s="37"/>
      <c r="O42" s="36"/>
    </row>
    <row r="43" spans="1:15"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c r="N43" s="37"/>
      <c r="O43" s="36"/>
    </row>
    <row r="44" spans="1:15"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c r="N44" s="37"/>
      <c r="O44" s="36"/>
    </row>
    <row r="45" spans="1:15"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c r="N45" s="37"/>
      <c r="O45" s="36"/>
    </row>
    <row r="46" spans="1:15"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c r="N46" s="37"/>
      <c r="O46" s="36"/>
    </row>
    <row r="47" spans="1:15"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c r="N47" s="37"/>
      <c r="O47" s="36"/>
    </row>
    <row r="48" spans="1:15"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c r="N48" s="37"/>
      <c r="O48" s="36"/>
    </row>
    <row r="49" spans="1:15"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c r="N49" s="37"/>
      <c r="O49" s="36"/>
    </row>
    <row r="50" spans="1:15"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c r="N50" s="37"/>
      <c r="O50" s="36"/>
    </row>
    <row r="51" spans="1:15"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c r="N51" s="37"/>
      <c r="O51" s="36"/>
    </row>
    <row r="52" spans="1:15"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c r="N52" s="37"/>
      <c r="O52" s="36"/>
    </row>
    <row r="53" spans="1:15"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c r="N53" s="37"/>
      <c r="O53" s="36"/>
    </row>
    <row r="54" spans="1:15"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c r="N54" s="37"/>
      <c r="O54" s="36"/>
    </row>
    <row r="55" spans="1:15"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c r="N55" s="37"/>
      <c r="O55" s="36"/>
    </row>
    <row r="56" spans="1:15"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c r="N56" s="37"/>
      <c r="O56" s="36"/>
    </row>
    <row r="57" spans="1:15"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c r="N57" s="37"/>
      <c r="O57" s="36"/>
    </row>
    <row r="58" spans="1:15"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c r="N58" s="37"/>
      <c r="O58" s="36"/>
    </row>
    <row r="59" spans="1:15"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c r="N59" s="37"/>
      <c r="O59" s="36"/>
    </row>
    <row r="60" spans="1:15"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c r="N60" s="37"/>
      <c r="O60" s="36"/>
    </row>
    <row r="61" spans="1:15"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c r="N61" s="37"/>
      <c r="O61" s="36"/>
    </row>
    <row r="62" spans="1:15"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c r="N62" s="37"/>
      <c r="O62" s="36"/>
    </row>
    <row r="63" spans="1:15"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c r="N63" s="37"/>
      <c r="O63" s="36"/>
    </row>
    <row r="64" spans="1:15"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c r="N64" s="37"/>
      <c r="O64" s="36"/>
    </row>
    <row r="65" spans="1:15"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c r="N65" s="37"/>
      <c r="O65" s="36"/>
    </row>
    <row r="66" spans="1:15"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c r="N66" s="37"/>
      <c r="O66" s="36"/>
    </row>
    <row r="67" spans="1:15"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c r="N67" s="37"/>
      <c r="O67" s="36"/>
    </row>
    <row r="68" spans="1:15"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c r="N68" s="37"/>
      <c r="O68" s="36"/>
    </row>
    <row r="69" spans="1:15"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c r="N69" s="37"/>
      <c r="O69" s="36"/>
    </row>
    <row r="70" spans="1:15"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c r="N70" s="37"/>
      <c r="O70" s="36"/>
    </row>
    <row r="71" spans="1:15"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c r="N71" s="37"/>
      <c r="O71" s="36"/>
    </row>
    <row r="72" spans="1:15"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c r="N72" s="37"/>
      <c r="O72" s="36"/>
    </row>
    <row r="73" spans="1:15"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c r="N73" s="37"/>
      <c r="O73" s="36"/>
    </row>
    <row r="74" spans="1:15"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c r="N74" s="37"/>
      <c r="O74" s="36"/>
    </row>
    <row r="75" spans="1:15"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c r="N75" s="37"/>
      <c r="O75" s="36"/>
    </row>
    <row r="76" spans="1:15"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c r="N76" s="37"/>
      <c r="O76" s="36"/>
    </row>
    <row r="77" spans="1:15"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c r="N77" s="37"/>
      <c r="O77" s="36"/>
    </row>
    <row r="78" spans="1:15"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c r="N78" s="37"/>
      <c r="O78" s="36"/>
    </row>
    <row r="79" spans="1:15"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c r="N79" s="37"/>
      <c r="O79" s="36"/>
    </row>
    <row r="80" spans="1:15"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c r="N80" s="37"/>
      <c r="O80" s="36"/>
    </row>
    <row r="81" spans="1:15"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c r="N81" s="37"/>
      <c r="O81" s="36"/>
    </row>
    <row r="82" spans="1:15"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c r="N82" s="37"/>
      <c r="O82" s="36"/>
    </row>
    <row r="83" spans="1:15"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c r="N83" s="37"/>
      <c r="O83" s="36"/>
    </row>
    <row r="84" spans="1:15"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c r="N84" s="37"/>
      <c r="O84" s="36"/>
    </row>
    <row r="85" spans="1:15"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c r="N85" s="37"/>
      <c r="O85" s="36"/>
    </row>
    <row r="86" spans="1:15"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c r="N86" s="37"/>
      <c r="O86" s="36"/>
    </row>
    <row r="87" spans="1:15"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c r="N87" s="37"/>
      <c r="O87" s="36"/>
    </row>
    <row r="88" spans="1:15"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c r="N88" s="37"/>
      <c r="O88" s="36"/>
    </row>
  </sheetData>
  <sortState xmlns:xlrd2="http://schemas.microsoft.com/office/spreadsheetml/2017/richdata2" ref="D5:F87">
    <sortCondition ref="F5:F87"/>
  </sortState>
  <mergeCells count="1">
    <mergeCell ref="S20:T20"/>
  </mergeCells>
  <phoneticPr fontId="4" type="noConversion"/>
  <conditionalFormatting sqref="B5:N88">
    <cfRule type="expression" dxfId="37"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tabSelected="1"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48681.12999999999</v>
      </c>
    </row>
    <row r="4" spans="1:5" x14ac:dyDescent="0.25">
      <c r="A4" t="s">
        <v>399</v>
      </c>
      <c r="B4" s="1">
        <f>SUM(Amount_Paid)</f>
        <v>45711.929999999993</v>
      </c>
    </row>
    <row r="5" spans="1:5" x14ac:dyDescent="0.25">
      <c r="A5" t="s">
        <v>142</v>
      </c>
      <c r="B5" s="1">
        <f>B3-B4</f>
        <v>2969.1999999999971</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0</v>
      </c>
      <c r="E8" s="9">
        <f>SUMIFS(Late_Charge,Location,$A8)</f>
        <v>0</v>
      </c>
    </row>
    <row r="9" spans="1:5" x14ac:dyDescent="0.25">
      <c r="A9" t="s">
        <v>48</v>
      </c>
      <c r="B9">
        <f>COUNTIFS(Location,A9)</f>
        <v>44</v>
      </c>
      <c r="C9" s="9">
        <f>SUMIFS(Amount_Paid,Location,A9)</f>
        <v>21629.190000000006</v>
      </c>
      <c r="D9">
        <f>SUMIFS(tbl_MC[Over Due By],Location,$A9)</f>
        <v>0</v>
      </c>
      <c r="E9" s="9">
        <f>SUMIFS(Late_Charge,Location,$A9)</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2020-02-18T05:39:06Z</dcterms:modified>
</cp:coreProperties>
</file>