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rmo\Desktop\Data\Sample Data\2019\"/>
    </mc:Choice>
  </mc:AlternateContent>
  <bookViews>
    <workbookView xWindow="0" yWindow="0" windowWidth="28800" windowHeight="12135"/>
  </bookViews>
  <sheets>
    <sheet name="Overview" sheetId="4" r:id="rId1"/>
    <sheet name="Data summary" sheetId="5" r:id="rId2"/>
    <sheet name="190619" sheetId="1" r:id="rId3"/>
    <sheet name="190621" sheetId="2" r:id="rId4"/>
    <sheet name="190624" sheetId="3" r:id="rId5"/>
    <sheet name="190625" sheetId="6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6" i="6" l="1" a="1"/>
  <c r="P56" i="6" s="1"/>
  <c r="N56" i="6" a="1"/>
  <c r="N56" i="6" s="1"/>
  <c r="H56" i="6" a="1"/>
  <c r="H56" i="6" s="1"/>
  <c r="G56" i="6" a="1"/>
  <c r="G56" i="6" s="1"/>
  <c r="F56" i="6" a="1"/>
  <c r="F56" i="6" s="1"/>
  <c r="E56" i="6" a="1"/>
  <c r="E56" i="6" s="1"/>
  <c r="D56" i="6" a="1"/>
  <c r="D56" i="6" s="1"/>
  <c r="C56" i="6" a="1"/>
  <c r="C56" i="6" s="1"/>
  <c r="P55" i="6" a="1"/>
  <c r="P55" i="6" s="1"/>
  <c r="N55" i="6" a="1"/>
  <c r="N55" i="6" s="1"/>
  <c r="H55" i="6" a="1"/>
  <c r="H55" i="6" s="1"/>
  <c r="G55" i="6" a="1"/>
  <c r="G55" i="6" s="1"/>
  <c r="F55" i="6" a="1"/>
  <c r="F55" i="6" s="1"/>
  <c r="E55" i="6" a="1"/>
  <c r="E55" i="6" s="1"/>
  <c r="D55" i="6" a="1"/>
  <c r="D55" i="6" s="1"/>
  <c r="C55" i="6" a="1"/>
  <c r="C55" i="6" s="1"/>
  <c r="P54" i="6"/>
  <c r="N54" i="6"/>
  <c r="H54" i="6" a="1"/>
  <c r="H54" i="6" s="1"/>
  <c r="G54" i="6" a="1"/>
  <c r="G54" i="6" s="1"/>
  <c r="F54" i="6" a="1"/>
  <c r="F54" i="6" s="1"/>
  <c r="E54" i="6" a="1"/>
  <c r="E54" i="6" s="1"/>
  <c r="D54" i="6" a="1"/>
  <c r="D54" i="6" s="1"/>
  <c r="C54" i="6" a="1"/>
  <c r="C54" i="6" s="1"/>
  <c r="P53" i="6"/>
  <c r="U48" i="6" s="1"/>
  <c r="N53" i="6"/>
  <c r="H53" i="6" a="1"/>
  <c r="H53" i="6" s="1"/>
  <c r="G53" i="6" a="1"/>
  <c r="G53" i="6" s="1"/>
  <c r="F53" i="6" a="1"/>
  <c r="F53" i="6" s="1"/>
  <c r="E53" i="6" a="1"/>
  <c r="E53" i="6" s="1"/>
  <c r="D53" i="6" a="1"/>
  <c r="D53" i="6" s="1"/>
  <c r="C53" i="6" a="1"/>
  <c r="C53" i="6" s="1"/>
  <c r="S48" i="6"/>
  <c r="U47" i="6"/>
  <c r="S47" i="6"/>
  <c r="U46" i="6"/>
  <c r="T46" i="6"/>
  <c r="S46" i="6"/>
  <c r="S45" i="6"/>
  <c r="S44" i="6"/>
  <c r="U43" i="6"/>
  <c r="S43" i="6"/>
  <c r="U42" i="6"/>
  <c r="T42" i="6"/>
  <c r="S42" i="6"/>
  <c r="S41" i="6"/>
  <c r="S40" i="6"/>
  <c r="U39" i="6"/>
  <c r="S39" i="6"/>
  <c r="U38" i="6"/>
  <c r="T38" i="6"/>
  <c r="S38" i="6"/>
  <c r="S37" i="6"/>
  <c r="S36" i="6"/>
  <c r="U35" i="6"/>
  <c r="S35" i="6"/>
  <c r="U34" i="6"/>
  <c r="T34" i="6"/>
  <c r="S34" i="6"/>
  <c r="S33" i="6"/>
  <c r="S32" i="6"/>
  <c r="U31" i="6"/>
  <c r="S31" i="6"/>
  <c r="U30" i="6"/>
  <c r="T30" i="6"/>
  <c r="S30" i="6"/>
  <c r="S29" i="6"/>
  <c r="S28" i="6"/>
  <c r="U27" i="6"/>
  <c r="S27" i="6"/>
  <c r="U26" i="6"/>
  <c r="T26" i="6"/>
  <c r="S26" i="6"/>
  <c r="S25" i="6"/>
  <c r="S24" i="6"/>
  <c r="U23" i="6"/>
  <c r="S23" i="6"/>
  <c r="U22" i="6"/>
  <c r="T22" i="6"/>
  <c r="S22" i="6"/>
  <c r="T21" i="6"/>
  <c r="S21" i="6"/>
  <c r="S20" i="6"/>
  <c r="U19" i="6"/>
  <c r="S19" i="6"/>
  <c r="U18" i="6"/>
  <c r="T18" i="6"/>
  <c r="S18" i="6"/>
  <c r="T17" i="6"/>
  <c r="S17" i="6"/>
  <c r="S16" i="6"/>
  <c r="U15" i="6"/>
  <c r="S15" i="6"/>
  <c r="U14" i="6"/>
  <c r="T14" i="6"/>
  <c r="S14" i="6"/>
  <c r="T13" i="6"/>
  <c r="S13" i="6"/>
  <c r="S12" i="6"/>
  <c r="U11" i="6"/>
  <c r="S11" i="6"/>
  <c r="U10" i="6"/>
  <c r="T10" i="6"/>
  <c r="S10" i="6"/>
  <c r="T9" i="6"/>
  <c r="S9" i="6"/>
  <c r="S8" i="6"/>
  <c r="U7" i="6"/>
  <c r="S7" i="6"/>
  <c r="U6" i="6"/>
  <c r="T6" i="6"/>
  <c r="S6" i="6"/>
  <c r="T5" i="6"/>
  <c r="S5" i="6"/>
  <c r="S4" i="6"/>
  <c r="T47" i="6" l="1"/>
  <c r="T43" i="6"/>
  <c r="T39" i="6"/>
  <c r="T35" i="6"/>
  <c r="T31" i="6"/>
  <c r="T27" i="6"/>
  <c r="T23" i="6"/>
  <c r="T19" i="6"/>
  <c r="T15" i="6"/>
  <c r="T11" i="6"/>
  <c r="T7" i="6"/>
  <c r="T48" i="6"/>
  <c r="T44" i="6"/>
  <c r="T40" i="6"/>
  <c r="T36" i="6"/>
  <c r="T32" i="6"/>
  <c r="T28" i="6"/>
  <c r="T24" i="6"/>
  <c r="T20" i="6"/>
  <c r="T16" i="6"/>
  <c r="T12" i="6"/>
  <c r="T8" i="6"/>
  <c r="T4" i="6"/>
  <c r="T45" i="6"/>
  <c r="T41" i="6"/>
  <c r="T37" i="6"/>
  <c r="T33" i="6"/>
  <c r="T29" i="6"/>
  <c r="T25" i="6"/>
  <c r="U5" i="6"/>
  <c r="U9" i="6"/>
  <c r="U13" i="6"/>
  <c r="U17" i="6"/>
  <c r="U21" i="6"/>
  <c r="U25" i="6"/>
  <c r="U29" i="6"/>
  <c r="U33" i="6"/>
  <c r="U37" i="6"/>
  <c r="U41" i="6"/>
  <c r="U45" i="6"/>
  <c r="U4" i="6"/>
  <c r="U8" i="6"/>
  <c r="U12" i="6"/>
  <c r="U16" i="6"/>
  <c r="U20" i="6"/>
  <c r="U24" i="6"/>
  <c r="U28" i="6"/>
  <c r="U32" i="6"/>
  <c r="U36" i="6"/>
  <c r="U40" i="6"/>
  <c r="U44" i="6"/>
  <c r="P28" i="3" a="1"/>
  <c r="P28" i="3" s="1"/>
  <c r="N28" i="3" a="1"/>
  <c r="N28" i="3" s="1"/>
  <c r="H28" i="3" a="1"/>
  <c r="H28" i="3" s="1"/>
  <c r="G28" i="3" a="1"/>
  <c r="G28" i="3" s="1"/>
  <c r="F28" i="3" a="1"/>
  <c r="F28" i="3" s="1"/>
  <c r="E28" i="3" a="1"/>
  <c r="E28" i="3" s="1"/>
  <c r="D28" i="3" a="1"/>
  <c r="D28" i="3" s="1"/>
  <c r="C28" i="3" a="1"/>
  <c r="C28" i="3" s="1"/>
  <c r="P27" i="3" a="1"/>
  <c r="P27" i="3" s="1"/>
  <c r="N27" i="3" a="1"/>
  <c r="N27" i="3" s="1"/>
  <c r="H27" i="3" a="1"/>
  <c r="H27" i="3" s="1"/>
  <c r="G27" i="3" a="1"/>
  <c r="G27" i="3" s="1"/>
  <c r="F27" i="3" a="1"/>
  <c r="F27" i="3" s="1"/>
  <c r="E27" i="3" a="1"/>
  <c r="E27" i="3" s="1"/>
  <c r="D27" i="3" a="1"/>
  <c r="D27" i="3" s="1"/>
  <c r="C27" i="3" a="1"/>
  <c r="C27" i="3" s="1"/>
  <c r="P26" i="3"/>
  <c r="N26" i="3"/>
  <c r="H26" i="3" a="1"/>
  <c r="H26" i="3" s="1"/>
  <c r="G26" i="3" a="1"/>
  <c r="G26" i="3" s="1"/>
  <c r="F26" i="3" a="1"/>
  <c r="F26" i="3" s="1"/>
  <c r="E26" i="3" a="1"/>
  <c r="E26" i="3" s="1"/>
  <c r="D26" i="3" a="1"/>
  <c r="D26" i="3" s="1"/>
  <c r="C26" i="3" a="1"/>
  <c r="C26" i="3" s="1"/>
  <c r="P25" i="3"/>
  <c r="N25" i="3"/>
  <c r="T18" i="3" s="1"/>
  <c r="H25" i="3" a="1"/>
  <c r="H25" i="3" s="1"/>
  <c r="G25" i="3" a="1"/>
  <c r="G25" i="3" s="1"/>
  <c r="F25" i="3" a="1"/>
  <c r="F25" i="3" s="1"/>
  <c r="E25" i="3" a="1"/>
  <c r="E25" i="3" s="1"/>
  <c r="D25" i="3" a="1"/>
  <c r="D25" i="3" s="1"/>
  <c r="C25" i="3" a="1"/>
  <c r="C25" i="3" s="1"/>
  <c r="U18" i="3"/>
  <c r="S18" i="3"/>
  <c r="U16" i="3"/>
  <c r="T16" i="3"/>
  <c r="S16" i="3"/>
  <c r="U15" i="3"/>
  <c r="S15" i="3"/>
  <c r="U14" i="3"/>
  <c r="S14" i="3"/>
  <c r="U13" i="3"/>
  <c r="S13" i="3"/>
  <c r="U12" i="3"/>
  <c r="S12" i="3"/>
  <c r="U11" i="3"/>
  <c r="T11" i="3"/>
  <c r="S11" i="3"/>
  <c r="U10" i="3"/>
  <c r="T10" i="3"/>
  <c r="S10" i="3"/>
  <c r="U9" i="3"/>
  <c r="U25" i="3" s="1"/>
  <c r="S9" i="3"/>
  <c r="U8" i="3"/>
  <c r="T8" i="3"/>
  <c r="S8" i="3"/>
  <c r="U7" i="3"/>
  <c r="T7" i="3"/>
  <c r="S7" i="3"/>
  <c r="U6" i="3"/>
  <c r="T6" i="3"/>
  <c r="S6" i="3"/>
  <c r="U5" i="3"/>
  <c r="S5" i="3"/>
  <c r="U4" i="3"/>
  <c r="T4" i="3"/>
  <c r="S4" i="3"/>
  <c r="U54" i="6" l="1" a="1"/>
  <c r="U54" i="6" s="1"/>
  <c r="U53" i="6"/>
  <c r="T53" i="6"/>
  <c r="T54" i="6" a="1"/>
  <c r="T54" i="6" s="1"/>
  <c r="T14" i="3"/>
  <c r="T12" i="3"/>
  <c r="T15" i="3"/>
  <c r="T5" i="3"/>
  <c r="T9" i="3"/>
  <c r="T25" i="3" s="1"/>
  <c r="T13" i="3"/>
  <c r="P55" i="2" l="1" a="1"/>
  <c r="P55" i="2" s="1"/>
  <c r="N55" i="2" a="1"/>
  <c r="N55" i="2" s="1"/>
  <c r="H55" i="2" a="1"/>
  <c r="H55" i="2" s="1"/>
  <c r="G55" i="2" a="1"/>
  <c r="G55" i="2" s="1"/>
  <c r="F55" i="2" a="1"/>
  <c r="F55" i="2" s="1"/>
  <c r="E55" i="2" a="1"/>
  <c r="E55" i="2" s="1"/>
  <c r="D55" i="2" a="1"/>
  <c r="D55" i="2" s="1"/>
  <c r="C55" i="2" a="1"/>
  <c r="C55" i="2" s="1"/>
  <c r="P54" i="2" a="1"/>
  <c r="P54" i="2" s="1"/>
  <c r="N54" i="2" a="1"/>
  <c r="N54" i="2" s="1"/>
  <c r="H54" i="2" a="1"/>
  <c r="H54" i="2" s="1"/>
  <c r="G54" i="2" a="1"/>
  <c r="G54" i="2" s="1"/>
  <c r="F54" i="2" a="1"/>
  <c r="F54" i="2" s="1"/>
  <c r="E54" i="2" a="1"/>
  <c r="E54" i="2" s="1"/>
  <c r="D54" i="2" a="1"/>
  <c r="D54" i="2" s="1"/>
  <c r="C54" i="2" a="1"/>
  <c r="C54" i="2" s="1"/>
  <c r="P53" i="2"/>
  <c r="N53" i="2"/>
  <c r="H53" i="2" a="1"/>
  <c r="H53" i="2" s="1"/>
  <c r="G53" i="2" a="1"/>
  <c r="G53" i="2" s="1"/>
  <c r="F53" i="2" a="1"/>
  <c r="F53" i="2" s="1"/>
  <c r="E53" i="2" a="1"/>
  <c r="E53" i="2" s="1"/>
  <c r="D53" i="2" a="1"/>
  <c r="D53" i="2" s="1"/>
  <c r="C53" i="2" a="1"/>
  <c r="C53" i="2" s="1"/>
  <c r="P52" i="2"/>
  <c r="U45" i="2" s="1"/>
  <c r="N52" i="2"/>
  <c r="T45" i="2" s="1"/>
  <c r="H52" i="2" a="1"/>
  <c r="H52" i="2" s="1"/>
  <c r="G52" i="2" a="1"/>
  <c r="G52" i="2" s="1"/>
  <c r="F52" i="2" a="1"/>
  <c r="F52" i="2" s="1"/>
  <c r="E52" i="2" a="1"/>
  <c r="E52" i="2" s="1"/>
  <c r="D52" i="2" a="1"/>
  <c r="D52" i="2" s="1"/>
  <c r="C52" i="2" a="1"/>
  <c r="C52" i="2" s="1"/>
  <c r="U48" i="2"/>
  <c r="T48" i="2"/>
  <c r="S48" i="2"/>
  <c r="T47" i="2"/>
  <c r="S47" i="2"/>
  <c r="T46" i="2"/>
  <c r="S46" i="2"/>
  <c r="S45" i="2"/>
  <c r="T44" i="2"/>
  <c r="S44" i="2"/>
  <c r="T43" i="2"/>
  <c r="S43" i="2"/>
  <c r="T41" i="2"/>
  <c r="S41" i="2"/>
  <c r="U40" i="2"/>
  <c r="S40" i="2"/>
  <c r="T39" i="2"/>
  <c r="S39" i="2"/>
  <c r="T38" i="2"/>
  <c r="S38" i="2"/>
  <c r="U37" i="2"/>
  <c r="T37" i="2"/>
  <c r="S37" i="2"/>
  <c r="S36" i="2"/>
  <c r="T35" i="2"/>
  <c r="S35" i="2"/>
  <c r="U34" i="2"/>
  <c r="T34" i="2"/>
  <c r="S34" i="2"/>
  <c r="T33" i="2"/>
  <c r="S33" i="2"/>
  <c r="S32" i="2"/>
  <c r="U31" i="2"/>
  <c r="T31" i="2"/>
  <c r="S31" i="2"/>
  <c r="T30" i="2"/>
  <c r="S30" i="2"/>
  <c r="T29" i="2"/>
  <c r="S29" i="2"/>
  <c r="S28" i="2"/>
  <c r="T27" i="2"/>
  <c r="S27" i="2"/>
  <c r="T26" i="2"/>
  <c r="S26" i="2"/>
  <c r="T25" i="2"/>
  <c r="S25" i="2"/>
  <c r="U24" i="2"/>
  <c r="S24" i="2"/>
  <c r="T23" i="2"/>
  <c r="S23" i="2"/>
  <c r="T22" i="2"/>
  <c r="S22" i="2"/>
  <c r="U21" i="2"/>
  <c r="T21" i="2"/>
  <c r="S21" i="2"/>
  <c r="S20" i="2"/>
  <c r="T19" i="2"/>
  <c r="S19" i="2"/>
  <c r="U18" i="2"/>
  <c r="T18" i="2"/>
  <c r="S18" i="2"/>
  <c r="T17" i="2"/>
  <c r="S17" i="2"/>
  <c r="S16" i="2"/>
  <c r="U15" i="2"/>
  <c r="T15" i="2"/>
  <c r="S15" i="2"/>
  <c r="T14" i="2"/>
  <c r="S14" i="2"/>
  <c r="T13" i="2"/>
  <c r="S13" i="2"/>
  <c r="S12" i="2"/>
  <c r="T11" i="2"/>
  <c r="S11" i="2"/>
  <c r="T10" i="2"/>
  <c r="S10" i="2"/>
  <c r="T9" i="2"/>
  <c r="S9" i="2"/>
  <c r="U8" i="2"/>
  <c r="S8" i="2"/>
  <c r="T7" i="2"/>
  <c r="S7" i="2"/>
  <c r="T6" i="2"/>
  <c r="S6" i="2"/>
  <c r="U5" i="2"/>
  <c r="S5" i="2"/>
  <c r="T4" i="2"/>
  <c r="S4" i="2"/>
  <c r="U11" i="2" l="1"/>
  <c r="U14" i="2"/>
  <c r="U17" i="2"/>
  <c r="U20" i="2"/>
  <c r="U27" i="2"/>
  <c r="U30" i="2"/>
  <c r="U33" i="2"/>
  <c r="U36" i="2"/>
  <c r="U52" i="2" s="1"/>
  <c r="U44" i="2"/>
  <c r="U47" i="2"/>
  <c r="U4" i="2"/>
  <c r="U7" i="2"/>
  <c r="U10" i="2"/>
  <c r="U13" i="2"/>
  <c r="U16" i="2"/>
  <c r="U23" i="2"/>
  <c r="U26" i="2"/>
  <c r="U29" i="2"/>
  <c r="U32" i="2"/>
  <c r="U39" i="2"/>
  <c r="U43" i="2"/>
  <c r="U46" i="2"/>
  <c r="U6" i="2"/>
  <c r="U9" i="2"/>
  <c r="U12" i="2"/>
  <c r="U19" i="2"/>
  <c r="U22" i="2"/>
  <c r="U25" i="2"/>
  <c r="U28" i="2"/>
  <c r="U35" i="2"/>
  <c r="U38" i="2"/>
  <c r="U41" i="2"/>
  <c r="T5" i="2"/>
  <c r="T8" i="2"/>
  <c r="T12" i="2"/>
  <c r="T16" i="2"/>
  <c r="T20" i="2"/>
  <c r="T24" i="2"/>
  <c r="T28" i="2"/>
  <c r="T32" i="2"/>
  <c r="T36" i="2"/>
  <c r="T52" i="2" s="1"/>
  <c r="T40" i="2"/>
  <c r="U53" i="2" l="1" a="1"/>
  <c r="U53" i="2" s="1"/>
  <c r="T53" i="2" a="1"/>
  <c r="T53" i="2" s="1"/>
  <c r="P55" i="1" a="1"/>
  <c r="P55" i="1" s="1"/>
  <c r="N55" i="1" a="1"/>
  <c r="N55" i="1" s="1"/>
  <c r="H55" i="1" a="1"/>
  <c r="H55" i="1" s="1"/>
  <c r="G55" i="1"/>
  <c r="G55" i="1" a="1"/>
  <c r="F55" i="1" a="1"/>
  <c r="F55" i="1" s="1"/>
  <c r="E55" i="1" a="1"/>
  <c r="E55" i="1" s="1"/>
  <c r="D55" i="1" a="1"/>
  <c r="D55" i="1" s="1"/>
  <c r="C55" i="1" a="1"/>
  <c r="C55" i="1" s="1"/>
  <c r="P54" i="1" a="1"/>
  <c r="P54" i="1" s="1"/>
  <c r="N54" i="1" a="1"/>
  <c r="N54" i="1" s="1"/>
  <c r="H54" i="1" a="1"/>
  <c r="H54" i="1" s="1"/>
  <c r="G54" i="1"/>
  <c r="G54" i="1" a="1"/>
  <c r="F54" i="1" a="1"/>
  <c r="F54" i="1" s="1"/>
  <c r="E54" i="1" a="1"/>
  <c r="E54" i="1" s="1"/>
  <c r="D54" i="1" a="1"/>
  <c r="D54" i="1" s="1"/>
  <c r="C54" i="1" a="1"/>
  <c r="C54" i="1" s="1"/>
  <c r="P53" i="1"/>
  <c r="U46" i="1" s="1"/>
  <c r="N53" i="1"/>
  <c r="H53" i="1" a="1"/>
  <c r="H53" i="1" s="1"/>
  <c r="G53" i="1" a="1"/>
  <c r="G53" i="1" s="1"/>
  <c r="F53" i="1" a="1"/>
  <c r="F53" i="1" s="1"/>
  <c r="E53" i="1" a="1"/>
  <c r="E53" i="1" s="1"/>
  <c r="D53" i="1"/>
  <c r="D53" i="1" a="1"/>
  <c r="C53" i="1" a="1"/>
  <c r="C53" i="1" s="1"/>
  <c r="P52" i="1"/>
  <c r="U45" i="1" s="1"/>
  <c r="N52" i="1"/>
  <c r="T46" i="1" s="1"/>
  <c r="H52" i="1" a="1"/>
  <c r="H52" i="1" s="1"/>
  <c r="G52" i="1" a="1"/>
  <c r="G52" i="1" s="1"/>
  <c r="F52" i="1"/>
  <c r="F52" i="1" a="1"/>
  <c r="E52" i="1" a="1"/>
  <c r="E52" i="1" s="1"/>
  <c r="D52" i="1" a="1"/>
  <c r="D52" i="1" s="1"/>
  <c r="C52" i="1" a="1"/>
  <c r="C52" i="1" s="1"/>
  <c r="S48" i="1"/>
  <c r="U47" i="1"/>
  <c r="S47" i="1"/>
  <c r="S46" i="1"/>
  <c r="S45" i="1"/>
  <c r="T44" i="1"/>
  <c r="S44" i="1"/>
  <c r="S43" i="1"/>
  <c r="S42" i="1"/>
  <c r="S41" i="1"/>
  <c r="S40" i="1"/>
  <c r="U39" i="1"/>
  <c r="S39" i="1"/>
  <c r="S38" i="1"/>
  <c r="S37" i="1"/>
  <c r="T36" i="1"/>
  <c r="S36" i="1"/>
  <c r="S35" i="1"/>
  <c r="S34" i="1"/>
  <c r="S33" i="1"/>
  <c r="S32" i="1"/>
  <c r="U31" i="1"/>
  <c r="S31" i="1"/>
  <c r="S30" i="1"/>
  <c r="S29" i="1"/>
  <c r="T28" i="1"/>
  <c r="S28" i="1"/>
  <c r="S27" i="1"/>
  <c r="S26" i="1"/>
  <c r="S25" i="1"/>
  <c r="S24" i="1"/>
  <c r="U23" i="1"/>
  <c r="S23" i="1"/>
  <c r="S22" i="1"/>
  <c r="S21" i="1"/>
  <c r="T20" i="1"/>
  <c r="S20" i="1"/>
  <c r="S19" i="1"/>
  <c r="S18" i="1"/>
  <c r="S17" i="1"/>
  <c r="S16" i="1"/>
  <c r="U15" i="1"/>
  <c r="S15" i="1"/>
  <c r="S14" i="1"/>
  <c r="S13" i="1"/>
  <c r="T12" i="1"/>
  <c r="S12" i="1"/>
  <c r="S11" i="1"/>
  <c r="S10" i="1"/>
  <c r="S9" i="1"/>
  <c r="S7" i="1"/>
  <c r="U6" i="1"/>
  <c r="S6" i="1"/>
  <c r="S5" i="1"/>
  <c r="S4" i="1"/>
  <c r="U5" i="1" l="1"/>
  <c r="U9" i="1"/>
  <c r="T11" i="1"/>
  <c r="U12" i="1"/>
  <c r="U14" i="1"/>
  <c r="U17" i="1"/>
  <c r="T19" i="1"/>
  <c r="U20" i="1"/>
  <c r="U22" i="1"/>
  <c r="T27" i="1"/>
  <c r="U28" i="1"/>
  <c r="U30" i="1"/>
  <c r="U33" i="1"/>
  <c r="T35" i="1"/>
  <c r="U36" i="1"/>
  <c r="U38" i="1"/>
  <c r="U41" i="1"/>
  <c r="T43" i="1"/>
  <c r="U44" i="1"/>
  <c r="T7" i="1"/>
  <c r="U11" i="1"/>
  <c r="T16" i="1"/>
  <c r="U19" i="1"/>
  <c r="T24" i="1"/>
  <c r="U27" i="1"/>
  <c r="T32" i="1"/>
  <c r="U35" i="1"/>
  <c r="T40" i="1"/>
  <c r="U43" i="1"/>
  <c r="U48" i="1"/>
  <c r="U4" i="1"/>
  <c r="T6" i="1"/>
  <c r="U7" i="1"/>
  <c r="U10" i="1"/>
  <c r="U13" i="1"/>
  <c r="T15" i="1"/>
  <c r="U16" i="1"/>
  <c r="U18" i="1"/>
  <c r="U21" i="1"/>
  <c r="T23" i="1"/>
  <c r="U24" i="1"/>
  <c r="U26" i="1"/>
  <c r="U29" i="1"/>
  <c r="T31" i="1"/>
  <c r="U32" i="1"/>
  <c r="U34" i="1"/>
  <c r="U37" i="1"/>
  <c r="U52" i="1" s="1"/>
  <c r="T39" i="1"/>
  <c r="U40" i="1"/>
  <c r="U42" i="1"/>
  <c r="T47" i="1"/>
  <c r="T4" i="1"/>
  <c r="T9" i="1"/>
  <c r="T13" i="1"/>
  <c r="T17" i="1"/>
  <c r="T21" i="1"/>
  <c r="T29" i="1"/>
  <c r="T33" i="1"/>
  <c r="T37" i="1"/>
  <c r="T52" i="1" s="1"/>
  <c r="T41" i="1"/>
  <c r="T45" i="1"/>
  <c r="T48" i="1"/>
  <c r="T5" i="1"/>
  <c r="T10" i="1"/>
  <c r="T14" i="1"/>
  <c r="T18" i="1"/>
  <c r="T22" i="1"/>
  <c r="T26" i="1"/>
  <c r="T30" i="1"/>
  <c r="T34" i="1"/>
  <c r="T38" i="1"/>
  <c r="T42" i="1"/>
  <c r="U53" i="1" l="1" a="1"/>
  <c r="U53" i="1" s="1"/>
  <c r="T53" i="1" a="1"/>
  <c r="T53" i="1" s="1"/>
</calcChain>
</file>

<file path=xl/sharedStrings.xml><?xml version="1.0" encoding="utf-8"?>
<sst xmlns="http://schemas.openxmlformats.org/spreadsheetml/2006/main" count="1110" uniqueCount="459">
  <si>
    <t>Run name:</t>
  </si>
  <si>
    <t>190519_SAlewijnse2019_run08</t>
  </si>
  <si>
    <t>FileHeader: Filename</t>
  </si>
  <si>
    <t>Row</t>
  </si>
  <si>
    <t>Identifier 1</t>
  </si>
  <si>
    <t>Identifier 2</t>
  </si>
  <si>
    <t>Line</t>
  </si>
  <si>
    <t>Date</t>
  </si>
  <si>
    <t>Time</t>
  </si>
  <si>
    <t>Sample</t>
  </si>
  <si>
    <t>Weight [mg]</t>
  </si>
  <si>
    <t>Reference Refill (1=yes,0=no)</t>
  </si>
  <si>
    <t>Pressadjust (1=yes,0=no)</t>
  </si>
  <si>
    <t>Intitial Sample 44 signal height (mV)</t>
  </si>
  <si>
    <t>Initial Reference 44 signal height (mV)</t>
  </si>
  <si>
    <t>d 13C/12C  Mean</t>
  </si>
  <si>
    <t>d 13C/12C  Std.Dev.</t>
  </si>
  <si>
    <t>d 18O/16O  Mean</t>
  </si>
  <si>
    <t>d 18O/16O  Std.Dev.</t>
  </si>
  <si>
    <t>Information</t>
  </si>
  <si>
    <t>% difference between sample and reference beams</t>
  </si>
  <si>
    <r>
      <t>Normalised δ</t>
    </r>
    <r>
      <rPr>
        <b/>
        <vertAlign val="superscript"/>
        <sz val="11"/>
        <rFont val="Calibri"/>
        <family val="2"/>
      </rPr>
      <t>13</t>
    </r>
    <r>
      <rPr>
        <b/>
        <sz val="11"/>
        <rFont val="Calibri"/>
        <family val="2"/>
      </rPr>
      <t>C ‰VPDB Mean</t>
    </r>
  </si>
  <si>
    <r>
      <t>Normalised δ</t>
    </r>
    <r>
      <rPr>
        <b/>
        <vertAlign val="superscript"/>
        <sz val="11"/>
        <rFont val="Calibri"/>
        <family val="2"/>
      </rPr>
      <t>18</t>
    </r>
    <r>
      <rPr>
        <b/>
        <sz val="11"/>
        <rFont val="Calibri"/>
        <family val="2"/>
      </rPr>
      <t>O ‰VPDB Mean</t>
    </r>
  </si>
  <si>
    <t>1_NBS 19_-0000.did</t>
  </si>
  <si>
    <t>NBS 19</t>
  </si>
  <si>
    <t>EXT STD</t>
  </si>
  <si>
    <t>06/19/19</t>
  </si>
  <si>
    <t>Acid: 70.0 [°C];LeakRate [µBar/Min]:   54 ; 0 xtra drops;P no Acid :   29;P gases :   75;Total CO2 : 1052;# Exp.:  0;CO2 after Exp.: 1055;RR pressure 18.6 (100%);RR pressure 49.2 (50%);VM1 aftr Trfr.:   26;PC [62285];Background: 2.77 mV;3.06 mV;3.88 mV (Thermo);Init int: 13624.89;PressAdjust: L: 10017.6  R: 9052.7 ( Master Capillary )</t>
  </si>
  <si>
    <t>2_NBS 19_-0000.did</t>
  </si>
  <si>
    <t xml:space="preserve"> Acid: 70.4 [°C]; LeakRate [µBar/Min]:  176 ;  0 xtra drops; P no Acid :   31;Total CO2 : 1030;# Exp.:  0;CO2 after Exp.: 1030;RR skipped 46.4 (50%);VM1 aftr Trfr.:   29;PC [62285];Background: BGD 2019/Jun/19 14:37 - ;2.77 mV;3.06 mV;3.88 mV (Thermo);Init int: 15801.73;PressAdjust: L: 11473.1  R: 10325.3 ( Master Capillary )</t>
  </si>
  <si>
    <t>3_NBS 18_-0000.did</t>
  </si>
  <si>
    <t>NBS 18</t>
  </si>
  <si>
    <t xml:space="preserve"> Acid: 69.9 [°C]; LeakRate [µBar/Min]:  415 ;  0 xtra drops; P no Acid :   31;Total CO2 : 1050;# Exp.:  0;CO2 after Exp.: 1047;RR skipped 43.8 (50%);VM1 aftr Trfr.:   29;PC [62285];Background: BGD 2019/Jun/19 14:37 - ;2.77 mV;3.06 mV;3.88 mV (Thermo);Init int: 16803.65;PressAdjust: L: 12221.9  R: 10997.8 ( Master Capillary )</t>
  </si>
  <si>
    <t>4_NBS 18_-0000.did</t>
  </si>
  <si>
    <t xml:space="preserve"> Acid: 69.9 [°C]; LeakRate [µBar/Min]:  366 ;  0 xtra drops; P no Acid :   31;Total CO2 : 1008;# Exp.:  0;CO2 after Exp.: 1008;RR skipped 41.5 (50%);VM1 aftr Trfr.:   29;PC [62285];Background: BGD 2019/Jun/19 14:37 - ;2.77 mV;3.06 mV;3.88 mV (Thermo);Init int: 13688.84;PressAdjust: L: 10125.1  R: 9147.1 ( Master Capillary )</t>
  </si>
  <si>
    <t>skipped due to high leak rate - sample to be re-ran</t>
  </si>
  <si>
    <t>6_GYN_124_-0001.did</t>
  </si>
  <si>
    <t>GYN_124</t>
  </si>
  <si>
    <t>Otoliths</t>
  </si>
  <si>
    <t xml:space="preserve"> Acid: 70.3 [°C]; LeakRate [µBar/Min]:  850 ;  0 xtra drops; P no Acid :   34; P gases :   61;Total CO2 :  996;# Exp.:  0;CO2 after Exp.:  996;RR skipped 45.5 (50%);VM1 aftr Trfr.:   31;PC [62276];Background: BGD 2019/Jun/19 14:37 - ;2.77 mV;3.06 mV;3.88 mV (Thermo);Init int: 12775.88;PressAdjust: L: 9384.1  R: 7288.7 ( Master Capillary )</t>
  </si>
  <si>
    <t>7_GYN_129_-0001.did</t>
  </si>
  <si>
    <t>GYN_129</t>
  </si>
  <si>
    <t xml:space="preserve"> Acid: 70.3 [°C]; LeakRate [µBar/Min]:  508 ;  0 xtra drops; P no Acid :   31;Total CO2 : 1042;# Exp.:  0;CO2 after Exp.: 1042;RR skipped 44.9 (50%);VM1 aftr Trfr.:   29;PC [62276];Background: BGD 2019/Jun/19 14:37 - ;2.77 mV;3.06 mV;3.88 mV (Thermo);Init int: 15656.59;PressAdjust: L: 11413.8  R: 10280.1 ( Master Capillary )</t>
  </si>
  <si>
    <t>8_GYN_130_-0001.did</t>
  </si>
  <si>
    <t>GYN_130</t>
  </si>
  <si>
    <t xml:space="preserve"> Acid: 70.1 [°C]; LeakRate [µBar/Min]:  371 ;  0 xtra drops; P no Acid :   34;Total CO2 : 1086;# Exp.:  0;CO2 after Exp.: 1086;RR skipped 42.6 (50%);VM1 aftr Trfr.:   31;PC [62276];Background: BGD 2019/Jun/19 14:37 - ;2.77 mV;3.06 mV;3.88 mV (Thermo);Init int: 19263.61;PressAdjust: L: 13946.5  R: 12466.1 ( Master Capillary )</t>
  </si>
  <si>
    <t>9_GYN_128_-0001.did</t>
  </si>
  <si>
    <t>GYN_128</t>
  </si>
  <si>
    <t xml:space="preserve"> Acid: 70.7 [°C]; LeakRate [µBar/Min]:  415 ;  0 xtra drops; P no Acid :   34;Total CO2 : 1076;# Exp.:  0;CO2 after Exp.: 1076;RR skipped 40.2 (50%);VM1 aftr Trfr.:   31;PC [62276];Background: BGD 2019/Jun/19 14:37 - ;2.77 mV;3.06 mV;3.88 mV (Thermo);Init int: 17799.21;PressAdjust: L: 12980.7  R: 11638.8 ( Master Capillary )</t>
  </si>
  <si>
    <t>10_GYN_125_-0001.did</t>
  </si>
  <si>
    <t>GYN_125</t>
  </si>
  <si>
    <t xml:space="preserve"> Acid: 70.0 [°C]; LeakRate [µBar/Min]:  337 ;  0 xtra drops; P no Acid :   34;Total CO2 : 1018;# Exp.:  0;CO2 after Exp.: 1018;RR skipped 37.8 (50%);VM1 aftr Trfr.:   31;PC [62276];Background: BGD 2019/Jun/19 14:37 - ;2.77 mV;3.06 mV;3.88 mV (Thermo);Init int: 13806.03;PressAdjust: L: 10193.7  R: 9203.8 ( Master Capillary )</t>
  </si>
  <si>
    <t>11_GYN_123_-0001.did</t>
  </si>
  <si>
    <t>GYN_123</t>
  </si>
  <si>
    <t xml:space="preserve"> Acid: 70.2 [°C]; LeakRate [µBar/Min]:  659 ;  0 xtra drops; P no Acid :   34;Total CO2 : 1086;# Exp.:  0;CO2 after Exp.: 1086;RR pressure 18.7 (100%);RR pressure 50.4 (50%);VM1 aftr Trfr.:   31;PC [62276];Background: BGD 2019/Jun/19 14:37 - ;2.77 mV;3.06 mV;3.88 mV (Thermo);Init int: 18477.69;PressAdjust: L: 13389.4  R: 12025.3 ( Master Capillary )</t>
  </si>
  <si>
    <t>12_GYN_121_-0001.did</t>
  </si>
  <si>
    <t>GYN_121</t>
  </si>
  <si>
    <t xml:space="preserve"> Acid: 70.0 [°C]; LeakRate [µBar/Min]:  371 ;  0 xtra drops; P no Acid :   39;Total CO2 : 1013;# Exp.:  0;CO2 after Exp.: 1013;RR skipped 47.1 (50%);VM1 aftr Trfr.:   31;PC [62285];Background: BGD 2019/Jun/19 14:37 - ;2.77 mV;3.06 mV;3.88 mV (Thermo);Init int: 13397.45;PressAdjust: L: 9894.2  R: 8954.6 ( Master Capillary )</t>
  </si>
  <si>
    <t>13_GS1_-0001.did</t>
  </si>
  <si>
    <t>GS1</t>
  </si>
  <si>
    <t>QC</t>
  </si>
  <si>
    <t xml:space="preserve"> Acid: 70.5 [°C]; LeakRate [µBar/Min]:  435 ;  0 xtra drops; P no Acid :   36;Total CO2 : 1047;# Exp.:  0;CO2 after Exp.: 1047;RR skipped 45.7 (50%);VM1 aftr Trfr.:   31;PC [62276];Background: BGD 2019/Jun/19 14:37 - ;2.77 mV;3.06 mV;3.88 mV (Thermo);Init int: 15616.86;PressAdjust: L: 11407.1  R: 10266.7 ( Master Capillary )</t>
  </si>
  <si>
    <t>14_GYN_127_-0001.did</t>
  </si>
  <si>
    <t>GYN_127</t>
  </si>
  <si>
    <t xml:space="preserve"> Acid: 70.1 [°C]; LeakRate [µBar/Min]:  571 ;  0 xtra drops; P no Acid :   34;Total CO2 :  903;# Exp.:  0;CO2 after Exp.:  903;RR skipped 42.5 (50%);VM1 aftr Trfr.:   31;PC [62285];Background: BGD 2019/Jun/19 14:37 - ;2.77 mV;3.06 mV;3.88 mV (Thermo);Init int: 8668.61;PressAdjust: L: 6533.2  R: 5460.0 ( Master Capillary )</t>
  </si>
  <si>
    <t>15_GYN_126_-0001.did</t>
  </si>
  <si>
    <t>GYN_126</t>
  </si>
  <si>
    <t xml:space="preserve"> Acid: 69.9 [°C]; LeakRate [µBar/Min]:  469 ;  0 xtra drops; P no Acid :   36;Total CO2 : 1072;# Exp.:  0;CO2 after Exp.: 1072;RR skipped 41.9 (50%);VM1 aftr Trfr.:   31;PC [62276];Background: BGD 2019/Jun/19 14:37 - ;2.77 mV;3.06 mV;3.88 mV (Thermo);Init int: 17416.48;PressAdjust: L: 12660.3  R: 11371.2 ( Master Capillary )</t>
  </si>
  <si>
    <t>16_GYN_120_-0001.did</t>
  </si>
  <si>
    <t>GYN_120</t>
  </si>
  <si>
    <t xml:space="preserve"> Acid: 70.0 [°C]; LeakRate [µBar/Min]:  337 ;  0 xtra drops; P no Acid :   34;Total CO2 : 1072;# Exp.:  0;CO2 after Exp.: 1069;RR skipped 38.9 (50%);VM1 aftr Trfr.:   31;PC [62276];Background: BGD 2019/Jun/19 14:37 - ;2.77 mV;3.06 mV;3.88 mV (Thermo);Init int: 17099.13;PressAdjust: L: 12477.3  R: 11199.5 ( Master Capillary )</t>
  </si>
  <si>
    <t>17_GYN_122_-0001.did</t>
  </si>
  <si>
    <t>GYN_122</t>
  </si>
  <si>
    <t>06/20/19</t>
  </si>
  <si>
    <t xml:space="preserve"> Acid: 70.4 [°C]; LeakRate [µBar/Min]:  410 ;  0 xtra drops; P no Acid :   36;Total CO2 : 1037;# Exp.:  0;CO2 after Exp.: 1037;RR pressure 18.9 (100%);RR pressure 51.2 (50%);VM1 aftr Trfr.:   31;PC [62276];Background: BGD 2019/Jun/19 14:37 - ;2.77 mV;3.06 mV;3.88 mV (Thermo);Init int: 14956.87;PressAdjust: L: 10957.5  R: 9887.8 ( Master Capillary )</t>
  </si>
  <si>
    <t>18_GYN_220_-0001.did</t>
  </si>
  <si>
    <t>GYN_220</t>
  </si>
  <si>
    <t xml:space="preserve"> Acid: 69.8 [°C]; LeakRate [µBar/Min]:  317 ;  0 xtra drops; P no Acid :   34;Total CO2 : 1028;# Exp.:  0;CO2 after Exp.: 1028;RR skipped 48.2 (50%);VM1 aftr Trfr.:   31;PC [62276];Background: BGD 2019/Jun/19 14:37 - ;2.77 mV;3.06 mV;3.88 mV (Thermo);Init int: 14113.24;PressAdjust: L: 10164.1  R: 7688.7 ( Master Capillary )</t>
  </si>
  <si>
    <t>19_ELN_69_-0000.did</t>
  </si>
  <si>
    <t>ELN_69</t>
  </si>
  <si>
    <t>Acid: 70.9 [°C];LeakRate [µBar/Min]:  322 ; 0 xtra drops;P no Acid :   36;P gases :   73;Total CO2 : 1072;# Exp.:  0;CO2 after Exp.: 1072;RR pressure 18.9 (100%);RR pressure 50.9 (50%);VM1 aftr Trfr.:   36;PC [62276];Background: 2.76 mV;3.04 mV;3.78 mV (Thermo);Init int: 12323.33;PressAdjust: L: 9242.6  R: 8393.2 ( Master Capillary )</t>
  </si>
  <si>
    <t>20_ELN_37_-0000.did</t>
  </si>
  <si>
    <t>ELN_37</t>
  </si>
  <si>
    <t xml:space="preserve"> Acid: 69.9 [°C]; LeakRate [µBar/Min]:  459 ;  0 xtra drops; P no Acid :   41;Total CO2 :  964;# Exp.:  0;CO2 after Exp.:  964;RR skipped 49.3 (50%);VM1 aftr Trfr.:   36;PC [62285];Background: BGD 2019/Jun/20 13:02 - ;2.76 mV;3.04 mV;3.78 mV (Thermo);Init int: 9770.65;PressAdjust: L: 7431.3  R: 6761.2 ( Master Capillary )</t>
  </si>
  <si>
    <t>21_ELN_21_-0000.did</t>
  </si>
  <si>
    <t>ELN_21</t>
  </si>
  <si>
    <t xml:space="preserve"> Acid: 70.3 [°C]; LeakRate [µBar/Min]:  322 ;  0 xtra drops; P no Acid :   39;Total CO2 : 1011;# Exp.:  0;CO2 after Exp.: 1011;RR skipped 47.1 (50%);VM1 aftr Trfr.:   34;PC [62285];Background: BGD 2019/Jun/20 13:02 - ;2.76 mV;3.04 mV;3.78 mV (Thermo);Init int: 12288.66;PressAdjust: L: 9121.0  R: 7146.9 ( Master Capillary )</t>
  </si>
  <si>
    <t>22_ELN_36_-0000.did</t>
  </si>
  <si>
    <t>ELN_36</t>
  </si>
  <si>
    <t xml:space="preserve"> Acid: 70.2 [°C]; LeakRate [µBar/Min]:  923 ;  1 xtra drops; P no Acid :   95;Total CO2 :  271;# Exp.:  0;CO2 after Exp.:  271;RR skipped 45.5 (50%);VM1 aftr Trfr.:   34;PC [62285];Background: BGD 2019/Jun/20 13:02 - ;2.76 mV;3.04 mV;3.78 mV (Thermo);Init int:  635.83;PressAdjust: L: 588.4  R: 5148.1 ( Master Capillary )</t>
  </si>
  <si>
    <t>very small! - did not balance</t>
  </si>
  <si>
    <t>23_NBS 19_-0000.did</t>
  </si>
  <si>
    <t xml:space="preserve"> Acid: 70.4 [°C]; LeakRate [µBar/Min]:  313 ;  0 xtra drops; P no Acid :   36;Total CO2 : 1096;# Exp.:  0;CO2 after Exp.: 1096;RR skipped 43.7 (50%);VM1 aftr Trfr.:   34;PC [62285];Background: BGD 2019/Jun/20 13:02 - ;2.76 mV;3.04 mV;3.78 mV (Thermo);Init int: 18561.27;PressAdjust: L: 13568.3  R: 12202.7 ( Master Capillary )</t>
  </si>
  <si>
    <t>24_NBS 18_-0000.did</t>
  </si>
  <si>
    <t xml:space="preserve"> Acid: 70.6 [°C]; LeakRate [µBar/Min]:  288 ;  0 xtra drops; P no Acid :   39;Total CO2 : 1098;# Exp.:  0;CO2 after Exp.: 1098;RR skipped 40.9 (50%);VM1 aftr Trfr.:   34;PC [62285];Background: BGD 2019/Jun/20 13:02 - ;2.76 mV;3.04 mV;3.78 mV (Thermo);Init int: 17823.51;PressAdjust: L: 12934.4  R: 11593.1 ( Master Capillary )</t>
  </si>
  <si>
    <t>25_ELN_35_-0000.did</t>
  </si>
  <si>
    <t>ELN_35</t>
  </si>
  <si>
    <t xml:space="preserve"> Acid: 70.6 [°C]; LeakRate [µBar/Min]:  322 ;  0 xtra drops; P no Acid :   36;Total CO2 : 1059;# Exp.:  0;CO2 after Exp.: 1059;RR pressure 19.1 (100%);RR pressure 52.7 (50%);VM1 aftr Trfr.:   34;PC [62285];Background: BGD 2019/Jun/20 13:02 - ;2.76 mV;3.04 mV;3.78 mV (Thermo);Init int: 15761.88;PressAdjust: L: 11639.8  R: 10521.4 ( Master Capillary )</t>
  </si>
  <si>
    <t>26_ELN_32_-0000.did</t>
  </si>
  <si>
    <t>ELN_32</t>
  </si>
  <si>
    <t>Acid: 70.0 [°C];LeakRate [µBar/Min]:  972 ; 0 xtra drops;P no Acid :   36;P gases :   66;Total CO2 : 1062;# Exp.:  0;CO2 after Exp.: 1062;RR pressure 19.0 (100%);RR pressure 52.5 (50%);VM1 aftr Trfr.:   34;PC [62285];Background: BGD 2019/Jun/20 13:02 - ;2.76 mV;3.04 mV;3.78 mV (Thermo);Init int: 15788.81;PressAdjust: L: 11548.4  R: 10435.1 ( Master Capillary )</t>
  </si>
  <si>
    <t>27_ELN_33_-0000.did</t>
  </si>
  <si>
    <t>ELN_33</t>
  </si>
  <si>
    <t xml:space="preserve"> Acid: 69.9 [°C]; LeakRate [µBar/Min]:  781 ;  0 xtra drops; P no Acid :   39;Total CO2 : 1064;# Exp.:  0;CO2 after Exp.: 1064;RR skipped 49.7 (50%);VM1 aftr Trfr.:   34;PC [62285];Background: BGD 2019/Jun/20 13:02 - ;2.76 mV;3.04 mV;3.78 mV (Thermo);Init int: 15244.37;PressAdjust: L: 11308.4  R: 10226.6 ( Master Capillary )</t>
  </si>
  <si>
    <t>28_ELN_31_-0000.did</t>
  </si>
  <si>
    <t>ELN_31</t>
  </si>
  <si>
    <t xml:space="preserve"> Acid: 69.9 [°C]; LeakRate [µBar/Min]:  523 ;  0 xtra drops; P no Acid :   39;Total CO2 : 1111;# Exp.:  0;CO2 after Exp.: 1111;RR skipped 48.3 (50%);VM1 aftr Trfr.:   36;PC [62285];Background: BGD 2019/Jun/20 13:02 - ;2.76 mV;3.04 mV;3.78 mV (Thermo);Init int: 17910.26;PressAdjust: L: 13056.5  R: 11740.2 ( Master Capillary )</t>
  </si>
  <si>
    <t>29_ELN_52_-0000.did</t>
  </si>
  <si>
    <t>ELN_52</t>
  </si>
  <si>
    <t xml:space="preserve"> Acid: 70.0 [°C]; LeakRate [µBar/Min]:  366 ;  0 xtra drops; P no Acid :   39;Total CO2 : 1116;# Exp.:  0;CO2 after Exp.: 1116;RR skipped 44.6 (50%);VM1 aftr Trfr.:   36;PC [62276];Background: BGD 2019/Jun/20 13:02 - ;2.76 mV;3.04 mV;3.78 mV (Thermo);Init int: 19289.34;PressAdjust: L: 14095.8  R: 12636.0 ( Master Capillary )</t>
  </si>
  <si>
    <t>30_ELN_61_-0000.did</t>
  </si>
  <si>
    <t>ELN_61</t>
  </si>
  <si>
    <t xml:space="preserve"> Acid: 70.0 [°C]; LeakRate [µBar/Min]:  283 ;  0 xtra drops; P no Acid :   39;Total CO2 : 1116;# Exp.:  0;CO2 after Exp.: 1116;RR skipped 42.6 (50%);VM1 aftr Trfr.:   36;PC [62285];Background: BGD 2019/Jun/20 13:02 - ;2.76 mV;3.04 mV;3.78 mV (Thermo);Init int: 18066.71;PressAdjust: L: 13192.6  R: 11835.8 ( Master Capillary )</t>
  </si>
  <si>
    <t>31_ELN_42_-0000.did</t>
  </si>
  <si>
    <t>ELN_42</t>
  </si>
  <si>
    <t xml:space="preserve"> Acid: 70.0 [°C]; LeakRate [µBar/Min]:  366 ;  0 xtra drops; P no Acid :   39;Total CO2 : 1033;# Exp.:  0;CO2 after Exp.: 1033;RR pressure 19.1 (100%);RR pressure 53.9 (50%);VM1 aftr Trfr.:   34;PC [62276];Background: BGD 2019/Jun/20 13:02 - ;2.76 mV;3.04 mV;3.78 mV (Thermo);Init int: 13336.24;PressAdjust: L: 9923.4  R: 9011.1 ( Master Capillary )</t>
  </si>
  <si>
    <t>32_ELN_62_-0000.did</t>
  </si>
  <si>
    <t>ELN_62</t>
  </si>
  <si>
    <t xml:space="preserve"> Acid: 69.7 [°C]; LeakRate [µBar/Min]:  308 ;  0 xtra drops; P no Acid :   39;Total CO2 : 1076;# Exp.:  0;CO2 after Exp.: 1076;RR skipped 51.3 (50%);VM1 aftr Trfr.:   36;PC [62285];Background: BGD 2019/Jun/20 13:02 - ;2.76 mV;3.04 mV;3.78 mV (Thermo);Init int: 15127.10;PressAdjust: L: 11194.0  R: 10107.6 ( Master Capillary )</t>
  </si>
  <si>
    <t>33_ELN_38_-0000.did</t>
  </si>
  <si>
    <t>ELN_38</t>
  </si>
  <si>
    <t xml:space="preserve"> Acid: 70.1 [°C]; LeakRate [µBar/Min]:  376 ;  0 xtra drops; P no Acid :   83;Total CO2 : 1047;# Exp.:  0;CO2 after Exp.: 1047;RR skipped 48.9 (50%);VM1 aftr Trfr.:   39;PC [62285];Background: BGD 2019/Jun/20 13:02 - ;2.76 mV;3.04 mV;3.78 mV (Thermo);Init int: 13946.73;PressAdjust: L: 10331.3  R: 7916.1 ( Master Capillary )</t>
  </si>
  <si>
    <t>34_GS1_-0000.did</t>
  </si>
  <si>
    <t xml:space="preserve"> Acid: 69.8 [°C]; LeakRate [µBar/Min]:  293 ;  0 xtra drops; P no Acid :   41;Total CO2 : 1125;# Exp.:  0;CO2 after Exp.: 1125;RR skipped 47.2 (50%);VM1 aftr Trfr.:   36;PC [62276];Background: BGD 2019/Jun/20 13:02 - ;2.76 mV;3.04 mV;3.78 mV (Thermo);Init int: 18726.46;PressAdjust: L: 13571.4  R: 12194.4 ( Master Capillary )</t>
  </si>
  <si>
    <t>35_ELN_71_-0000.did</t>
  </si>
  <si>
    <t>ELN_71</t>
  </si>
  <si>
    <t xml:space="preserve"> Acid: 69.8 [°C]; LeakRate [µBar/Min]:  381 ;  0 xtra drops; P no Acid :   39;Total CO2 : 1128;# Exp.:  0;CO2 after Exp.: 1128;RR skipped 43.7 (50%);VM1 aftr Trfr.:   34;PC [62285];Background: BGD 2019/Jun/20 13:02 - ;2.76 mV;3.04 mV;3.78 mV (Thermo);Init int: 19952.37;PressAdjust: L: 14397.9  R: 12917.6 ( Master Capillary )</t>
  </si>
  <si>
    <t>36_ELN_59_-0000.did</t>
  </si>
  <si>
    <t>ELN_59</t>
  </si>
  <si>
    <t xml:space="preserve"> Acid: 69.9 [°C]; LeakRate [µBar/Min]:  322 ;  0 xtra drops; P no Acid :   39;Total CO2 : 1033;# Exp.:  0;CO2 after Exp.: 1033;RR skipped 40.9 (50%);VM1 aftr Trfr.:   36;PC [62295];Background: BGD 2019/Jun/20 13:02 - ;2.76 mV;3.04 mV;3.78 mV (Thermo);Init int: 12845.45;PressAdjust: L: 9573.9  R: 8672.6 ( Master Capillary )</t>
  </si>
  <si>
    <t>37_ELN_19_-0000.did</t>
  </si>
  <si>
    <t>ELN_19</t>
  </si>
  <si>
    <t xml:space="preserve"> Acid: 70.3 [°C]; LeakRate [µBar/Min]:  357 ;  0 xtra drops; P no Acid :   68;Total CO2 : 1057;# Exp.:  0;CO2 after Exp.: 1057;RR pressure 19.4 (100%);RR pressure 54.4 (50%);VM1 aftr Trfr.:   36;PC [62276];Background: BGD 2019/Jun/20 13:02 - ;2.76 mV;3.04 mV;3.78 mV (Thermo);Init int: 14557.04;PressAdjust: L: 10798.5  R: 9775.1 ( Master Capillary )</t>
  </si>
  <si>
    <t>38_ELN_60_-0000.did</t>
  </si>
  <si>
    <t>ELN_60</t>
  </si>
  <si>
    <t xml:space="preserve"> Acid: 70.0 [°C]; LeakRate [µBar/Min]:  303 ;  0 xtra drops; P no Acid :   39;Total CO2 : 1106;# Exp.:  0;CO2 after Exp.: 1106;RR skipped 51.6 (50%);VM1 aftr Trfr.:   36;PC [62276];Background: BGD 2019/Jun/20 13:02 - ;2.76 mV;3.04 mV;3.78 mV (Thermo);Init int: 17501.47;PressAdjust: L: 12715.7  R: 11437.1 ( Master Capillary )</t>
  </si>
  <si>
    <t>39_ELN_67_-0000.did</t>
  </si>
  <si>
    <t>ELN_67</t>
  </si>
  <si>
    <t>06/21/19</t>
  </si>
  <si>
    <t xml:space="preserve"> Acid: 69.8 [°C]; LeakRate [µBar/Min]:  327 ;  0 xtra drops; P no Acid :   39;Total CO2 : 1103;# Exp.:  0;CO2 after Exp.: 1103;RR skipped 49.6 (50%);VM1 aftr Trfr.:   36;PC [62285];Background: BGD 2019/Jun/20 13:02 - ;2.76 mV;3.04 mV;3.78 mV (Thermo);Init int: 17901.17;PressAdjust: L: 13072.4  R: 11780.2 ( Master Capillary )</t>
  </si>
  <si>
    <t>40_ELN_72_-0000.did</t>
  </si>
  <si>
    <t>ELN_72</t>
  </si>
  <si>
    <t xml:space="preserve"> Acid: 70.1 [°C]; LeakRate [µBar/Min]:  293 ;  0 xtra drops; P no Acid :   39;Total CO2 : 1111;# Exp.:  0;CO2 after Exp.: 1111;RR skipped 45.8 (50%);VM1 aftr Trfr.:   36;PC [62285];Background: BGD 2019/Jun/20 13:02 - ;2.76 mV;3.04 mV;3.78 mV (Thermo);Init int: 17709.43;PressAdjust: L: 12948.5  R: 11654.5 ( Master Capillary )</t>
  </si>
  <si>
    <t>41_GYR_97_-0000.did</t>
  </si>
  <si>
    <t>GYR_97</t>
  </si>
  <si>
    <t xml:space="preserve"> Acid: 70.3 [°C]; LeakRate [µBar/Min]:  337 ;  0 xtra drops; P no Acid :   39;Total CO2 : 1059;# Exp.:  0;CO2 after Exp.: 1059;RR skipped 43.3 (50%);VM1 aftr Trfr.:   36;PC [62285];Background: BGD 2019/Jun/20 13:02 - ;2.76 mV;3.04 mV;3.78 mV (Thermo);Init int: 14465.43;PressAdjust: L: 10761.6  R: 9731.1 ( Master Capillary )</t>
  </si>
  <si>
    <t>42_ELN_65_-0000.did</t>
  </si>
  <si>
    <t>ELN_65</t>
  </si>
  <si>
    <t xml:space="preserve"> Acid: 69.9 [°C]; LeakRate [µBar/Min]:  283 ;  0 xtra drops; P no Acid :   41;Total CO2 : 1045;# Exp.:  0;CO2 after Exp.: 1045;RR skipped 40.6 (50%);VM1 aftr Trfr.:   36;PC [62285];Background: BGD 2019/Jun/20 13:02 - ;2.76 mV;3.04 mV;3.78 mV (Thermo);Init int: 13208.64;PressAdjust: L: 9811.7  R: 8902.0 ( Master Capillary )</t>
  </si>
  <si>
    <t>43_NBS 19_-0000.did</t>
  </si>
  <si>
    <t xml:space="preserve"> Acid: 70.0 [°C]; LeakRate [µBar/Min]:  347 ;  0 xtra drops; P no Acid :   53;Total CO2 : 1079;# Exp.:  0;CO2 after Exp.: 1079;RR pressure 19.4 (100%);RR pressure 56.3 (50%);VM1 aftr Trfr.:   39;PC [62285];Background: BGD 2019/Jun/20 13:02 - ;2.76 mV;3.04 mV;3.78 mV (Thermo);Init int: 15771.64;PressAdjust: L: 11614.1  R: 10497.6 ( Master Capillary )</t>
  </si>
  <si>
    <t>44_NBS 19_-0000.did</t>
  </si>
  <si>
    <t xml:space="preserve"> Acid: 69.9 [°C]; LeakRate [µBar/Min]:  586 ;  0 xtra drops; P no Acid :   41;Total CO2 : 1042;# Exp.:  0;CO2 after Exp.: 1042;RR skipped 53.0 (50%);VM1 aftr Trfr.:   39;PC [62285];Background: BGD 2019/Jun/20 13:02 - ;2.76 mV;3.04 mV;3.78 mV (Thermo);Init int: 13043.31;PressAdjust: L: 9771.7  R: 8863.7 ( Master Capillary )</t>
  </si>
  <si>
    <t>45_NBS 18_-0000.did</t>
  </si>
  <si>
    <t>46_NBS 18_-0000.did</t>
  </si>
  <si>
    <t xml:space="preserve"> Acid: 70.2 [°C]; LeakRate [µBar/Min]:  303 ;  0 xtra drops; P no Acid :   41;Total CO2 : 1072;# Exp.:  0;CO2 after Exp.: 1072;RR skipped 48.6 (50%);VM1 aftr Trfr.:   36;PC [62285];Background: BGD 2019/Jun/20 13:02 - ;2.76 mV;3.04 mV;3.78 mV (Thermo);Init int: 14624.98;PressAdjust: L: 10828.8  R: 9791.5 ( Master Capillary )</t>
  </si>
  <si>
    <t>C</t>
  </si>
  <si>
    <t>O</t>
  </si>
  <si>
    <t>Quality Control</t>
  </si>
  <si>
    <t>Standard</t>
  </si>
  <si>
    <t xml:space="preserve">Slope </t>
  </si>
  <si>
    <t>Intercept</t>
  </si>
  <si>
    <r>
      <t>R</t>
    </r>
    <r>
      <rPr>
        <vertAlign val="superscript"/>
        <sz val="11"/>
        <color theme="0" tint="-0.499984740745262"/>
        <rFont val="Calibri"/>
        <family val="2"/>
      </rPr>
      <t>2</t>
    </r>
    <r>
      <rPr>
        <sz val="11"/>
        <color theme="0" tint="-0.499984740745262"/>
        <rFont val="Calibri"/>
        <family val="2"/>
      </rPr>
      <t xml:space="preserve"> value</t>
    </r>
  </si>
  <si>
    <t>Normalisation</t>
  </si>
  <si>
    <t>measured</t>
  </si>
  <si>
    <t>absolute</t>
  </si>
  <si>
    <t>corrected</t>
  </si>
  <si>
    <t>absolute (May '19)</t>
  </si>
  <si>
    <t xml:space="preserve">Linearity </t>
  </si>
  <si>
    <t>average</t>
  </si>
  <si>
    <t>stdDEV</t>
  </si>
  <si>
    <t>Drift</t>
  </si>
  <si>
    <t>190621_SAlewijnse2019_run09</t>
  </si>
  <si>
    <t>Acid: 69.9 [°C];LeakRate [µBar/Min]:   59 ; 0 xtra drops;P no Acid :   61;P gases :  273;Total CO2 : 1086;# Exp.:  0;CO2 after Exp.: 1089;RR pressure 19.9 (100%);RR pressure 56.8 (50%);VM1 aftr Trfr.:   34;PC [62284];Background: 2.84 mV;3.13 mV;3.87 mV (Thermo);Init int: 13513.77;PressAdjust: L: 10046.2  R: 9099.3 ( Master Capillary )</t>
  </si>
  <si>
    <t xml:space="preserve"> Acid: 70.6 [°C]; LeakRate [µBar/Min]:   49 ;  0 xtra drops; P no Acid :   39;Total CO2 :  989;# Exp.:  0;CO2 after Exp.:  989;RR skipped 53.5 (50%);VM1 aftr Trfr.:   36;PC [62284];Background: BGD 2019/Jun/21 11:52 - ;2.84 mV;3.13 mV;3.87 mV (Thermo);Init int: 10614.21;PressAdjust: L: 8065.3  R: 6712.2 ( Master Capillary )</t>
  </si>
  <si>
    <t xml:space="preserve"> Acid: 70.4 [°C]; LeakRate [µBar/Min]:  361 ;  0 xtra drops; P no Acid :   41;Total CO2 : 1089;# Exp.:  0;CO2 after Exp.: 1089;RR skipped 51.1 (50%);VM1 aftr Trfr.:   39;PC [62284];Background: BGD 2019/Jun/21 11:52 - ;2.84 mV;3.13 mV;3.87 mV (Thermo);Init int: 15555.42;PressAdjust: L: 11578.4  R: 10478.5 ( Master Capillary )</t>
  </si>
  <si>
    <t>5_PRM_219_-0000.did</t>
  </si>
  <si>
    <t>PRM_219</t>
  </si>
  <si>
    <t xml:space="preserve"> Acid: 69.9 [°C]; LeakRate [µBar/Min]:  342 ;  0 xtra drops; P no Acid :   44;Total CO2 : 1138;# Exp.:  0;CO2 after Exp.: 1138;RR skipped 46.5 (50%);VM1 aftr Trfr.:   39;PC [62284];Background: BGD 2019/Jun/21 11:52 - ;2.84 mV;3.13 mV;3.87 mV (Thermo);Init int: 18720.86;PressAdjust: L: 13767.4  R: 12394.3 ( Master Capillary )</t>
  </si>
  <si>
    <t>6_PRM_215_-0000.did</t>
  </si>
  <si>
    <t>PRM_215</t>
  </si>
  <si>
    <t xml:space="preserve"> Acid: 70.4 [°C]; LeakRate [µBar/Min]:  527 ;  0 xtra drops; P no Acid :   44;Total CO2 : 1147;# Exp.:  0;CO2 after Exp.: 1147;RR pressure 19.7 (100%);RR pressure 57.6 (50%);VM1 aftr Trfr.:   39;PC [62284];Background: BGD 2019/Jun/21 11:52 - ;2.84 mV;3.13 mV;3.87 mV (Thermo);Init int: 19240.82;PressAdjust: L: 14126.1  R: 12717.4 ( Master Capillary )</t>
  </si>
  <si>
    <t>7_PRM_214_-0000.did</t>
  </si>
  <si>
    <t>PRM_214</t>
  </si>
  <si>
    <t xml:space="preserve"> Acid: 70.3 [°C]; LeakRate [µBar/Min]:  347 ;  0 xtra drops; P no Acid :   58;Total CO2 : 1096;# Exp.:  0;CO2 after Exp.: 1096;RR skipped 54.6 (50%);VM1 aftr Trfr.:   39;PC [62284];Background: BGD 2019/Jun/21 11:52 - ;2.84 mV;3.13 mV;3.87 mV (Thermo);Init int: 15515.46;PressAdjust: L: 11574.4  R: 10475.7 ( Master Capillary )</t>
  </si>
  <si>
    <t>8_PRM_192_-0000.did</t>
  </si>
  <si>
    <t>PRM_192</t>
  </si>
  <si>
    <t xml:space="preserve"> Acid: 69.9 [°C]; LeakRate [µBar/Min]:  288 ;  0 xtra drops; P no Acid :   44;Total CO2 : 1064;# Exp.:  0;CO2 after Exp.: 1064;RR skipped 51.3 (50%);VM1 aftr Trfr.:   41;PC [62284];Background: BGD 2019/Jun/21 11:52 - ;2.84 mV;3.13 mV;3.87 mV (Thermo);Init int: 13212.20;PressAdjust: L: 9846.4  R: 7631.4 ( Master Capillary )</t>
  </si>
  <si>
    <t>9_PRM_193_-0000.did</t>
  </si>
  <si>
    <t>PRM_193</t>
  </si>
  <si>
    <t xml:space="preserve"> Acid: 70.6 [°C]; LeakRate [µBar/Min]:  322 ;  0 xtra drops; P no Acid :   56;Total CO2 : 1047;# Exp.:  0;CO2 after Exp.: 1047;RR skipped 48.4 (50%);VM1 aftr Trfr.:   39;PC [62284];Background: BGD 2019/Jun/21 11:52 - ;2.84 mV;3.13 mV;3.87 mV (Thermo);Init int: 12536.15;PressAdjust: L: 9126.1  R: 7045.0 ( Master Capillary )</t>
  </si>
  <si>
    <t>10_PRM_196_-0000.did</t>
  </si>
  <si>
    <t>PRM_196</t>
  </si>
  <si>
    <t xml:space="preserve"> Acid: 70.1 [°C]; LeakRate [µBar/Min]:  264 ;  0 xtra drops; P no Acid :   44;Total CO2 : 1123;# Exp.:  0;CO2 after Exp.: 1123;RR pressure 19.9 (100%);RR pressure 59.7 (50%);VM1 aftr Trfr.:   41;PC [62284];Background: BGD 2019/Jun/21 11:52 - ;2.84 mV;3.13 mV;3.87 mV (Thermo);Init int: 16567.25;PressAdjust: L: 12350.3  R: 11161.7 ( Master Capillary )</t>
  </si>
  <si>
    <t>11_PRM_189_-0000.did</t>
  </si>
  <si>
    <t>PRM_189</t>
  </si>
  <si>
    <t xml:space="preserve"> Acid: 70.8 [°C]; LeakRate [µBar/Min]:  361 ;  0 xtra drops; P no Acid :  124;Total CO2 : 1076;# Exp.:  0;CO2 after Exp.: 1079;RR skipped 55.6 (50%);VM1 aftr Trfr.:   44;PC [62275];Background: BGD 2019/Jun/21 11:52 - ;2.84 mV;3.13 mV;3.87 mV (Thermo);Init int: 13884.79;PressAdjust: L: 10454.1  R: 9477.4 ( Master Capillary )</t>
  </si>
  <si>
    <t>12_PRM_201_-0000.did</t>
  </si>
  <si>
    <t>PRM_201</t>
  </si>
  <si>
    <t xml:space="preserve"> Acid: 69.9 [°C]; LeakRate [µBar/Min]:  459 ;  0 xtra drops; P no Acid :   46;Total CO2 : 1050;# Exp.:  0;CO2 after Exp.: 1050;RR skipped 52.5 (50%);VM1 aftr Trfr.:   41;PC [62284];Background: BGD 2019/Jun/21 11:52 - ;2.84 mV;3.13 mV;3.87 mV (Thermo);Init int: 12166.47;PressAdjust: L: 9177.8  R: 7336.6 ( Master Capillary )</t>
  </si>
  <si>
    <t>13_GS1_-0000.did</t>
  </si>
  <si>
    <t xml:space="preserve"> Acid: 70.1 [°C]; LeakRate [µBar/Min]:  342 ;  0 xtra drops; P no Acid :   80;Total CO2 : 1142;# Exp.:  0;CO2 after Exp.: 1142;RR skipped 49.6 (50%);VM1 aftr Trfr.:   41;PC [62284];Background: BGD 2019/Jun/21 11:52 - ;2.84 mV;3.13 mV;3.87 mV (Thermo);Init int: 18404.20;PressAdjust: L: 13568.2  R: 12261.8 ( Master Capillary )</t>
  </si>
  <si>
    <t>14_PRM_203_-0000.did</t>
  </si>
  <si>
    <t>PRM_203</t>
  </si>
  <si>
    <t xml:space="preserve"> Acid: 69.9 [°C]; LeakRate [µBar/Min]:  469 ;  0 xtra drops; P no Acid :   46;Total CO2 : 1108;# Exp.:  0;CO2 after Exp.: 1111;RR skipped 46.3 (50%);VM1 aftr Trfr.:   41;PC [62284];Background: BGD 2019/Jun/21 11:52 - ;2.84 mV;3.13 mV;3.87 mV (Thermo);Init int: 15580.81;PressAdjust: L: 11707.8  R: 10602.4 ( Master Capillary )</t>
  </si>
  <si>
    <t>15_PRM_188_-0000.did</t>
  </si>
  <si>
    <t>PRM_188</t>
  </si>
  <si>
    <t xml:space="preserve"> Acid: 70.0 [°C]; LeakRate [µBar/Min]:  327 ;  0 xtra drops; P no Acid :   46;Total CO2 : 1152;# Exp.:  0;CO2 after Exp.: 1152;RR pressure 20.1 (100%);RR pressure 61.1 (50%);VM1 aftr Trfr.:   39;PC [62284];Background: BGD 2019/Jun/21 11:52 - ;2.84 mV;3.13 mV;3.87 mV (Thermo);Init int: 18959.39;PressAdjust: L: 13915.7  R: 12552.5 ( Master Capillary )</t>
  </si>
  <si>
    <t>16_PRM_212_-0000.did</t>
  </si>
  <si>
    <t>PRM_212</t>
  </si>
  <si>
    <t xml:space="preserve"> Acid: 69.8 [°C]; LeakRate [µBar/Min]:  278 ;  0 xtra drops; P no Acid :   44;Total CO2 : 1067;# Exp.:  0;CO2 after Exp.: 1064;RR skipped 57.5 (50%);VM1 aftr Trfr.:   41;PC [62284];Background: BGD 2019/Jun/21 11:52 - ;2.84 mV;3.13 mV;3.87 mV (Thermo);Init int: 13143.86;PressAdjust: L: 9884.0  R: 8974.5 ( Master Capillary )</t>
  </si>
  <si>
    <t>17_PRM_204_-0000.did</t>
  </si>
  <si>
    <t>PRM_204</t>
  </si>
  <si>
    <t xml:space="preserve"> Acid: 70.0 [°C]; LeakRate [µBar/Min]:  396 ;  0 xtra drops; P no Acid :   83;Total CO2 : 1147;# Exp.:  0;CO2 after Exp.: 1147;RR skipped 54.7 (50%);VM1 aftr Trfr.:   41;PC [62284];Background: BGD 2019/Jun/21 11:52 - ;2.84 mV;3.13 mV;3.87 mV (Thermo);Init int: 18886.63;PressAdjust: L: 13371.0  R: 9618.5 ( Master Capillary )</t>
  </si>
  <si>
    <t>18_PRM_218_-0000.did</t>
  </si>
  <si>
    <t>PRM_218</t>
  </si>
  <si>
    <t xml:space="preserve"> Acid: 70.1 [°C]; LeakRate [µBar/Min]:  298 ;  0 xtra drops; P no Acid :   44;Total CO2 : 1023;# Exp.:  0;CO2 after Exp.: 1020;RR skipped 50.6 (50%);VM1 aftr Trfr.:   41;PC [62284];Background: BGD 2019/Jun/21 11:52 - ;2.84 mV;3.13 mV;3.87 mV (Thermo);Init int: 11184.94;PressAdjust: L: 8376.8  R: 6721.0 ( Master Capillary )</t>
  </si>
  <si>
    <t>19_PRM_217_-0000.did</t>
  </si>
  <si>
    <t>PRM_217</t>
  </si>
  <si>
    <t xml:space="preserve"> Acid: 70.1 [°C]; LeakRate [µBar/Min]:  357 ;  0 xtra drops; P no Acid :   61;Total CO2 : 1130;# Exp.:  0;CO2 after Exp.: 1130;RR skipped 48.9 (50%);VM1 aftr Trfr.:   41;PC [62284];Background: BGD 2019/Jun/21 11:52 - ;2.84 mV;3.13 mV;3.87 mV (Thermo);Init int: 17640.47;PressAdjust: L: 13049.3  R: 11774.8 ( Master Capillary )</t>
  </si>
  <si>
    <t>20_PRM_191_-0000.did</t>
  </si>
  <si>
    <t>PRM_191</t>
  </si>
  <si>
    <t xml:space="preserve"> Acid: 70.1 [°C]; LeakRate [µBar/Min]:  293 ;  0 xtra drops; P no Acid :   44;Total CO2 : 1055;# Exp.:  0;CO2 after Exp.: 1055;RR skipped 44.8 (50%);VM1 aftr Trfr.:   41;PC [62284];Background: BGD 2019/Jun/21 11:52 - ;2.84 mV;3.13 mV;3.87 mV (Thermo);Init int: 12727.61;PressAdjust: L: 9585.9  R: 7242.0 ( Master Capillary )</t>
  </si>
  <si>
    <t>21_PRM_195_-0000.did</t>
  </si>
  <si>
    <t>PRM_195</t>
  </si>
  <si>
    <t xml:space="preserve"> Acid: 69.9 [°C]; LeakRate [µBar/Min]:  557 ;  0 xtra drops; P no Acid :  280;Total CO2 : 1094;# Exp.:  0;CO2 after Exp.: 1091;RR pressure 20.3 (100%);RR pressure 62.5 (50%);VM1 aftr Trfr.:   46;PC [62284];Background: BGD 2019/Jun/21 11:52 - ;2.84 mV;3.13 mV;3.87 mV (Thermo);Init int: 14979.73;PressAdjust: L: 11267.4  R: 10221.2 ( Master Capillary )</t>
  </si>
  <si>
    <t>22_PRM_205_-0000.did</t>
  </si>
  <si>
    <t>PRM_205</t>
  </si>
  <si>
    <t xml:space="preserve"> Acid: 70.6 [°C]; LeakRate [µBar/Min]:  298 ;  0 xtra drops; P no Acid :   44;Total CO2 : 1160;# Exp.:  0;CO2 after Exp.: 1160;RR skipped 59.3 (50%);VM1 aftr Trfr.:   41;PC [62284];Background: BGD 2019/Jun/21 11:52 - ;2.84 mV;3.13 mV;3.87 mV (Thermo);Init int: 20054.05;PressAdjust: L: 14513.6  R: 13100.1 ( Master Capillary )</t>
  </si>
  <si>
    <t>06/22/19</t>
  </si>
  <si>
    <t xml:space="preserve"> Acid: 70.8 [°C]; LeakRate [µBar/Min]:  322 ;  0 xtra drops; P no Acid :   44;Total CO2 : 1020;# Exp.:  0;CO2 after Exp.: 1020;RR skipped 54.2 (50%);VM1 aftr Trfr.:   39;PC [62284];Background: BGD 2019/Jun/21 11:52 - ;2.84 mV;3.13 mV;3.87 mV (Thermo);Init int: 11291.80;PressAdjust: L: 8617.4  R: 7838.4 ( Master Capillary )</t>
  </si>
  <si>
    <t xml:space="preserve"> Acid: 70.2 [°C]; LeakRate [µBar/Min]:  293 ;  0 xtra drops; P no Acid :   44;Total CO2 : 1052;# Exp.:  0;CO2 after Exp.: 1050;RR skipped 52.5 (50%);VM1 aftr Trfr.:   41;PC [62284];Background: BGD 2019/Jun/21 11:52 - ;2.84 mV;3.13 mV;3.87 mV (Thermo);Init int: 12597.83;PressAdjust: L: 9477.6  R: 7423.1 ( Master Capillary )</t>
  </si>
  <si>
    <t>25_PRM_213_-0000.did</t>
  </si>
  <si>
    <t>PRM_213</t>
  </si>
  <si>
    <t xml:space="preserve"> Acid: 70.0 [°C]; LeakRate [µBar/Min]:  469 ;  0 xtra drops; P no Acid :  178;Total CO2 : 1140;# Exp.:  0;CO2 after Exp.: 1140;RR skipped 50.0 (50%);VM1 aftr Trfr.:   44;PC [62284];Background: BGD 2019/Jun/21 11:52 - ;2.84 mV;3.13 mV;3.87 mV (Thermo);Init int: 18540.48;PressAdjust: L: 13709.6  R: 12373.4 ( Master Capillary )</t>
  </si>
  <si>
    <t>26_PRM_194_-0000.did</t>
  </si>
  <si>
    <t>PRM_194</t>
  </si>
  <si>
    <t xml:space="preserve"> Acid: 70.5 [°C]; LeakRate [µBar/Min]:  303 ;  0 xtra drops; P no Acid :   44;Total CO2 : 1084;# Exp.:  0;CO2 after Exp.: 1084;RR pressure 20.5 (100%);RR pressure 63.9 (50%);VM1 aftr Trfr.:   39;PC [62284];Background: BGD 2019/Jun/21 11:52 - ;2.84 mV;3.13 mV;3.87 mV (Thermo);Init int: 14513.65;PressAdjust: L: 10817.4  R: 8602.5 ( Master Capillary )</t>
  </si>
  <si>
    <t>27_PRM_200_-0000.did</t>
  </si>
  <si>
    <t>PRM_200</t>
  </si>
  <si>
    <t xml:space="preserve"> Acid: 70.7 [°C]; LeakRate [µBar/Min]:  459 ;  0 xtra drops; P no Acid :  183;Total CO2 : 1096;# Exp.:  0;CO2 after Exp.: 1096;RR skipped 61.3 (50%);VM1 aftr Trfr.:   41;PC [62284];Background: BGD 2019/Jun/21 11:52 - ;2.84 mV;3.13 mV;3.87 mV (Thermo);Init int: 15592.25;PressAdjust: L: 11645.1  R: 10533.9 ( Master Capillary )</t>
  </si>
  <si>
    <t>28_ELC_84_-0000.did</t>
  </si>
  <si>
    <t>ELC_84</t>
  </si>
  <si>
    <t xml:space="preserve"> Acid: 70.1 [°C]; LeakRate [µBar/Min]:  523 ;  0 xtra drops; P no Acid :   41;Total CO2 : 1018;# Exp.:  0;CO2 after Exp.: 1018;RR skipped 58.0 (50%);VM1 aftr Trfr.:   39;PC [62284];Background: BGD 2019/Jun/21 11:52 - ;2.84 mV;3.13 mV;3.87 mV (Thermo);Init int: 11499.95;PressAdjust: L: 8671.2  R: 7873.4 ( Master Capillary )</t>
  </si>
  <si>
    <t>29_ELC_88_-0000.did</t>
  </si>
  <si>
    <t>ELC_88</t>
  </si>
  <si>
    <t xml:space="preserve"> Acid: 70.0 [°C]; LeakRate [µBar/Min]:  420 ;  0 xtra drops; P no Acid :  185;Total CO2 : 1086;# Exp.:  0;CO2 after Exp.: 1086;RR skipped 54.4 (50%);VM1 aftr Trfr.:   39;PC [62284];Background: BGD 2019/Jun/21 11:52 - ;2.84 mV;3.13 mV;3.87 mV (Thermo);Init int: 15727.07;PressAdjust: L: 11892.4  R: 10782.0 ( Master Capillary )</t>
  </si>
  <si>
    <t>30_ELC_79_-0000.did</t>
  </si>
  <si>
    <t>ELC_79</t>
  </si>
  <si>
    <t xml:space="preserve"> Acid: 69.9 [°C]; LeakRate [µBar/Min]:  493 ;  0 xtra drops; P no Acid :   41;Total CO2 : 1084;# Exp.:  0;CO2 after Exp.: 1084;RR skipped 51.0 (50%);VM1 aftr Trfr.:   39;PC [62284];Background: BGD 2019/Jun/21 11:52 - ;2.84 mV;3.13 mV;3.87 mV (Thermo);Init int: 15135.82;PressAdjust: L: 11231.0  R: 10159.0 ( Master Capillary )</t>
  </si>
  <si>
    <t>31_ELC_85_-0000.did</t>
  </si>
  <si>
    <t>ELC_85</t>
  </si>
  <si>
    <t xml:space="preserve"> Acid: 70.6 [°C]; LeakRate [µBar/Min]:  298 ;  0 xtra drops; P no Acid :   41;Total CO2 : 1120;# Exp.:  0;CO2 after Exp.: 1120;RR pressure 20.6 (100%);RR pressure 66.2 (50%);VM1 aftr Trfr.:   36;PC [62284];Background: BGD 2019/Jun/21 11:52 - ;2.84 mV;3.13 mV;3.87 mV (Thermo);Init int: 18062.34;PressAdjust: L: 13443.0  R: 12160.1 ( Master Capillary )</t>
  </si>
  <si>
    <t>32_ELC_89_-0000.did</t>
  </si>
  <si>
    <t>ELC_89</t>
  </si>
  <si>
    <t xml:space="preserve"> Acid: 70.0 [°C]; LeakRate [µBar/Min]:  274 ;  0 xtra drops; P no Acid :   39;Total CO2 : 1047;# Exp.:  0;CO2 after Exp.: 1045;RR skipped 61.9 (50%);VM1 aftr Trfr.:   36;PC [62284];Background: BGD 2019/Jun/21 11:52 - ;2.84 mV;3.13 mV;3.87 mV (Thermo);Init int: 13312.85;PressAdjust: L: 9978.1  R: 9039.8 ( Master Capillary )</t>
  </si>
  <si>
    <t>33_ELC_73_-0000.did</t>
  </si>
  <si>
    <t>ELC_73</t>
  </si>
  <si>
    <t xml:space="preserve"> Acid: 70.6 [°C]; LeakRate [µBar/Min]:  298 ;  0 xtra drops; P no Acid :   39;Total CO2 : 1096;# Exp.:  0;CO2 after Exp.: 1096;RR skipped 58.8 (50%);VM1 aftr Trfr.:   36;PC [62284];Background: BGD 2019/Jun/21 11:52 - ;2.84 mV;3.13 mV;3.87 mV (Thermo);Init int: 16680.09;PressAdjust: L: 12338.3  R: 9353.1 ( Master Capillary )</t>
  </si>
  <si>
    <t xml:space="preserve"> Acid: 70.0 [°C]; LeakRate [µBar/Min]:  493 ;  0 xtra drops; P no Acid :   39;Total CO2 : 1138;# Exp.:  0;CO2 after Exp.: 1138;RR skipped 56.2 (50%);VM1 aftr Trfr.:   36;PC [62284];Background: BGD 2019/Jun/21 11:52 - ;2.84 mV;3.13 mV;3.87 mV (Thermo);Init int: 19987.32;PressAdjust: L: 14413.2  R: 12979.9 ( Master Capillary )</t>
  </si>
  <si>
    <t>35_ELC_82_-0000.did</t>
  </si>
  <si>
    <t>ELC_82</t>
  </si>
  <si>
    <t xml:space="preserve"> Acid: 69.9 [°C]; LeakRate [µBar/Min]:  313 ;  0 xtra drops; P no Acid :   46;Total CO2 : 1055;# Exp.:  0;CO2 after Exp.: 1055;RR skipped 50.9 (50%);VM1 aftr Trfr.:   36;PC [62284];Background: BGD 2019/Jun/21 11:52 - ;2.84 mV;3.13 mV;3.87 mV (Thermo);Init int: 13851.03;PressAdjust: L: 10478.6  R: 9512.7 ( Master Capillary )</t>
  </si>
  <si>
    <t>36_ELC_83_-0000.did</t>
  </si>
  <si>
    <t>ELC_83</t>
  </si>
  <si>
    <t xml:space="preserve"> Acid: 70.5 [°C]; LeakRate [µBar/Min]:  269 ;  0 xtra drops; P no Acid :   39;Total CO2 : 1013;# Exp.:  0;CO2 after Exp.: 1013;RR skipped 48.3 (50%);VM1 aftr Trfr.:   36;PC [62284];Background: BGD 2019/Jun/21 11:52 - ;2.84 mV;3.13 mV;3.87 mV (Thermo);Init int: 11822.65;PressAdjust: L: 8693.7  R: 6728.4 ( Master Capillary )</t>
  </si>
  <si>
    <t>37_ELC_87_-0000.did</t>
  </si>
  <si>
    <t>ELC_87</t>
  </si>
  <si>
    <t xml:space="preserve"> Acid: 70.1 [°C]; LeakRate [µBar/Min]:  327 ;  0 xtra drops; P no Acid :   44;Total CO2 : 1028;# Exp.:  0;CO2 after Exp.: 1028;RR pressure 20.9 (100%);RR pressure 69.5 (50%);VM1 aftr Trfr.:   36;PC [62284];Background: BGD 2019/Jun/21 11:52 - ;2.84 mV;3.13 mV;3.87 mV (Thermo);Init int: 12683.23;PressAdjust: L: 9611.2  R: 8721.5 ( Master Capillary )</t>
  </si>
  <si>
    <t>38_ELC_80_-0000.did</t>
  </si>
  <si>
    <t>ELC_80</t>
  </si>
  <si>
    <t xml:space="preserve"> Acid: 70.3 [°C]; LeakRate [µBar/Min]:  274 ;  0 xtra drops; P no Acid :   39;Total CO2 : 1059;# Exp.:  0;CO2 after Exp.: 1059;RR skipped 65.1 (50%);VM1 aftr Trfr.:   34;PC [62284];Background: BGD 2019/Jun/21 11:52 - ;2.84 mV;3.13 mV;3.87 mV (Thermo);Init int: 14779.55;PressAdjust: L: 10893.6  R: 9840.2 ( Master Capillary )</t>
  </si>
  <si>
    <t>39_ELC_74_-0000.did</t>
  </si>
  <si>
    <t>ELC_74</t>
  </si>
  <si>
    <t xml:space="preserve"> Acid: 70.6 [°C]; LeakRate [µBar/Min]:  342 ;  0 xtra drops; P no Acid :   36;Total CO2 : 1101;# Exp.:  0;CO2 after Exp.: 1101;RR skipped 61.6 (50%);VM1 aftr Trfr.:   31;PC [62284];Background: BGD 2019/Jun/21 11:52 - ;2.84 mV;3.13 mV;3.87 mV (Thermo);Init int: 18575.69;PressAdjust: L: 13627.4  R: 12297.9 ( Master Capillary )</t>
  </si>
  <si>
    <t>ELC_81</t>
  </si>
  <si>
    <t>vial skipped - high leak rate</t>
  </si>
  <si>
    <t>41_ELC_86_-0000.did</t>
  </si>
  <si>
    <t>ELC_86</t>
  </si>
  <si>
    <t xml:space="preserve"> Acid: 70.6 [°C]; LeakRate [µBar/Min]:  332 ;  0 xtra drops; P no Acid :   36; P gases :   66;Total CO2 : 1108;# Exp.:  0;CO2 after Exp.: 1108;RR skipped 51.3 (50%);VM1 aftr Trfr.:   34;PC [62284];Background: BGD 2019/Jun/21 11:52 - ;2.84 mV;3.13 mV;3.87 mV (Thermo);Init int: 19750.54;PressAdjust: L: 13935.9  R: 9708.0 ( Master Capillary )</t>
  </si>
  <si>
    <t>42_ELC_75_-0000.did</t>
  </si>
  <si>
    <t>ELC_75</t>
  </si>
  <si>
    <t xml:space="preserve"> Acid: 69.8 [°C]; LeakRate [µBar/Min]:  347 ;  0 xtra drops; P no Acid :   39;Total CO2 : 1145;# Exp.:  0;CO2 after Exp.: 1145;RR pressure 21.2 (100%);RR pressure 71.9 (50%);VM1 aftr Trfr.:   36;PC [62284];Background: BGD 2019/Jun/21 11:52 - ;2.84 mV;3.13 mV;3.87 mV (Thermo);Init int: 20988.21;PressAdjust: L: 15120.3  R: 13608.1 ( Master Capillary )</t>
  </si>
  <si>
    <t xml:space="preserve"> Acid: 69.8 [°C]; LeakRate [µBar/Min]:  376 ;  0 xtra drops; P no Acid :   41;Total CO2 : 1081;# Exp.:  0;CO2 after Exp.: 1081;RR skipped 66.1 (50%);VM1 aftr Trfr.:   36;PC [62284];Background: BGD 2019/Jun/21 11:52 - ;2.84 mV;3.13 mV;3.87 mV (Thermo);Init int: 15597.71;PressAdjust: L: 11579.9  R: 10471.7 ( Master Capillary )</t>
  </si>
  <si>
    <t xml:space="preserve"> Acid: 69.8 [°C]; LeakRate [µBar/Min]:  337 ;  0 xtra drops; P no Acid :   41;Total CO2 :  996;# Exp.:  0;CO2 after Exp.:  996;RR skipped 61.9 (50%);VM1 aftr Trfr.:   36;PC [62284];Background: BGD 2019/Jun/21 11:52 - ;2.84 mV;3.13 mV;3.87 mV (Thermo);Init int: 10918.72;PressAdjust: L: 8241.1  R: 7489.5 ( Master Capillary )</t>
  </si>
  <si>
    <t xml:space="preserve"> Acid: 70.1 [°C]; LeakRate [µBar/Min]:  459 ;  0 xtra drops; P no Acid :  192;Total CO2 : 1025;# Exp.:  0;CO2 after Exp.: 1025;RR skipped 59.5 (50%);VM1 aftr Trfr.:   36;PC [62284];Background: BGD 2019/Jun/21 11:52 - ;2.84 mV;3.13 mV;3.87 mV (Thermo);Init int: 13234.13;PressAdjust: L: 9876.6  R: 8968.6 ( Master Capillary )</t>
  </si>
  <si>
    <t xml:space="preserve"> Acid: 70.3 [°C]; LeakRate [µBar/Min]:  611 ;  0 xtra drops; P no Acid :   36;Total CO2 : 1057;# Exp.:  0;CO2 after Exp.: 1057;RR skipped 56.6 (50%);VM1 aftr Trfr.:   34;PC [62284];Background: BGD 2019/Jun/21 11:52 - ;2.84 mV;3.13 mV;3.87 mV (Thermo);Init int: 15108.31;PressAdjust: L: 11177.0  R: 10111.2 ( Master Capillary )</t>
  </si>
  <si>
    <t>190624_SAlewijnse2019_run11</t>
  </si>
  <si>
    <t>1_NBS 19_-0001.did</t>
  </si>
  <si>
    <t>06/24/19</t>
  </si>
  <si>
    <t>Acid: 70.4 [°C];LeakRate [µBar/Min]:   68 ; 0 xtra drops;P no Acid :   26;P gases :   85;Total CO2 :  962;# Exp.:  0;CO2 after Exp.:  962;RR pressure 13.1 (100%);RR pressure 23.8 (50%);VM1 aftr Trfr.:   29;PC [62255];Background: 1.92 mV;2.03 mV;2.55 mV (Thermo);Init int: 9321.00;PressAdjust: L: 7107.8  R: 6442.9 ( Master Capillary )</t>
  </si>
  <si>
    <t>2_NBS 18_-0001.did</t>
  </si>
  <si>
    <t xml:space="preserve"> Acid: 69.8 [°C]; LeakRate [µBar/Min]:   88 ;  0 xtra drops; P no Acid :   31;Total CO2 :  971;# Exp.:  0;CO2 after Exp.:  971;RR skipped 23.1 (50%);VM1 aftr Trfr.:   29;PC [62255];Background: BGD 2019/Jun/24 16:09 - ;1.92 mV;2.03 mV;2.55 mV (Thermo);Init int: 11593.70;PressAdjust: L: 8732.1  R: 7891.6 ( Master Capillary )</t>
  </si>
  <si>
    <t>3_ELC_78_-0001.did</t>
  </si>
  <si>
    <t>ELC_78</t>
  </si>
  <si>
    <t>Otolith</t>
  </si>
  <si>
    <t xml:space="preserve"> Acid: 70.4 [°C]; LeakRate [µBar/Min]:  430 ;  0 xtra drops; P no Acid :   31;Total CO2 :  981;# Exp.:  0;CO2 after Exp.:  981;RR skipped 21.9 (50%);VM1 aftr Trfr.:   29;PC [62245];Background: BGD 2019/Jun/24 16:09 - ;1.92 mV;2.03 mV;2.55 mV (Thermo);Init int: 12794.46;PressAdjust: L: 9601.5  R: 8670.9 ( Master Capillary )</t>
  </si>
  <si>
    <t>4_ELC_77_-0001.did</t>
  </si>
  <si>
    <t>ELC_77</t>
  </si>
  <si>
    <t xml:space="preserve"> Acid: 70.2 [°C]; LeakRate [µBar/Min]:  713 ;  0 xtra drops; P no Acid :   34;Total CO2 : 1074;# Exp.:  0;CO2 after Exp.: 1074;RR skipped 21.1 (50%);VM1 aftr Trfr.:   31;PC [62255];Background: BGD 2019/Jun/24 16:09 - ;1.92 mV;2.03 mV;2.55 mV (Thermo);Init int: 17376.64;PressAdjust: L: 12650.7  R: 11349.5 ( Master Capillary )</t>
  </si>
  <si>
    <t>5_ELC_76_-0001.did</t>
  </si>
  <si>
    <t>ELC_76</t>
  </si>
  <si>
    <t xml:space="preserve"> Acid: 70.3 [°C]; LeakRate [µBar/Min]:  449 ;  0 xtra drops; P no Acid :   31;Total CO2 : 1057;# Exp.:  0;CO2 after Exp.: 1057;RR skipped 19.8 (50%);VM1 aftr Trfr.:   31;PC [62245];Background: BGD 2019/Jun/24 16:09 - ;1.92 mV;2.03 mV;2.55 mV (Thermo);Init int: 17150.16;PressAdjust: L: 12495.8  R: 11197.9 ( Master Capillary )</t>
  </si>
  <si>
    <t>6_GS1_-0001.did</t>
  </si>
  <si>
    <t xml:space="preserve"> Acid: 69.9 [°C]; LeakRate [µBar/Min]:  347 ;  0 xtra drops; P no Acid :   34;Total CO2 : 1081;# Exp.:  0;CO2 after Exp.: 1081;RR skipped 19.0 (50%);VM1 aftr Trfr.:   31;PC [62255];Background: BGD 2019/Jun/24 16:09 - ;1.92 mV;2.03 mV;2.55 mV (Thermo);Init int: 17796.19;PressAdjust: L: 13027.1  R: 11667.0 ( Master Capillary )</t>
  </si>
  <si>
    <t>7_KRA_151_-0001.did</t>
  </si>
  <si>
    <t>KRA_151</t>
  </si>
  <si>
    <t xml:space="preserve"> Acid: 70.0 [°C]; LeakRate [µBar/Min]:  425 ;  0 xtra drops; P no Acid :   34;Total CO2 : 1094;# Exp.:  0;CO2 after Exp.: 1094;RR pressure 13.1 (100%);RR pressure 23.8 (50%);VM1 aftr Trfr.:   31;PC [62255];Background: BGD 2019/Jun/24 16:09 - ;1.92 mV;2.03 mV;2.55 mV (Thermo);Init int: 19034.85;PressAdjust: L: 13832.0  R: 12401.9 ( Master Capillary )</t>
  </si>
  <si>
    <t>8_KRA_172_-0001.did</t>
  </si>
  <si>
    <t>KRA_172</t>
  </si>
  <si>
    <t xml:space="preserve"> Acid: 70.6 [°C]; LeakRate [µBar/Min]:  650 ;  0 xtra drops; P no Acid :   36;Total CO2 : 1098;# Exp.:  0;CO2 after Exp.: 1101;RR skipped 22.4 (50%);VM1 aftr Trfr.:   36;PC [62255];Background: BGD 2019/Jun/24 16:09 - ;1.92 mV;2.03 mV;2.55 mV (Thermo);Init int: 18698.41;PressAdjust: L: 13587.2  R: 12169.7 ( Master Capillary )</t>
  </si>
  <si>
    <t>9_KRA_175_-0001.did</t>
  </si>
  <si>
    <t>KRA_175</t>
  </si>
  <si>
    <t xml:space="preserve"> Acid: 70.5 [°C]; LeakRate [µBar/Min]:  435 ;  0 xtra drops; P no Acid :   36;Total CO2 : 1103;# Exp.:  0;CO2 after Exp.: 1103;RR skipped 21.2 (50%);VM1 aftr Trfr.:   34;PC [62245];Background: BGD 2019/Jun/24 16:09 - ;1.92 mV;2.03 mV;2.55 mV (Thermo);Init int: 19224.85;PressAdjust: L: 13919.7  R: 12475.4 ( Master Capillary )</t>
  </si>
  <si>
    <t>10_KRA_174_-0001.did</t>
  </si>
  <si>
    <t>KRA_174</t>
  </si>
  <si>
    <t xml:space="preserve"> Acid: 69.9 [°C]; LeakRate [µBar/Min]:  347 ;  0 xtra drops; P no Acid :   36;Total CO2 : 1047;# Exp.:  0;CO2 after Exp.: 1047;RR skipped 20.0 (50%);VM1 aftr Trfr.:   34;PC [62245];Background: BGD 2019/Jun/24 16:09 - ;1.92 mV;2.03 mV;2.55 mV (Thermo);Init int: 14764.08;PressAdjust: L: 11004.6  R: 9916.7 ( Master Capillary )</t>
  </si>
  <si>
    <t>11_KRA_221_-0001.did</t>
  </si>
  <si>
    <t>KRA_221</t>
  </si>
  <si>
    <t xml:space="preserve"> Acid: 69.9 [°C]; LeakRate [µBar/Min]:  410 ;  0 xtra drops; P no Acid :   36;Total CO2 : 1069;# Exp.:  0;CO2 after Exp.: 1069;RR skipped 18.9 (50%);VM1 aftr Trfr.:   31;PC [62245];Background: BGD 2019/Jun/24 16:09 - ;1.92 mV;2.03 mV;2.55 mV (Thermo);Init int: 16746.69;PressAdjust: L: 12239.8  R: 10965.4 ( Master Capillary )</t>
  </si>
  <si>
    <t>12_NBS 19_-0001.did</t>
  </si>
  <si>
    <t xml:space="preserve"> Acid: 69.9 [°C]; LeakRate [µBar/Min]:  606 ;  0 xtra drops; P no Acid :   34;Total CO2 : 1064;# Exp.:  0;CO2 after Exp.: 1064;RR skipped 17.9 (50%);VM1 aftr Trfr.:   29;PC [62245];Background: BGD 2019/Jun/24 16:09 - ;1.92 mV;2.03 mV;2.55 mV (Thermo);Init int: 16756.51;PressAdjust: L: 12295.5  R: 11020.6 ( Master Capillary )</t>
  </si>
  <si>
    <t>13_NBS 18_-0001.did</t>
  </si>
  <si>
    <t xml:space="preserve"> Acid: 70.6 [°C]; LeakRate [µBar/Min]:  435 ;  0 xtra drops; P no Acid :   34;Total CO2 : 1045;# Exp.:  0;CO2 after Exp.: 1045;RR pressure 13.1 (100%);RR pressure 23.9 (50%);VM1 aftr Trfr.:   29;PC [62235];Background: BGD 2019/Jun/24 16:09 - ;1.92 mV;2.03 mV;2.55 mV (Thermo);Init int: 15808.01;PressAdjust: L: 11650.7  R: 10486.1 ( Master Capillary )</t>
  </si>
  <si>
    <t>GYN 92</t>
  </si>
  <si>
    <t>15_ELC_81_-0001.did</t>
  </si>
  <si>
    <t>06/25/19</t>
  </si>
  <si>
    <t xml:space="preserve"> Acid: 69.8 [°C]; LeakRate [µBar/Min]:  396 ;  0 xtra drops; P no Acid :   31; P gases :   66;Total CO2 : 1030;# Exp.:  0;CO2 after Exp.: 1030;RR skipped 22.5 (50%);VM1 aftr Trfr.:   31;PC [62245];Background: BGD 2019/Jun/24 16:09 - ;1.92 mV;2.03 mV;2.55 mV (Thermo);Init int: 15008.16;PressAdjust: L: 11043.7  R: 9939.9 ( Master Capillary )</t>
  </si>
  <si>
    <t>other user data</t>
  </si>
  <si>
    <t>University of Southampton SEAPORT Carbon Labs - Stable Isotope Mass Spectrometry Laboratory</t>
  </si>
  <si>
    <t>Instrument:  Thermo Scientific Kiel IV Carbonate device coupled with a MAT253 isotope ratio mass spectrometer</t>
  </si>
  <si>
    <t xml:space="preserve">Total number of samples: </t>
  </si>
  <si>
    <t>Samples to be charged:</t>
  </si>
  <si>
    <t>PI: Clive Trueman</t>
  </si>
  <si>
    <t>Sample name</t>
  </si>
  <si>
    <t>Run</t>
  </si>
  <si>
    <t>Standard deviation of quality control:</t>
  </si>
  <si>
    <r>
      <t xml:space="preserve">Standard deviation </t>
    </r>
    <r>
      <rPr>
        <b/>
        <sz val="11"/>
        <color theme="1"/>
        <rFont val="Calibri"/>
        <family val="2"/>
      </rPr>
      <t>δ13C/12C</t>
    </r>
  </si>
  <si>
    <r>
      <t xml:space="preserve">Standard deviation  </t>
    </r>
    <r>
      <rPr>
        <b/>
        <sz val="11"/>
        <color theme="1"/>
        <rFont val="Calibri"/>
        <family val="2"/>
      </rPr>
      <t>δ18O/16O</t>
    </r>
  </si>
  <si>
    <t>All samples ran by Bastian Hambach &amp; Megan Wilding</t>
  </si>
  <si>
    <t>Student: Sarah Alewijnse</t>
  </si>
  <si>
    <t>PhD</t>
  </si>
  <si>
    <t>190625_SAlewijnse2019_run10</t>
  </si>
  <si>
    <t>Acid: 70.3 [°C];LeakRate [µBar/Min]:   68 ; 0 xtra drops;P no Acid :   26;P gases :   78;Total CO2 : 1030;# Exp.:  0;CO2 after Exp.: 1030;RR pressure 13.2 (100%);RR pressure 23.7 (50%);VM1 aftr Trfr.:   29;PC [62244];Background: 1.90 mV;2.03 mV;2.62 mV (Thermo);Init int: 12302.67;PressAdjust: L: 9276.0  R: 8368.7 ( Master Capillary )</t>
  </si>
  <si>
    <t xml:space="preserve"> Acid: 70.5 [°C]; LeakRate [µBar/Min]:  327 ;  0 xtra drops; P no Acid :   34;Total CO2 : 1074;# Exp.:  0;CO2 after Exp.: 1074;RR skipped 22.5 (50%);VM1 aftr Trfr.:   29;PC [62254];Background: BGD 2019/Jun/25 08:03 - ;1.90 mV;2.03 mV;2.62 mV (Thermo);Init int: 18025.99;PressAdjust: L: 13061.7  R: 11700.8 ( Master Capillary )</t>
  </si>
  <si>
    <t xml:space="preserve"> Acid: 70.3 [°C]; LeakRate [µBar/Min]:  449 ;  0 xtra drops; P no Acid :   31;Total CO2 :  906;# Exp.:  0;CO2 after Exp.:  906;RR skipped 21.6 (50%);VM1 aftr Trfr.:   29;PC [62254];Background: BGD 2019/Jun/25 08:03 - ;1.90 mV;2.03 mV;2.62 mV (Thermo);Init int: 9272.48;PressAdjust: L: 7116.8  R: 6446.9 ( Master Capillary )</t>
  </si>
  <si>
    <t xml:space="preserve"> Acid: 69.8 [°C]; LeakRate [µBar/Min]:  342 ;  0 xtra drops; P no Acid :   34;Total CO2 : 1015;# Exp.:  0;CO2 after Exp.: 1015;RR skipped 21.1 (50%);VM1 aftr Trfr.:   31;PC [62254];Background: BGD 2019/Jun/25 08:03 - ;1.90 mV;2.03 mV;2.62 mV (Thermo);Init int: 13443.51;PressAdjust: L: 9973.8  R: 8990.2 ( Master Capillary )</t>
  </si>
  <si>
    <t>5_GYR_106_-0000.did</t>
  </si>
  <si>
    <t>GYR_106</t>
  </si>
  <si>
    <t xml:space="preserve"> Acid: 70.1 [°C]; LeakRate [µBar/Min]:  454 ;  0 xtra drops; P no Acid :   34;Total CO2 : 1067;# Exp.:  0;CO2 after Exp.: 1067;RR skipped 19.9 (50%);VM1 aftr Trfr.:   31;PC [62244];Background: BGD 2019/Jun/25 08:03 - ;1.90 mV;2.03 mV;2.62 mV (Thermo);Init int: 17985.71;PressAdjust: L: 13097.5  R: 11718.0 ( Master Capillary )</t>
  </si>
  <si>
    <t>6_GYR_102_-0000.did</t>
  </si>
  <si>
    <t>GYR_102</t>
  </si>
  <si>
    <t xml:space="preserve"> Acid: 69.8 [°C]; LeakRate [µBar/Min]:  718 ;  0 xtra drops; P no Acid :   34;Total CO2 : 1067;# Exp.:  0;CO2 after Exp.: 1067;RR pressure 13.1 (100%);RR pressure 24.0 (50%);VM1 aftr Trfr.:   31;PC [62244];Background: BGD 2019/Jun/25 08:03 - ;1.90 mV;2.03 mV;2.62 mV (Thermo);Init int: 16545.72;PressAdjust: L: 12180.7  R: 10950.5 ( Master Capillary )</t>
  </si>
  <si>
    <t>7_GYR_96_-0000.did</t>
  </si>
  <si>
    <t>GYR_96</t>
  </si>
  <si>
    <t xml:space="preserve"> Acid: 70.3 [°C]; LeakRate [µBar/Min]:  449 ;  0 xtra drops; P no Acid :   36;Total CO2 : 1006;# Exp.:  0;CO2 after Exp.: 1006;RR skipped 22.4 (50%);VM1 aftr Trfr.:   31;PC [62253];Background: BGD 2019/Jun/25 08:03 - ;1.90 mV;2.03 mV;2.62 mV (Thermo);Init int: 13141.39;PressAdjust: L: 9796.2  R: 8836.1 ( Master Capillary )</t>
  </si>
  <si>
    <t>8_GYR_95_-0000.did</t>
  </si>
  <si>
    <t>GYR_95</t>
  </si>
  <si>
    <t xml:space="preserve"> Acid: 70.5 [°C]; LeakRate [µBar/Min]:  366 ;  0 xtra drops; P no Acid :   34;Total CO2 : 1072;# Exp.:  0;CO2 after Exp.: 1069;RR skipped 21.5 (50%);VM1 aftr Trfr.:   31;PC [62254];Background: BGD 2019/Jun/25 08:03 - ;1.90 mV;2.03 mV;2.62 mV (Thermo);Init int: 17025.43;PressAdjust: L: 12419.2  R: 11148.7 ( Master Capillary )</t>
  </si>
  <si>
    <t>9_GYR_90_-0000.did</t>
  </si>
  <si>
    <t>GYR_90</t>
  </si>
  <si>
    <t xml:space="preserve"> Acid: 70.5 [°C]; LeakRate [µBar/Min]:  405 ;  0 xtra drops; P no Acid :   31;Total CO2 : 1062;# Exp.:  0;CO2 after Exp.: 1064;RR skipped 20.3 (50%);VM1 aftr Trfr.:   29;PC [62244];Background: BGD 2019/Jun/25 08:03 - ;1.90 mV;2.03 mV;2.62 mV (Thermo);Init int: 18364.11;PressAdjust: L: 13261.1  R: 11867.7 ( Master Capillary )</t>
  </si>
  <si>
    <t>10_GYR_93_-0000.did</t>
  </si>
  <si>
    <t>GYR_93</t>
  </si>
  <si>
    <t xml:space="preserve"> Acid: 69.8 [°C]; LeakRate [µBar/Min]:  352 ;  0 xtra drops; P no Acid :   29;Total CO2 : 1079;# Exp.:  0;CO2 after Exp.: 1079;RR skipped 19.5 (50%);VM1 aftr Trfr.:   26;PC [62244];Background: BGD 2019/Jun/25 08:03 - ;1.90 mV;2.03 mV;2.62 mV (Thermo);Init int: 20064.43;PressAdjust: L: 14287.9  R: 12737.9 ( Master Capillary )</t>
  </si>
  <si>
    <t>11_GYR_94_-0000.did</t>
  </si>
  <si>
    <t>GYR_94</t>
  </si>
  <si>
    <t xml:space="preserve"> Acid: 70.0 [°C]; LeakRate [µBar/Min]:  430 ;  0 xtra drops; P no Acid :   26;Total CO2 : 1003;# Exp.:  0;CO2 after Exp.: 1003;RR skipped 18.2 (50%);VM1 aftr Trfr.:   24;PC [62244];Background: BGD 2019/Jun/25 08:03 - ;1.90 mV;2.03 mV;2.62 mV (Thermo);Init int: 15597.26;PressAdjust: L: 11397.4  R: 10238.0 ( Master Capillary )</t>
  </si>
  <si>
    <t>12_GYR_99_-0000.did</t>
  </si>
  <si>
    <t>GYR_99</t>
  </si>
  <si>
    <t xml:space="preserve"> Acid: 70.5 [°C]; LeakRate [µBar/Min]:  337 ;  0 xtra drops; P no Acid :   26;Total CO2 : 1001;# Exp.:  0;CO2 after Exp.: 1001;RR pressure 13.1 (100%);RR pressure 24.1 (50%);VM1 aftr Trfr.:   24;PC [62244];Background: BGD 2019/Jun/25 08:03 - ;1.90 mV;2.03 mV;2.62 mV (Thermo);Init int: 15092.16;PressAdjust: L: 11158.5  R: 10020.4 ( Master Capillary )</t>
  </si>
  <si>
    <t xml:space="preserve"> Acid: 70.4 [°C]; LeakRate [µBar/Min]:  454 ;  0 xtra drops; P no Acid :   26;Total CO2 : 1047;# Exp.:  0;CO2 after Exp.: 1047;RR skipped 22.6 (50%);VM1 aftr Trfr.:   24;PC [62244];Background: BGD 2019/Jun/25 08:03 - ;1.90 mV;2.03 mV;2.62 mV (Thermo);Init int: 19580.97;PressAdjust: L: 14020.6  R: 12512.8 ( Master Capillary )</t>
  </si>
  <si>
    <t>14_GYR_98_-0000.did</t>
  </si>
  <si>
    <t>GYR_98</t>
  </si>
  <si>
    <t xml:space="preserve"> Acid: 70.1 [°C]; LeakRate [µBar/Min]:  694 ;  0 xtra drops; P no Acid :   26;Total CO2 :  991;# Exp.:  0;CO2 after Exp.:  991;RR skipped 21.5 (50%);VM1 aftr Trfr.:   22;PC [62244];Background: BGD 2019/Jun/25 08:03 - ;1.90 mV;2.03 mV;2.62 mV (Thermo);Init int: 14898.23;PressAdjust: L: 10931.0  R: 9818.8 ( Master Capillary )</t>
  </si>
  <si>
    <t>15_GYR_110_-0000.did</t>
  </si>
  <si>
    <t>GYR_110</t>
  </si>
  <si>
    <t xml:space="preserve"> Acid: 70.4 [°C]; LeakRate [µBar/Min]:  425 ;  0 xtra drops; P no Acid :   26;1;Total CO2 : 1037;# Exp.:  0;CO2 after Exp.: 1037;RR skipped 20.5 (50%);VM1 aftr Trfr.:   24;PC [62244];Background: BGD 2019/Jun/25 08:03 - ;1.90 mV;2.03 mV;2.62 mV (Thermo);Init int: 18415.55;PressAdjust: L: 13240.0  R: 11838.0 ( Master Capillary )</t>
  </si>
  <si>
    <t>16_GYR_91_-0000.did</t>
  </si>
  <si>
    <t>GYR_91</t>
  </si>
  <si>
    <t>Acid: 70.3 [°C];LeakRate [µBar/Min]:  396 ; 0 xtra drops;P no Acid :   22;P gases :   53;Total CO2 :  952;# Exp.:  0;CO2 after Exp.:  952;RR pressure 13.2 (100%);RR pressure 24.3 (50%);VM1 aftr Trfr.:   22;PC [62244];Background: 2.02 mV;2.19 mV;2.90 mV (Thermo);Init int: 10390.85;PressAdjust: L: 7811.1  R: 7050.4 ( Master Capillary )</t>
  </si>
  <si>
    <t>17_GYR_100_-0000.did</t>
  </si>
  <si>
    <t>GYR_100</t>
  </si>
  <si>
    <t xml:space="preserve"> Acid: 70.1 [°C]; LeakRate [µBar/Min]:  440 ;  0 xtra drops; P no Acid :   26;Total CO2 : 1001;# Exp.:  0;CO2 after Exp.: 1001;RR skipped 23.5 (50%);VM1 aftr Trfr.:   22;PC [62244];Background: BGD 2019/Jun/25 18:30 - ;2.02 mV;2.19 mV;2.90 mV (Thermo);Init int: 15410.88;PressAdjust: L: 11328.2  R: 10172.6 ( Master Capillary )</t>
  </si>
  <si>
    <t>18_GYR_105_-0000.did</t>
  </si>
  <si>
    <t>GYR_105</t>
  </si>
  <si>
    <t xml:space="preserve"> Acid: 70.0 [°C]; LeakRate [µBar/Min]:  474 ;  0 xtra drops; P no Acid :   24;Total CO2 :  974;# Exp.:  0;CO2 after Exp.:  974;RR skipped 21.9 (50%);VM1 aftr Trfr.:   24;PC [62244];Background: BGD 2019/Jun/25 18:30 - ;2.02 mV;2.19 mV;2.90 mV (Thermo);Init int: 14222.32;PressAdjust: L: 10528.9  R: 9476.6 ( Master Capillary )</t>
  </si>
  <si>
    <t>19_GYR_112_-0000.did</t>
  </si>
  <si>
    <t>GYR_112</t>
  </si>
  <si>
    <t xml:space="preserve"> Acid: 70.5 [°C]; LeakRate [µBar/Min]:  425 ;  0 xtra drops; P no Acid :   29;Total CO2 : 1067;# Exp.:  0;CO2 after Exp.: 1067;RR pressure 13.1 (100%);RR pressure 24.2 (50%);VM1 aftr Trfr.:   26;PC [62234];Background: BGD 2019/Jun/25 18:30 - ;2.02 mV;2.19 mV;2.90 mV (Thermo);Init int: 19766.71;PressAdjust: L: 14261.2  R: 12751.4 ( Master Capillary )</t>
  </si>
  <si>
    <t>20_GYR_103_-0000.did</t>
  </si>
  <si>
    <t>GYR_103</t>
  </si>
  <si>
    <t xml:space="preserve"> Acid: 69.8 [°C]; LeakRate [µBar/Min]:  659 ;  0 xtra drops; P no Acid :   29;Total CO2 : 1064;# Exp.:  0;CO2 after Exp.: 1064;RR skipped 22.6 (50%);VM1 aftr Trfr.:   26;PC [62244];Background: BGD 2019/Jun/25 18:30 - ;2.02 mV;2.19 mV;2.90 mV (Thermo);Init int: 18876.76;PressAdjust: L: 13489.7  R: 12076.0 ( Master Capillary )</t>
  </si>
  <si>
    <t>21_GYR_104_-0000.did</t>
  </si>
  <si>
    <t>GYR_104</t>
  </si>
  <si>
    <t xml:space="preserve"> Acid: 70.5 [°C]; LeakRate [µBar/Min]:  440 ;  0 xtra drops; P no Acid :   31;Total CO2 : 1086;# Exp.:  0;CO2 after Exp.: 1086;RR skipped 21.6 (50%);VM1 aftr Trfr.:   26;PC [62244];Background: BGD 2019/Jun/25 18:30 - ;2.02 mV;2.19 mV;2.90 mV (Thermo);Init int: 20638.84;PressAdjust: L: 14701.0  R: 13110.9 ( Master Capillary )</t>
  </si>
  <si>
    <t>22_GYR_101_-0000.did</t>
  </si>
  <si>
    <t>GYR_101</t>
  </si>
  <si>
    <t xml:space="preserve"> Acid: 69.8 [°C]; LeakRate [µBar/Min]:  347 ;  0 xtra drops; P no Acid :   29;Total CO2 : 1013;# Exp.:  0;CO2 after Exp.: 1013;RR skipped 20.4 (50%);VM1 aftr Trfr.:   24;PC [62244];Background: BGD 2019/Jun/25 18:30 - ;2.02 mV;2.19 mV;2.90 mV (Thermo);Init int: 15903.10;PressAdjust: L: 11659.5  R: 10457.6 ( Master Capillary )</t>
  </si>
  <si>
    <t xml:space="preserve"> Acid: 70.0 [°C]; LeakRate [µBar/Min]:  479 ;  0 xtra drops; P no Acid :   73;Total CO2 : 1023;# Exp.:  0;CO2 after Exp.: 1023;RR skipped 19.4 (50%);VM1 aftr Trfr.:   26;PC [62244];Background: BGD 2019/Jun/25 18:30 - ;2.02 mV;2.19 mV;2.90 mV (Thermo);Init int: 16333.13;PressAdjust: L: 11924.1  R: 10690.4 ( Master Capillary )</t>
  </si>
  <si>
    <t xml:space="preserve"> Acid: 70.5 [°C]; LeakRate [µBar/Min]:  630 ;  0 xtra drops; P no Acid :   26;Total CO2 :  849;# Exp.:  0;CO2 after Exp.:  849;RR skipped 18.4 (50%);VM1 aftr Trfr.:   24;PC [62244];Background: BGD 2019/Jun/25 18:30 - ;2.02 mV;2.19 mV;2.90 mV (Thermo);Init int: 8213.82;PressAdjust: L: 6301.2  R: 5710.9 ( Master Capillary )</t>
  </si>
  <si>
    <t>25_GYR_111_-0000.did</t>
  </si>
  <si>
    <t>GYR_111</t>
  </si>
  <si>
    <t xml:space="preserve"> Acid: 69.8 [°C]; LeakRate [µBar/Min]:  484 ;  0 xtra drops; P no Acid :   58;Total CO2 : 1001;# Exp.:  0;CO2 after Exp.: 1001;RR pressure 13.1 (100%);RR pressure 24.3 (50%);VM1 aftr Trfr.:   24;PC [62244];Background: BGD 2019/Jun/25 18:30 - ;2.02 mV;2.19 mV;2.90 mV (Thermo);Init int: 15503.16;PressAdjust: L: 11399.4  R: 10236.5 ( Master Capillary )</t>
  </si>
  <si>
    <t>26_GYR_107_-0000.did</t>
  </si>
  <si>
    <t>GYR_107</t>
  </si>
  <si>
    <t>06/26/19</t>
  </si>
  <si>
    <t xml:space="preserve"> Acid: 70.5 [°C]; LeakRate [µBar/Min]:  381 ;  0 xtra drops; P no Acid :   24;Total CO2 : 1055;# Exp.:  0;CO2 after Exp.: 1055;RR skipped 22.8 (50%);VM1 aftr Trfr.:   22;PC [62234];Background: BGD 2019/Jun/25 18:30 - ;2.02 mV;2.19 mV;2.90 mV (Thermo);Init int: 21160.56;PressAdjust: L: 14940.0  R: 13297.1 ( Master Capillary )</t>
  </si>
  <si>
    <t>27_KRA_156_-0000.did</t>
  </si>
  <si>
    <t>KRA_156</t>
  </si>
  <si>
    <t xml:space="preserve"> Acid: 69.9 [°C]; LeakRate [µBar/Min]:  440 ;  0 xtra drops; P no Acid :   24;Total CO2 :  989;# Exp.:  0;CO2 after Exp.:  989;RR skipped 21.6 (50%);VM1 aftr Trfr.:   22;PC [62244];Background: BGD 2019/Jun/25 18:30 - ;2.02 mV;2.19 mV;2.90 mV (Thermo);Init int: 14959.76;PressAdjust: L: 10957.4  R: 9851.6 ( Master Capillary )</t>
  </si>
  <si>
    <t>28_KRA_165_-0000.did</t>
  </si>
  <si>
    <t>KRA_165</t>
  </si>
  <si>
    <t xml:space="preserve"> Acid: 70.5 [°C]; LeakRate [µBar/Min]:  366 ;  0 xtra drops; P no Acid :   24;Total CO2 : 1055;# Exp.:  0;CO2 after Exp.: 1055;RR skipped 20.8 (50%);VM1 aftr Trfr.:   22;PC [62244];Background: BGD 2019/Jun/25 18:30 - ;2.02 mV;2.19 mV;2.90 mV (Thermo);Init int: 21086.65;PressAdjust: L: 14723.7  R: 13191.0 ( Master Capillary )</t>
  </si>
  <si>
    <t>29_KRA_153_-0000.did</t>
  </si>
  <si>
    <t>KRA_153</t>
  </si>
  <si>
    <t xml:space="preserve"> Acid: 70.1 [°C]; LeakRate [µBar/Min]:  440 ;  0 xtra drops; P no Acid :   24;Total CO2 :  974;# Exp.:  0;CO2 after Exp.:  974;RR skipped 19.4 (50%);VM1 aftr Trfr.:   22;PC [62244];Background: BGD 2019/Jun/25 18:30 - ;2.02 mV;2.19 mV;2.90 mV (Thermo);Init int: 14225.23;PressAdjust: L: 10474.4  R: 9413.1 ( Master Capillary )</t>
  </si>
  <si>
    <t>30_KRA_166_-0000.did</t>
  </si>
  <si>
    <t>KRA_166</t>
  </si>
  <si>
    <t xml:space="preserve"> Acid: 70.3 [°C]; LeakRate [µBar/Min]:  718 ;  0 xtra drops; P no Acid :   24;Total CO2 : 1006;# Exp.:  0;CO2 after Exp.: 1006;RR skipped 18.7 (50%);VM1 aftr Trfr.:   22;PC [62244];Background: BGD 2019/Jun/25 18:30 - ;2.02 mV;2.19 mV;2.90 mV (Thermo);Init int: 16675.61;PressAdjust: L: 12065.1  R: 10795.9 ( Master Capillary )</t>
  </si>
  <si>
    <t>31_KRA_177_-0000.did</t>
  </si>
  <si>
    <t>KRA_177</t>
  </si>
  <si>
    <t xml:space="preserve"> Acid: 69.9 [°C]; LeakRate [µBar/Min]:  430 ;  0 xtra drops; P no Acid :   24;Total CO2 : 1018;# Exp.:  0;CO2 after Exp.: 1018;RR pressure 13.1 (100%);RR pressure 24.1 (50%);VM1 aftr Trfr.:   22;PC [62244];Background: BGD 2019/Jun/25 18:30 - ;2.02 mV;2.19 mV;2.90 mV (Thermo);Init int: 17254.26;PressAdjust: L: 12478.6  R: 11174.5 ( Master Capillary )</t>
  </si>
  <si>
    <t>32_KRA_152_-0000.did</t>
  </si>
  <si>
    <t>KRA_152</t>
  </si>
  <si>
    <t xml:space="preserve"> Acid: 70.6 [°C]; LeakRate [µBar/Min]:  698 ;  0 xtra drops; P no Acid :   24;Total CO2 : 1074;# Exp.:  0;CO2 after Exp.: 1074;RR skipped 22.7 (50%);VM1 aftr Trfr.:   22;PC [62244];Background: BGD 2019/Jun/25 18:30 - ;2.02 mV;2.19 mV;2.90 mV (Thermo);Init int: 22957.93;PressAdjust: L: 15865.5  R: 14166.0 ( Master Capillary )</t>
  </si>
  <si>
    <t>33_KRA_155_-0000.did</t>
  </si>
  <si>
    <t>KRA_155</t>
  </si>
  <si>
    <t xml:space="preserve"> Acid: 69.8 [°C]; LeakRate [µBar/Min]:  454 ;  0 xtra drops; P no Acid :   24;Total CO2 :  979;# Exp.:  0;CO2 after Exp.:  979;RR skipped 21.4 (50%);VM1 aftr Trfr.:   22;PC [62244];Background: BGD 2019/Jun/25 18:30 - ;2.02 mV;2.19 mV;2.90 mV (Thermo);Init int: 14358.10;PressAdjust: L: 10550.9  R: 9488.5 ( Master Capillary )</t>
  </si>
  <si>
    <t xml:space="preserve"> Acid: 70.4 [°C]; LeakRate [µBar/Min]:  391 ;  0 xtra drops; P no Acid :   24;Total CO2 : 1045;# Exp.:  0;CO2 after Exp.: 1045;RR skipped 20.7 (50%);VM1 aftr Trfr.:   22;PC [62254];Background: BGD 2019/Jun/25 18:30 - ;2.02 mV;2.19 mV;2.90 mV (Thermo);Init int: 19946.82;PressAdjust: L: 14184.3  R: 12647.4 ( Master Capillary )</t>
  </si>
  <si>
    <t>35_KRA_145_-0000.did</t>
  </si>
  <si>
    <t>KRA_145</t>
  </si>
  <si>
    <t xml:space="preserve"> Acid: 70.1 [°C]; LeakRate [µBar/Min]:  440 ;  0 xtra drops; P no Acid :   24;Total CO2 : 1072;# Exp.:  0;CO2 after Exp.: 1072;RR skipped 19.4 (50%);VM1 aftr Trfr.:   22;PC [62244];Background: BGD 2019/Jun/25 18:30 - ;2.02 mV;2.19 mV;2.90 mV (Thermo);Init int: 22130.22;PressAdjust: L: 15573.7  R: 13853.1 ( Master Capillary )</t>
  </si>
  <si>
    <t>36_KRA_176_-0000.did</t>
  </si>
  <si>
    <t>KRA_176</t>
  </si>
  <si>
    <t xml:space="preserve"> Acid: 70.5 [°C]; LeakRate [µBar/Min]:  361 ;  0 xtra drops; P no Acid :   24;Total CO2 : 1074;# Exp.:  0;CO2 after Exp.: 1074;RR pressure 13.1 (100%);RR pressure 24.0 (50%);VM1 aftr Trfr.:   22;PC [62244];Background: BGD 2019/Jun/25 18:30 - ;2.02 mV;2.19 mV;2.90 mV (Thermo);Init int: 22713.70;PressAdjust: L: 15936.8  R: 14175.2 ( Master Capillary )</t>
  </si>
  <si>
    <t>37_KRA_178_-0000.did</t>
  </si>
  <si>
    <t>KRA_178</t>
  </si>
  <si>
    <t xml:space="preserve"> Acid: 70.3 [°C]; LeakRate [µBar/Min]:  440 ;  0 xtra drops; P no Acid :   24;Total CO2 : 1011;# Exp.:  0;CO2 after Exp.: 1011;RR skipped 22.4 (50%);VM1 aftr Trfr.:   22;PC [62244];Background: BGD 2019/Jun/25 18:30 - ;2.02 mV;2.19 mV;2.90 mV (Thermo);Init int: 16526.95;PressAdjust: L: 11990.6  R: 10746.9 ( Master Capillary )</t>
  </si>
  <si>
    <t>38_KRA_170_-0000.did</t>
  </si>
  <si>
    <t>KRA_170</t>
  </si>
  <si>
    <t xml:space="preserve"> Acid: 70.5 [°C]; LeakRate [µBar/Min]:  342 ;  0 xtra drops; P no Acid :   26;Total CO2 : 1035;# Exp.:  0;CO2 after Exp.: 1035;RR skipped 21.5 (50%);VM1 aftr Trfr.:   22;PC [62244];Background: BGD 2019/Jun/25 18:30 - ;2.02 mV;2.19 mV;2.90 mV (Thermo);Init int: 18681.13;PressAdjust: L: 13407.1  R: 11968.9 ( Master Capillary )</t>
  </si>
  <si>
    <t>39_KRA_168_-0000.did</t>
  </si>
  <si>
    <t>KRA_168</t>
  </si>
  <si>
    <t xml:space="preserve"> Acid: 70.6 [°C]; LeakRate [µBar/Min]:  435 ;  0 xtra drops; P no Acid :   26;Total CO2 : 1067;# Exp.:  0;CO2 after Exp.: 1064;RR skipped 20.3 (50%);VM1 aftr Trfr.:   22;PC [62244];Background: BGD 2019/Jun/25 18:30 - ;2.02 mV;2.19 mV;2.90 mV (Thermo);Init int: 21674.72;PressAdjust: L: 15277.7  R: 13605.6 ( Master Capillary )</t>
  </si>
  <si>
    <t>40_KRA_169_-0000.did</t>
  </si>
  <si>
    <t>KRA_169</t>
  </si>
  <si>
    <t xml:space="preserve"> Acid: 69.9 [°C]; LeakRate [µBar/Min]:  347 ;  0 xtra drops; P no Acid :   26;Total CO2 :  971;# Exp.:  0;CO2 after Exp.:  969;RR skipped 19.1 (50%);VM1 aftr Trfr.:   22;PC [62234];Background: BGD 2019/Jun/25 18:30 - ;2.02 mV;2.19 mV;2.90 mV (Thermo);Init int: 13912.04;PressAdjust: L: 10282.2  R: 9246.3 ( Master Capillary )</t>
  </si>
  <si>
    <t>41_KRA_146_-0000.did</t>
  </si>
  <si>
    <t>KRA_146</t>
  </si>
  <si>
    <t xml:space="preserve"> Acid: 70.5 [°C]; LeakRate [µBar/Min]:  430 ;  0 xtra drops; P no Acid :   26;Total CO2 :  989;# Exp.:  0;CO2 after Exp.:  989;RR skipped 18.2 (50%);VM1 aftr Trfr.:   22;PC [62244];Background: BGD 2019/Jun/25 18:30 - ;2.02 mV;2.19 mV;2.90 mV (Thermo);Init int: 14794.54;PressAdjust: L: 10847.3  R: 9738.0 ( Master Capillary )</t>
  </si>
  <si>
    <t>42_KRA_167_-0000.did</t>
  </si>
  <si>
    <t>KRA_167</t>
  </si>
  <si>
    <t xml:space="preserve"> Acid: 70.4 [°C]; LeakRate [µBar/Min]:  342 ;  0 xtra drops; P no Acid :   29;Total CO2 : 1062;# Exp.:  0;CO2 after Exp.: 1062;RR pressure 13.2 (100%);RR pressure 24.3 (50%);VM1 aftr Trfr.:   22;PC [62234];Background: BGD 2019/Jun/25 18:30 - ;2.02 mV;2.19 mV;2.90 mV (Thermo);Init int: 20703.22;PressAdjust: L: 14695.3  R: 13091.9 ( Master Capillary )</t>
  </si>
  <si>
    <t xml:space="preserve"> Acid: 69.8 [°C]; LeakRate [µBar/Min]:  415 ;  0 xtra drops; P no Acid :   24;Total CO2 :  962;# Exp.:  0;CO2 after Exp.:  962;RR skipped 22.6 (50%);VM1 aftr Trfr.:   22;PC [62244];Background: BGD 2019/Jun/25 18:30 - ;2.02 mV;2.19 mV;2.90 mV (Thermo);Init int: 13435.27;PressAdjust: L: 9924.9  R: 8933.5 ( Master Capillary )</t>
  </si>
  <si>
    <t xml:space="preserve"> Acid: 70.4 [°C]; LeakRate [µBar/Min]:  400 ;  0 xtra drops; P no Acid :   24;Total CO2 :  937;# Exp.:  0;CO2 after Exp.:  937;RR skipped 21.8 (50%);VM1 aftr Trfr.:   22;PC [62244];Background: BGD 2019/Jun/25 18:30 - ;2.02 mV;2.19 mV;2.90 mV (Thermo);Init int: 12052.71;PressAdjust: L: 9020.8  R: 8130.5 ( Master Capillary )</t>
  </si>
  <si>
    <t xml:space="preserve"> Acid: 69.8 [°C]; LeakRate [µBar/Min]:  425 ;  0 xtra drops; P no Acid :   24;Total CO2 : 1074;# Exp.:  0;CO2 after Exp.: 1074;RR skipped 20.9 (50%);VM1 aftr Trfr.:   22;PC [62244];Background: BGD 2019/Jun/25 18:30 - ;2.02 mV;2.19 mV;2.90 mV (Thermo);Init int: 22712.86;PressAdjust: L: 15981.3  R: 14194.0 ( Master Capillary )</t>
  </si>
  <si>
    <t>GYN_92</t>
  </si>
  <si>
    <t>sample failed leak rate for 3rd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</si>
</sst>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</font>
    <font>
      <b/>
      <sz val="11"/>
      <name val="Calibri"/>
      <family val="2"/>
    </font>
    <font>
      <i/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</font>
    <font>
      <sz val="11"/>
      <name val="Calibri"/>
      <family val="2"/>
    </font>
    <font>
      <vertAlign val="superscript"/>
      <sz val="11"/>
      <color theme="0" tint="-0.499984740745262"/>
      <name val="Calibri"/>
      <family val="2"/>
    </font>
    <font>
      <i/>
      <sz val="11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Ebrima"/>
    </font>
    <font>
      <sz val="10"/>
      <name val="Ebrima"/>
    </font>
    <font>
      <sz val="10"/>
      <color rgb="FFFF0000"/>
      <name val="Ebrima"/>
    </font>
    <font>
      <b/>
      <sz val="10"/>
      <name val="Ebrima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" fontId="3" fillId="0" borderId="0" xfId="0" applyNumberFormat="1" applyFont="1"/>
    <xf numFmtId="2" fontId="3" fillId="0" borderId="0" xfId="0" applyNumberFormat="1" applyFont="1"/>
    <xf numFmtId="165" fontId="3" fillId="0" borderId="0" xfId="0" applyNumberFormat="1" applyFont="1"/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164" fontId="4" fillId="2" borderId="2" xfId="0" applyNumberFormat="1" applyFont="1" applyFill="1" applyBorder="1" applyAlignment="1">
      <alignment wrapText="1"/>
    </xf>
    <xf numFmtId="1" fontId="4" fillId="2" borderId="2" xfId="0" applyNumberFormat="1" applyFont="1" applyFill="1" applyBorder="1" applyAlignment="1">
      <alignment wrapText="1"/>
    </xf>
    <xf numFmtId="2" fontId="4" fillId="2" borderId="2" xfId="0" applyNumberFormat="1" applyFont="1" applyFill="1" applyBorder="1" applyAlignment="1">
      <alignment wrapText="1"/>
    </xf>
    <xf numFmtId="165" fontId="4" fillId="2" borderId="4" xfId="0" applyNumberFormat="1" applyFont="1" applyFill="1" applyBorder="1" applyAlignment="1">
      <alignment wrapText="1"/>
    </xf>
    <xf numFmtId="2" fontId="5" fillId="3" borderId="5" xfId="0" applyNumberFormat="1" applyFont="1" applyFill="1" applyBorder="1" applyAlignment="1">
      <alignment horizontal="center" wrapText="1"/>
    </xf>
    <xf numFmtId="2" fontId="5" fillId="3" borderId="6" xfId="0" applyNumberFormat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3" borderId="7" xfId="0" applyFont="1" applyFill="1" applyBorder="1"/>
    <xf numFmtId="0" fontId="3" fillId="3" borderId="0" xfId="0" applyFont="1" applyFill="1" applyBorder="1"/>
    <xf numFmtId="0" fontId="5" fillId="3" borderId="8" xfId="0" applyFont="1" applyFill="1" applyBorder="1"/>
    <xf numFmtId="14" fontId="3" fillId="3" borderId="0" xfId="0" applyNumberFormat="1" applyFont="1" applyFill="1" applyBorder="1"/>
    <xf numFmtId="21" fontId="3" fillId="3" borderId="0" xfId="0" applyNumberFormat="1" applyFont="1" applyFill="1" applyBorder="1"/>
    <xf numFmtId="164" fontId="3" fillId="3" borderId="0" xfId="0" applyNumberFormat="1" applyFont="1" applyFill="1" applyBorder="1"/>
    <xf numFmtId="1" fontId="3" fillId="3" borderId="0" xfId="0" applyNumberFormat="1" applyFont="1" applyFill="1" applyBorder="1"/>
    <xf numFmtId="2" fontId="3" fillId="3" borderId="0" xfId="0" applyNumberFormat="1" applyFont="1" applyFill="1" applyBorder="1"/>
    <xf numFmtId="165" fontId="3" fillId="3" borderId="9" xfId="0" applyNumberFormat="1" applyFont="1" applyFill="1" applyBorder="1"/>
    <xf numFmtId="2" fontId="5" fillId="3" borderId="10" xfId="0" applyNumberFormat="1" applyFont="1" applyFill="1" applyBorder="1"/>
    <xf numFmtId="2" fontId="5" fillId="3" borderId="11" xfId="0" applyNumberFormat="1" applyFont="1" applyFill="1" applyBorder="1"/>
    <xf numFmtId="165" fontId="3" fillId="3" borderId="11" xfId="0" applyNumberFormat="1" applyFont="1" applyFill="1" applyBorder="1"/>
    <xf numFmtId="0" fontId="8" fillId="0" borderId="0" xfId="0" applyFont="1"/>
    <xf numFmtId="0" fontId="3" fillId="3" borderId="12" xfId="0" applyFont="1" applyFill="1" applyBorder="1"/>
    <xf numFmtId="0" fontId="3" fillId="3" borderId="13" xfId="0" applyFont="1" applyFill="1" applyBorder="1"/>
    <xf numFmtId="0" fontId="5" fillId="3" borderId="14" xfId="0" applyFont="1" applyFill="1" applyBorder="1"/>
    <xf numFmtId="14" fontId="3" fillId="3" borderId="13" xfId="0" applyNumberFormat="1" applyFont="1" applyFill="1" applyBorder="1"/>
    <xf numFmtId="21" fontId="3" fillId="3" borderId="13" xfId="0" applyNumberFormat="1" applyFont="1" applyFill="1" applyBorder="1"/>
    <xf numFmtId="164" fontId="3" fillId="3" borderId="13" xfId="0" applyNumberFormat="1" applyFont="1" applyFill="1" applyBorder="1"/>
    <xf numFmtId="1" fontId="3" fillId="3" borderId="13" xfId="0" applyNumberFormat="1" applyFont="1" applyFill="1" applyBorder="1"/>
    <xf numFmtId="2" fontId="3" fillId="3" borderId="13" xfId="0" applyNumberFormat="1" applyFont="1" applyFill="1" applyBorder="1"/>
    <xf numFmtId="165" fontId="3" fillId="3" borderId="15" xfId="0" applyNumberFormat="1" applyFont="1" applyFill="1" applyBorder="1"/>
    <xf numFmtId="2" fontId="5" fillId="3" borderId="16" xfId="0" applyNumberFormat="1" applyFont="1" applyFill="1" applyBorder="1"/>
    <xf numFmtId="2" fontId="5" fillId="3" borderId="17" xfId="0" applyNumberFormat="1" applyFont="1" applyFill="1" applyBorder="1"/>
    <xf numFmtId="0" fontId="4" fillId="0" borderId="0" xfId="0" applyFont="1" applyBorder="1"/>
    <xf numFmtId="14" fontId="4" fillId="0" borderId="0" xfId="0" applyNumberFormat="1" applyFont="1" applyBorder="1"/>
    <xf numFmtId="21" fontId="4" fillId="0" borderId="0" xfId="0" applyNumberFormat="1" applyFont="1" applyBorder="1"/>
    <xf numFmtId="164" fontId="4" fillId="0" borderId="0" xfId="0" applyNumberFormat="1" applyFont="1" applyBorder="1"/>
    <xf numFmtId="1" fontId="4" fillId="0" borderId="0" xfId="0" applyNumberFormat="1" applyFont="1" applyBorder="1"/>
    <xf numFmtId="2" fontId="4" fillId="0" borderId="0" xfId="0" applyNumberFormat="1" applyFont="1" applyBorder="1"/>
    <xf numFmtId="165" fontId="4" fillId="0" borderId="0" xfId="0" applyNumberFormat="1" applyFont="1" applyFill="1" applyBorder="1"/>
    <xf numFmtId="2" fontId="4" fillId="0" borderId="0" xfId="0" applyNumberFormat="1" applyFont="1" applyFill="1" applyBorder="1"/>
    <xf numFmtId="0" fontId="9" fillId="0" borderId="0" xfId="0" applyFont="1" applyFill="1" applyBorder="1"/>
    <xf numFmtId="164" fontId="9" fillId="0" borderId="0" xfId="0" applyNumberFormat="1" applyFont="1" applyFill="1" applyBorder="1"/>
    <xf numFmtId="0" fontId="10" fillId="0" borderId="0" xfId="0" applyFont="1" applyFill="1" applyBorder="1"/>
    <xf numFmtId="1" fontId="10" fillId="0" borderId="0" xfId="0" applyNumberFormat="1" applyFont="1" applyFill="1" applyBorder="1"/>
    <xf numFmtId="2" fontId="7" fillId="0" borderId="23" xfId="0" applyNumberFormat="1" applyFont="1" applyFill="1" applyBorder="1" applyAlignment="1">
      <alignment horizontal="center" wrapText="1"/>
    </xf>
    <xf numFmtId="0" fontId="9" fillId="0" borderId="24" xfId="0" applyFont="1" applyFill="1" applyBorder="1"/>
    <xf numFmtId="2" fontId="10" fillId="0" borderId="1" xfId="0" applyNumberFormat="1" applyFont="1" applyFill="1" applyBorder="1"/>
    <xf numFmtId="2" fontId="10" fillId="0" borderId="25" xfId="0" applyNumberFormat="1" applyFont="1" applyFill="1" applyBorder="1"/>
    <xf numFmtId="2" fontId="12" fillId="0" borderId="12" xfId="0" applyNumberFormat="1" applyFont="1" applyFill="1" applyBorder="1" applyAlignment="1">
      <alignment horizontal="center" wrapText="1"/>
    </xf>
    <xf numFmtId="2" fontId="10" fillId="0" borderId="26" xfId="0" applyNumberFormat="1" applyFont="1" applyFill="1" applyBorder="1" applyAlignment="1">
      <alignment horizontal="center"/>
    </xf>
    <xf numFmtId="2" fontId="10" fillId="0" borderId="27" xfId="0" applyNumberFormat="1" applyFont="1" applyFill="1" applyBorder="1" applyAlignment="1">
      <alignment horizontal="center"/>
    </xf>
    <xf numFmtId="2" fontId="10" fillId="0" borderId="28" xfId="0" applyNumberFormat="1" applyFont="1" applyFill="1" applyBorder="1" applyAlignment="1">
      <alignment horizontal="left"/>
    </xf>
    <xf numFmtId="2" fontId="10" fillId="0" borderId="22" xfId="0" applyNumberFormat="1" applyFont="1" applyFill="1" applyBorder="1" applyAlignment="1">
      <alignment horizontal="left"/>
    </xf>
    <xf numFmtId="0" fontId="9" fillId="0" borderId="29" xfId="0" applyFont="1" applyFill="1" applyBorder="1"/>
    <xf numFmtId="11" fontId="9" fillId="0" borderId="24" xfId="0" applyNumberFormat="1" applyFont="1" applyFill="1" applyBorder="1"/>
    <xf numFmtId="164" fontId="9" fillId="0" borderId="24" xfId="0" applyNumberFormat="1" applyFont="1" applyFill="1" applyBorder="1"/>
    <xf numFmtId="0" fontId="3" fillId="0" borderId="0" xfId="0" applyFont="1" applyBorder="1"/>
    <xf numFmtId="1" fontId="7" fillId="0" borderId="21" xfId="0" applyNumberFormat="1" applyFont="1" applyFill="1" applyBorder="1"/>
    <xf numFmtId="1" fontId="12" fillId="0" borderId="28" xfId="0" applyNumberFormat="1" applyFont="1" applyFill="1" applyBorder="1"/>
    <xf numFmtId="2" fontId="10" fillId="0" borderId="21" xfId="0" applyNumberFormat="1" applyFont="1" applyFill="1" applyBorder="1"/>
    <xf numFmtId="2" fontId="10" fillId="0" borderId="22" xfId="0" applyNumberFormat="1" applyFont="1" applyFill="1" applyBorder="1"/>
    <xf numFmtId="2" fontId="10" fillId="0" borderId="28" xfId="0" applyNumberFormat="1" applyFont="1" applyFill="1" applyBorder="1"/>
    <xf numFmtId="165" fontId="7" fillId="0" borderId="21" xfId="0" applyNumberFormat="1" applyFont="1" applyFill="1" applyBorder="1"/>
    <xf numFmtId="2" fontId="13" fillId="4" borderId="30" xfId="0" applyNumberFormat="1" applyFont="1" applyFill="1" applyBorder="1"/>
    <xf numFmtId="2" fontId="13" fillId="4" borderId="31" xfId="0" applyNumberFormat="1" applyFont="1" applyFill="1" applyBorder="1"/>
    <xf numFmtId="0" fontId="9" fillId="0" borderId="32" xfId="0" applyFont="1" applyFill="1" applyBorder="1"/>
    <xf numFmtId="1" fontId="7" fillId="0" borderId="7" xfId="0" applyNumberFormat="1" applyFont="1" applyFill="1" applyBorder="1"/>
    <xf numFmtId="1" fontId="12" fillId="0" borderId="0" xfId="0" applyNumberFormat="1" applyFont="1" applyFill="1" applyBorder="1"/>
    <xf numFmtId="2" fontId="10" fillId="0" borderId="7" xfId="0" applyNumberFormat="1" applyFont="1" applyFill="1" applyBorder="1"/>
    <xf numFmtId="2" fontId="10" fillId="0" borderId="33" xfId="0" applyNumberFormat="1" applyFont="1" applyFill="1" applyBorder="1"/>
    <xf numFmtId="2" fontId="10" fillId="0" borderId="0" xfId="0" applyNumberFormat="1" applyFont="1" applyFill="1" applyBorder="1"/>
    <xf numFmtId="165" fontId="10" fillId="0" borderId="12" xfId="0" applyNumberFormat="1" applyFont="1" applyFill="1" applyBorder="1"/>
    <xf numFmtId="2" fontId="13" fillId="4" borderId="16" xfId="0" applyNumberFormat="1" applyFont="1" applyFill="1" applyBorder="1"/>
    <xf numFmtId="2" fontId="13" fillId="4" borderId="34" xfId="0" applyNumberFormat="1" applyFont="1" applyFill="1" applyBorder="1"/>
    <xf numFmtId="2" fontId="10" fillId="0" borderId="35" xfId="0" applyNumberFormat="1" applyFont="1" applyFill="1" applyBorder="1"/>
    <xf numFmtId="1" fontId="10" fillId="0" borderId="7" xfId="0" applyNumberFormat="1" applyFont="1" applyFill="1" applyBorder="1"/>
    <xf numFmtId="0" fontId="9" fillId="0" borderId="36" xfId="0" applyFont="1" applyFill="1" applyBorder="1"/>
    <xf numFmtId="1" fontId="10" fillId="0" borderId="12" xfId="0" applyNumberFormat="1" applyFont="1" applyFill="1" applyBorder="1"/>
    <xf numFmtId="1" fontId="12" fillId="0" borderId="13" xfId="0" applyNumberFormat="1" applyFont="1" applyFill="1" applyBorder="1"/>
    <xf numFmtId="2" fontId="10" fillId="0" borderId="12" xfId="0" applyNumberFormat="1" applyFont="1" applyFill="1" applyBorder="1"/>
    <xf numFmtId="164" fontId="10" fillId="0" borderId="0" xfId="0" applyNumberFormat="1" applyFont="1" applyFill="1" applyBorder="1"/>
    <xf numFmtId="2" fontId="7" fillId="0" borderId="0" xfId="0" applyNumberFormat="1" applyFont="1" applyFill="1" applyBorder="1" applyAlignment="1">
      <alignment horizontal="center" wrapText="1"/>
    </xf>
    <xf numFmtId="2" fontId="12" fillId="0" borderId="0" xfId="0" applyNumberFormat="1" applyFont="1" applyFill="1" applyBorder="1" applyAlignment="1">
      <alignment horizontal="center" wrapText="1"/>
    </xf>
    <xf numFmtId="0" fontId="17" fillId="0" borderId="0" xfId="0" applyFont="1" applyFill="1" applyAlignment="1">
      <alignment horizontal="left"/>
    </xf>
    <xf numFmtId="0" fontId="17" fillId="0" borderId="0" xfId="0" applyFont="1" applyFill="1" applyAlignment="1">
      <alignment horizontal="right" wrapText="1"/>
    </xf>
    <xf numFmtId="0" fontId="18" fillId="0" borderId="0" xfId="0" applyFont="1" applyFill="1" applyAlignment="1">
      <alignment horizontal="right"/>
    </xf>
    <xf numFmtId="0" fontId="17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19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20" fillId="0" borderId="0" xfId="0" applyFont="1"/>
    <xf numFmtId="0" fontId="14" fillId="5" borderId="37" xfId="0" applyFont="1" applyFill="1" applyBorder="1" applyAlignment="1">
      <alignment horizontal="center" vertical="center" wrapText="1"/>
    </xf>
    <xf numFmtId="1" fontId="5" fillId="5" borderId="37" xfId="0" applyNumberFormat="1" applyFont="1" applyFill="1" applyBorder="1" applyAlignment="1">
      <alignment horizontal="center" wrapText="1"/>
    </xf>
    <xf numFmtId="0" fontId="0" fillId="0" borderId="0" xfId="0" applyAlignment="1">
      <alignment horizontal="right"/>
    </xf>
    <xf numFmtId="1" fontId="2" fillId="0" borderId="38" xfId="0" applyNumberFormat="1" applyFont="1" applyBorder="1" applyAlignment="1">
      <alignment horizontal="right"/>
    </xf>
    <xf numFmtId="2" fontId="0" fillId="0" borderId="37" xfId="0" applyNumberFormat="1" applyFont="1" applyBorder="1" applyAlignment="1">
      <alignment horizontal="right"/>
    </xf>
    <xf numFmtId="0" fontId="5" fillId="0" borderId="38" xfId="0" applyFont="1" applyBorder="1" applyAlignment="1">
      <alignment horizontal="left"/>
    </xf>
    <xf numFmtId="2" fontId="5" fillId="0" borderId="38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15" fillId="0" borderId="38" xfId="0" applyFont="1" applyBorder="1" applyAlignment="1">
      <alignment horizontal="left"/>
    </xf>
    <xf numFmtId="2" fontId="15" fillId="0" borderId="38" xfId="0" applyNumberFormat="1" applyFont="1" applyBorder="1" applyAlignment="1">
      <alignment horizontal="right"/>
    </xf>
    <xf numFmtId="1" fontId="8" fillId="0" borderId="38" xfId="0" applyNumberFormat="1" applyFont="1" applyBorder="1" applyAlignment="1">
      <alignment horizontal="right"/>
    </xf>
    <xf numFmtId="0" fontId="8" fillId="0" borderId="0" xfId="0" applyFont="1" applyAlignment="1">
      <alignment horizontal="left"/>
    </xf>
    <xf numFmtId="2" fontId="5" fillId="0" borderId="7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0" fontId="2" fillId="0" borderId="3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2" fontId="5" fillId="0" borderId="33" xfId="0" applyNumberFormat="1" applyFont="1" applyBorder="1" applyAlignment="1">
      <alignment horizontal="right"/>
    </xf>
    <xf numFmtId="2" fontId="5" fillId="0" borderId="0" xfId="0" applyNumberFormat="1" applyFont="1" applyAlignment="1">
      <alignment horizontal="right"/>
    </xf>
    <xf numFmtId="0" fontId="5" fillId="0" borderId="0" xfId="0" applyFont="1" applyBorder="1" applyAlignment="1">
      <alignment horizontal="left"/>
    </xf>
    <xf numFmtId="2" fontId="5" fillId="0" borderId="0" xfId="0" applyNumberFormat="1" applyFont="1" applyBorder="1" applyAlignment="1">
      <alignment horizontal="right"/>
    </xf>
    <xf numFmtId="0" fontId="5" fillId="6" borderId="39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left"/>
    </xf>
    <xf numFmtId="2" fontId="9" fillId="0" borderId="18" xfId="0" applyNumberFormat="1" applyFont="1" applyFill="1" applyBorder="1" applyAlignment="1">
      <alignment horizontal="center"/>
    </xf>
    <xf numFmtId="2" fontId="9" fillId="0" borderId="19" xfId="0" applyNumberFormat="1" applyFont="1" applyFill="1" applyBorder="1" applyAlignment="1">
      <alignment horizontal="center"/>
    </xf>
    <xf numFmtId="2" fontId="9" fillId="0" borderId="20" xfId="0" applyNumberFormat="1" applyFont="1" applyFill="1" applyBorder="1" applyAlignment="1">
      <alignment horizontal="center"/>
    </xf>
    <xf numFmtId="2" fontId="10" fillId="0" borderId="21" xfId="0" applyNumberFormat="1" applyFont="1" applyFill="1" applyBorder="1" applyAlignment="1">
      <alignment horizontal="center"/>
    </xf>
    <xf numFmtId="2" fontId="10" fillId="0" borderId="22" xfId="0" applyNumberFormat="1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center"/>
    </xf>
    <xf numFmtId="1" fontId="7" fillId="0" borderId="25" xfId="0" applyNumberFormat="1" applyFont="1" applyFill="1" applyBorder="1" applyAlignment="1">
      <alignment horizontal="center"/>
    </xf>
    <xf numFmtId="0" fontId="5" fillId="0" borderId="13" xfId="0" applyFont="1" applyBorder="1" applyAlignment="1">
      <alignment horizontal="left"/>
    </xf>
    <xf numFmtId="2" fontId="5" fillId="0" borderId="39" xfId="0" applyNumberFormat="1" applyFont="1" applyBorder="1" applyAlignment="1">
      <alignment horizontal="right"/>
    </xf>
    <xf numFmtId="2" fontId="5" fillId="0" borderId="35" xfId="0" applyNumberFormat="1" applyFont="1" applyBorder="1" applyAlignment="1">
      <alignment horizontal="right"/>
    </xf>
    <xf numFmtId="1" fontId="2" fillId="0" borderId="39" xfId="0" applyNumberFormat="1" applyFont="1" applyBorder="1" applyAlignment="1">
      <alignment horizontal="right"/>
    </xf>
    <xf numFmtId="0" fontId="15" fillId="0" borderId="0" xfId="0" applyFont="1" applyBorder="1" applyAlignment="1">
      <alignment horizontal="left"/>
    </xf>
  </cellXfs>
  <cellStyles count="1">
    <cellStyle name="Normal" xfId="0" builtinId="0"/>
  </cellStyles>
  <dxfs count="50"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GB"/>
              <a:t>Normalisation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650131233595799"/>
                  <c:y val="-2.324657334499854E-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66CC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('190619'!$N$52,'190619'!$N$53)</c:f>
              <c:numCache>
                <c:formatCode>0.00</c:formatCode>
                <c:ptCount val="2"/>
                <c:pt idx="0">
                  <c:v>2.7199999999999998</c:v>
                </c:pt>
                <c:pt idx="1">
                  <c:v>-4.2670000000000003</c:v>
                </c:pt>
              </c:numCache>
            </c:numRef>
          </c:xVal>
          <c:yVal>
            <c:numRef>
              <c:f>('190619'!$O$52,'190619'!$O$53)</c:f>
              <c:numCache>
                <c:formatCode>0.00</c:formatCode>
                <c:ptCount val="2"/>
                <c:pt idx="0">
                  <c:v>1.95</c:v>
                </c:pt>
                <c:pt idx="1">
                  <c:v>-5.01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576-4790-820E-C6C9E7FA6C55}"/>
            </c:ext>
          </c:extLst>
        </c:ser>
        <c:ser>
          <c:idx val="1"/>
          <c:order val="1"/>
          <c:tx>
            <c:v>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409689413823273"/>
                  <c:y val="0.4632564158646835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9933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('190619'!$P$52,'190619'!$P$53)</c:f>
              <c:numCache>
                <c:formatCode>0.00</c:formatCode>
                <c:ptCount val="2"/>
                <c:pt idx="0">
                  <c:v>-2.5667999999999997</c:v>
                </c:pt>
                <c:pt idx="1">
                  <c:v>-23.573499999999999</c:v>
                </c:pt>
              </c:numCache>
            </c:numRef>
          </c:xVal>
          <c:yVal>
            <c:numRef>
              <c:f>('190619'!$Q$52,'190619'!$Q$53)</c:f>
              <c:numCache>
                <c:formatCode>0.00</c:formatCode>
                <c:ptCount val="2"/>
                <c:pt idx="0">
                  <c:v>-2.2000000000000002</c:v>
                </c:pt>
                <c:pt idx="1">
                  <c:v>-23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576-4790-820E-C6C9E7FA6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388752"/>
        <c:axId val="358388360"/>
      </c:scatterChart>
      <c:valAx>
        <c:axId val="35838875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58388360"/>
        <c:crosses val="autoZero"/>
        <c:crossBetween val="midCat"/>
      </c:valAx>
      <c:valAx>
        <c:axId val="35838836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5838875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GB"/>
              <a:t>Normalisation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650131233595799"/>
                  <c:y val="-2.324657334499854E-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66CC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('190621'!$N$52,'190621'!$N$53)</c:f>
              <c:numCache>
                <c:formatCode>0.00</c:formatCode>
                <c:ptCount val="2"/>
                <c:pt idx="0">
                  <c:v>2.7094</c:v>
                </c:pt>
                <c:pt idx="1">
                  <c:v>-4.2797499999999999</c:v>
                </c:pt>
              </c:numCache>
            </c:numRef>
          </c:xVal>
          <c:yVal>
            <c:numRef>
              <c:f>('190621'!$O$52,'190621'!$O$53)</c:f>
              <c:numCache>
                <c:formatCode>0.00</c:formatCode>
                <c:ptCount val="2"/>
                <c:pt idx="0">
                  <c:v>1.95</c:v>
                </c:pt>
                <c:pt idx="1">
                  <c:v>-5.01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576-4790-820E-C6C9E7FA6C55}"/>
            </c:ext>
          </c:extLst>
        </c:ser>
        <c:ser>
          <c:idx val="1"/>
          <c:order val="1"/>
          <c:tx>
            <c:v>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409689413823273"/>
                  <c:y val="0.4632564158646835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9933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('190621'!$P$52,'190621'!$P$53)</c:f>
              <c:numCache>
                <c:formatCode>0.00</c:formatCode>
                <c:ptCount val="2"/>
                <c:pt idx="0">
                  <c:v>-2.5591999999999997</c:v>
                </c:pt>
                <c:pt idx="1">
                  <c:v>-23.347750000000001</c:v>
                </c:pt>
              </c:numCache>
            </c:numRef>
          </c:xVal>
          <c:yVal>
            <c:numRef>
              <c:f>('190621'!$Q$52,'190621'!$Q$53)</c:f>
              <c:numCache>
                <c:formatCode>0.00</c:formatCode>
                <c:ptCount val="2"/>
                <c:pt idx="0">
                  <c:v>-2.2000000000000002</c:v>
                </c:pt>
                <c:pt idx="1">
                  <c:v>-23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576-4790-820E-C6C9E7FA6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814584"/>
        <c:axId val="358814976"/>
      </c:scatterChart>
      <c:valAx>
        <c:axId val="35881458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58814976"/>
        <c:crosses val="autoZero"/>
        <c:crossBetween val="midCat"/>
      </c:valAx>
      <c:valAx>
        <c:axId val="358814976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5881458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GB"/>
              <a:t>Normalisation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650131233595799"/>
                  <c:y val="-2.324657334499854E-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66CC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('190624'!$N$25,'190624'!$N$26)</c:f>
              <c:numCache>
                <c:formatCode>0.00</c:formatCode>
                <c:ptCount val="2"/>
                <c:pt idx="0">
                  <c:v>2.7374999999999998</c:v>
                </c:pt>
                <c:pt idx="1">
                  <c:v>-4.2729999999999997</c:v>
                </c:pt>
              </c:numCache>
            </c:numRef>
          </c:xVal>
          <c:yVal>
            <c:numRef>
              <c:f>('190624'!$O$25,'190624'!$O$26)</c:f>
              <c:numCache>
                <c:formatCode>0.00</c:formatCode>
                <c:ptCount val="2"/>
                <c:pt idx="0">
                  <c:v>1.95</c:v>
                </c:pt>
                <c:pt idx="1">
                  <c:v>-5.01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576-4790-820E-C6C9E7FA6C55}"/>
            </c:ext>
          </c:extLst>
        </c:ser>
        <c:ser>
          <c:idx val="1"/>
          <c:order val="1"/>
          <c:tx>
            <c:v>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409689413823273"/>
                  <c:y val="0.4632564158646835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9933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('190624'!$P$25,'190624'!$P$26)</c:f>
              <c:numCache>
                <c:formatCode>0.00</c:formatCode>
                <c:ptCount val="2"/>
                <c:pt idx="0">
                  <c:v>-2.504</c:v>
                </c:pt>
                <c:pt idx="1">
                  <c:v>-23.445999999999998</c:v>
                </c:pt>
              </c:numCache>
            </c:numRef>
          </c:xVal>
          <c:yVal>
            <c:numRef>
              <c:f>('190624'!$Q$25,'190624'!$Q$26)</c:f>
              <c:numCache>
                <c:formatCode>0.00</c:formatCode>
                <c:ptCount val="2"/>
                <c:pt idx="0">
                  <c:v>-2.2000000000000002</c:v>
                </c:pt>
                <c:pt idx="1">
                  <c:v>-23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576-4790-820E-C6C9E7FA6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083376"/>
        <c:axId val="359083768"/>
      </c:scatterChart>
      <c:valAx>
        <c:axId val="35908337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59083768"/>
        <c:crosses val="autoZero"/>
        <c:crossBetween val="midCat"/>
      </c:valAx>
      <c:valAx>
        <c:axId val="35908376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5908337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GB"/>
              <a:t>Normalisation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650131233595799"/>
                  <c:y val="-2.324657334499854E-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66CC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('190625'!$N$53,'190625'!$N$54)</c:f>
              <c:numCache>
                <c:formatCode>0.00</c:formatCode>
                <c:ptCount val="2"/>
                <c:pt idx="0">
                  <c:v>2.7166000000000001</c:v>
                </c:pt>
                <c:pt idx="1">
                  <c:v>-4.2814999999999994</c:v>
                </c:pt>
              </c:numCache>
            </c:numRef>
          </c:xVal>
          <c:yVal>
            <c:numRef>
              <c:f>('190625'!$O$53,'190625'!$O$54)</c:f>
              <c:numCache>
                <c:formatCode>0.00</c:formatCode>
                <c:ptCount val="2"/>
                <c:pt idx="0">
                  <c:v>1.95</c:v>
                </c:pt>
                <c:pt idx="1">
                  <c:v>-5.01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576-4790-820E-C6C9E7FA6C55}"/>
            </c:ext>
          </c:extLst>
        </c:ser>
        <c:ser>
          <c:idx val="1"/>
          <c:order val="1"/>
          <c:tx>
            <c:v>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409689413823273"/>
                  <c:y val="0.4632564158646835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9933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('190625'!$P$53,'190625'!$P$54)</c:f>
              <c:numCache>
                <c:formatCode>0.00</c:formatCode>
                <c:ptCount val="2"/>
                <c:pt idx="0">
                  <c:v>-2.5846</c:v>
                </c:pt>
                <c:pt idx="1">
                  <c:v>-23.57075</c:v>
                </c:pt>
              </c:numCache>
            </c:numRef>
          </c:xVal>
          <c:yVal>
            <c:numRef>
              <c:f>('190625'!$Q$53,'190625'!$Q$54)</c:f>
              <c:numCache>
                <c:formatCode>0.00</c:formatCode>
                <c:ptCount val="2"/>
                <c:pt idx="0">
                  <c:v>-2.2000000000000002</c:v>
                </c:pt>
                <c:pt idx="1">
                  <c:v>-23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576-4790-820E-C6C9E7FA6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687144"/>
        <c:axId val="357687536"/>
      </c:scatterChart>
      <c:valAx>
        <c:axId val="35768714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57687536"/>
        <c:crosses val="autoZero"/>
        <c:crossBetween val="midCat"/>
      </c:valAx>
      <c:valAx>
        <c:axId val="357687536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5768714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609600</xdr:colOff>
      <xdr:row>56</xdr:row>
      <xdr:rowOff>9527</xdr:rowOff>
    </xdr:from>
    <xdr:to>
      <xdr:col>16</xdr:col>
      <xdr:colOff>533400</xdr:colOff>
      <xdr:row>69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609600</xdr:colOff>
      <xdr:row>56</xdr:row>
      <xdr:rowOff>9527</xdr:rowOff>
    </xdr:from>
    <xdr:to>
      <xdr:col>16</xdr:col>
      <xdr:colOff>533400</xdr:colOff>
      <xdr:row>69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609600</xdr:colOff>
      <xdr:row>29</xdr:row>
      <xdr:rowOff>9527</xdr:rowOff>
    </xdr:from>
    <xdr:to>
      <xdr:col>16</xdr:col>
      <xdr:colOff>533400</xdr:colOff>
      <xdr:row>42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609600</xdr:colOff>
      <xdr:row>57</xdr:row>
      <xdr:rowOff>9527</xdr:rowOff>
    </xdr:from>
    <xdr:to>
      <xdr:col>16</xdr:col>
      <xdr:colOff>533400</xdr:colOff>
      <xdr:row>70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hermo/Isodat%20NT/Global/User/Dual%20Inlet%20System/Results/190625_SAlewijnse_run10/Excel/190625%20correc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0625"/>
    </sheetNames>
    <sheetDataSet>
      <sheetData sheetId="0">
        <row r="53">
          <cell r="N53">
            <v>2.7166000000000001</v>
          </cell>
          <cell r="O53">
            <v>1.95</v>
          </cell>
          <cell r="P53">
            <v>-2.5846</v>
          </cell>
          <cell r="Q53">
            <v>-2.2000000000000002</v>
          </cell>
        </row>
        <row r="54">
          <cell r="N54">
            <v>-4.2814999999999994</v>
          </cell>
          <cell r="O54">
            <v>-5.01</v>
          </cell>
          <cell r="P54">
            <v>-23.57075</v>
          </cell>
          <cell r="Q54">
            <v>-23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>
      <selection activeCell="I17" sqref="I17:I18"/>
    </sheetView>
  </sheetViews>
  <sheetFormatPr defaultRowHeight="15" x14ac:dyDescent="0.25"/>
  <sheetData>
    <row r="1" spans="1:12" ht="20.25" x14ac:dyDescent="0.5">
      <c r="A1" s="125" t="s">
        <v>329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</row>
    <row r="2" spans="1:12" ht="17.25" x14ac:dyDescent="0.4">
      <c r="A2" s="93" t="s">
        <v>339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</row>
    <row r="3" spans="1:12" ht="17.25" x14ac:dyDescent="0.4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spans="1:12" ht="17.25" x14ac:dyDescent="0.4">
      <c r="A4" s="93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</row>
    <row r="5" spans="1:12" ht="17.25" x14ac:dyDescent="0.4">
      <c r="A5" s="93" t="s">
        <v>330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</row>
    <row r="6" spans="1:12" x14ac:dyDescent="0.25">
      <c r="A6" s="97"/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</row>
    <row r="7" spans="1:12" x14ac:dyDescent="0.25">
      <c r="A7" s="97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</row>
    <row r="8" spans="1:12" ht="17.25" x14ac:dyDescent="0.4">
      <c r="A8" s="98" t="s">
        <v>331</v>
      </c>
      <c r="B8" s="97"/>
      <c r="C8" s="97"/>
      <c r="D8" s="96">
        <v>110</v>
      </c>
      <c r="E8" s="97"/>
      <c r="F8" s="97"/>
      <c r="G8" s="97"/>
      <c r="H8" s="97"/>
      <c r="I8" s="97"/>
      <c r="J8" s="97"/>
      <c r="K8" s="97"/>
      <c r="L8" s="97"/>
    </row>
    <row r="9" spans="1:12" x14ac:dyDescent="0.25">
      <c r="A9" s="99" t="s">
        <v>332</v>
      </c>
      <c r="B9" s="97"/>
      <c r="C9" s="97"/>
      <c r="D9" s="97">
        <v>109</v>
      </c>
      <c r="E9" s="97"/>
      <c r="F9" s="97"/>
      <c r="G9" s="97"/>
      <c r="H9" s="97"/>
      <c r="I9" s="97"/>
      <c r="J9" s="97"/>
      <c r="K9" s="97"/>
      <c r="L9" s="97"/>
    </row>
    <row r="10" spans="1:12" x14ac:dyDescent="0.25">
      <c r="A10" s="97"/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</row>
    <row r="12" spans="1:12" x14ac:dyDescent="0.25">
      <c r="A12" s="100" t="s">
        <v>333</v>
      </c>
    </row>
    <row r="13" spans="1:12" x14ac:dyDescent="0.25">
      <c r="A13" s="100" t="s">
        <v>340</v>
      </c>
    </row>
    <row r="14" spans="1:12" x14ac:dyDescent="0.25">
      <c r="A14" s="100" t="s">
        <v>341</v>
      </c>
    </row>
    <row r="15" spans="1:12" x14ac:dyDescent="0.25">
      <c r="A15" s="100" t="s">
        <v>38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showGridLines="0" workbookViewId="0">
      <selection activeCell="F10" sqref="F10:F11"/>
    </sheetView>
  </sheetViews>
  <sheetFormatPr defaultRowHeight="15" x14ac:dyDescent="0.25"/>
  <cols>
    <col min="1" max="1" width="22.28515625" style="108" customWidth="1"/>
    <col min="2" max="2" width="12.140625" style="114" customWidth="1"/>
    <col min="3" max="3" width="13.42578125" style="114" customWidth="1"/>
    <col min="4" max="4" width="13.42578125" style="115" customWidth="1"/>
    <col min="5" max="5" width="10.85546875" style="108" customWidth="1"/>
    <col min="6" max="6" width="19.7109375" style="108" customWidth="1"/>
    <col min="7" max="8" width="12.85546875" style="103" customWidth="1"/>
    <col min="9" max="16384" width="9.140625" style="103"/>
  </cols>
  <sheetData>
    <row r="1" spans="1:8" ht="62.25" x14ac:dyDescent="0.25">
      <c r="A1" s="101" t="s">
        <v>334</v>
      </c>
      <c r="B1" s="124" t="s">
        <v>21</v>
      </c>
      <c r="C1" s="124" t="s">
        <v>22</v>
      </c>
      <c r="D1" s="102" t="s">
        <v>335</v>
      </c>
      <c r="F1" s="101" t="s">
        <v>336</v>
      </c>
      <c r="G1" s="101" t="s">
        <v>337</v>
      </c>
      <c r="H1" s="101" t="s">
        <v>338</v>
      </c>
    </row>
    <row r="2" spans="1:8" x14ac:dyDescent="0.25">
      <c r="A2" s="106" t="s">
        <v>257</v>
      </c>
      <c r="B2" s="107">
        <v>-3.1082150905331836</v>
      </c>
      <c r="C2" s="107">
        <v>2.9240206748426441</v>
      </c>
      <c r="D2" s="104">
        <v>190621</v>
      </c>
      <c r="F2" s="117">
        <v>190619</v>
      </c>
      <c r="G2" s="105">
        <v>2.8174971787939102E-3</v>
      </c>
      <c r="H2" s="105">
        <v>2.8005962000085846E-3</v>
      </c>
    </row>
    <row r="3" spans="1:8" x14ac:dyDescent="0.25">
      <c r="A3" s="106" t="s">
        <v>273</v>
      </c>
      <c r="B3" s="107">
        <v>-3.028548750563373</v>
      </c>
      <c r="C3" s="107">
        <v>3.4132900082016331</v>
      </c>
      <c r="D3" s="104">
        <v>190621</v>
      </c>
      <c r="F3" s="117">
        <v>190621</v>
      </c>
      <c r="G3" s="105">
        <v>1.6899782767489935E-2</v>
      </c>
      <c r="H3" s="105">
        <v>3.5374812213170704E-3</v>
      </c>
    </row>
    <row r="4" spans="1:8" x14ac:dyDescent="0.25">
      <c r="A4" s="106" t="s">
        <v>281</v>
      </c>
      <c r="B4" s="107">
        <v>-2.7068959029352642</v>
      </c>
      <c r="C4" s="107">
        <v>3.0310796087269223</v>
      </c>
      <c r="D4" s="104">
        <v>190621</v>
      </c>
      <c r="F4" s="117">
        <v>190624</v>
      </c>
      <c r="G4" s="105" t="e">
        <v>#N/A</v>
      </c>
      <c r="H4" s="105" t="e">
        <v>#N/A</v>
      </c>
    </row>
    <row r="5" spans="1:8" x14ac:dyDescent="0.25">
      <c r="A5" s="106" t="s">
        <v>301</v>
      </c>
      <c r="B5" s="107">
        <v>-2.7275608016546604</v>
      </c>
      <c r="C5" s="107">
        <v>2.9369305701461177</v>
      </c>
      <c r="D5" s="104">
        <v>190624</v>
      </c>
      <c r="F5" s="117">
        <v>190625</v>
      </c>
      <c r="G5" s="105">
        <v>6.3293134955951132E-3</v>
      </c>
      <c r="H5" s="105">
        <v>2.5930881976978289E-2</v>
      </c>
    </row>
    <row r="6" spans="1:8" x14ac:dyDescent="0.25">
      <c r="A6" s="106" t="s">
        <v>298</v>
      </c>
      <c r="B6" s="107">
        <v>-2.5141095499607728</v>
      </c>
      <c r="C6" s="107">
        <v>3.4037436730016233</v>
      </c>
      <c r="D6" s="104">
        <v>190624</v>
      </c>
      <c r="F6" s="118"/>
    </row>
    <row r="7" spans="1:8" x14ac:dyDescent="0.25">
      <c r="A7" s="106" t="s">
        <v>294</v>
      </c>
      <c r="B7" s="107">
        <v>-3.1276577990157612</v>
      </c>
      <c r="C7" s="107">
        <v>2.8654187756661256</v>
      </c>
      <c r="D7" s="104">
        <v>190624</v>
      </c>
      <c r="F7" s="118"/>
    </row>
    <row r="8" spans="1:8" x14ac:dyDescent="0.25">
      <c r="A8" s="106" t="s">
        <v>248</v>
      </c>
      <c r="B8" s="107">
        <v>-3.0643986035497877</v>
      </c>
      <c r="C8" s="107">
        <v>3.2131798514085905</v>
      </c>
      <c r="D8" s="104">
        <v>190621</v>
      </c>
      <c r="E8" s="118"/>
      <c r="F8" s="118"/>
    </row>
    <row r="9" spans="1:8" x14ac:dyDescent="0.25">
      <c r="A9" s="106" t="s">
        <v>270</v>
      </c>
      <c r="B9" s="107">
        <v>-2.5425840767475303</v>
      </c>
      <c r="C9" s="107">
        <v>3.0270774055910614</v>
      </c>
      <c r="D9" s="104">
        <v>190621</v>
      </c>
      <c r="F9" s="118"/>
    </row>
    <row r="10" spans="1:8" x14ac:dyDescent="0.25">
      <c r="A10" s="106" t="s">
        <v>275</v>
      </c>
      <c r="B10" s="107">
        <v>-2.5577925968190569</v>
      </c>
      <c r="C10" s="107">
        <v>2.8515137045172376</v>
      </c>
      <c r="D10" s="104">
        <v>190624</v>
      </c>
      <c r="F10" s="118"/>
    </row>
    <row r="11" spans="1:8" x14ac:dyDescent="0.25">
      <c r="A11" s="106" t="s">
        <v>261</v>
      </c>
      <c r="B11" s="107">
        <v>-2.3573598363177211</v>
      </c>
      <c r="C11" s="107">
        <v>2.9680449093371135</v>
      </c>
      <c r="D11" s="104">
        <v>190621</v>
      </c>
      <c r="F11" s="118"/>
    </row>
    <row r="12" spans="1:8" x14ac:dyDescent="0.25">
      <c r="A12" s="106" t="s">
        <v>264</v>
      </c>
      <c r="B12" s="107">
        <v>-3.0275529213137506</v>
      </c>
      <c r="C12" s="107">
        <v>3.3712668752750941</v>
      </c>
      <c r="D12" s="104">
        <v>190621</v>
      </c>
      <c r="F12" s="118"/>
    </row>
    <row r="13" spans="1:8" x14ac:dyDescent="0.25">
      <c r="A13" s="106" t="s">
        <v>242</v>
      </c>
      <c r="B13" s="107">
        <v>-2.9797531173318643</v>
      </c>
      <c r="C13" s="107">
        <v>3.0240757532391656</v>
      </c>
      <c r="D13" s="104">
        <v>190621</v>
      </c>
      <c r="E13" s="118"/>
      <c r="F13" s="118"/>
    </row>
    <row r="14" spans="1:8" x14ac:dyDescent="0.25">
      <c r="A14" s="106" t="s">
        <v>251</v>
      </c>
      <c r="B14" s="107">
        <v>-3.5125217658799706</v>
      </c>
      <c r="C14" s="107">
        <v>2.8769947879962796</v>
      </c>
      <c r="D14" s="104">
        <v>190621</v>
      </c>
      <c r="F14" s="118"/>
    </row>
    <row r="15" spans="1:8" x14ac:dyDescent="0.25">
      <c r="A15" s="106" t="s">
        <v>278</v>
      </c>
      <c r="B15" s="107">
        <v>-2.7746122919096026</v>
      </c>
      <c r="C15" s="107">
        <v>3.2121793006246255</v>
      </c>
      <c r="D15" s="104">
        <v>190621</v>
      </c>
      <c r="F15" s="118"/>
    </row>
    <row r="16" spans="1:8" x14ac:dyDescent="0.25">
      <c r="A16" s="106" t="s">
        <v>267</v>
      </c>
      <c r="B16" s="107">
        <v>-2.4290595422905503</v>
      </c>
      <c r="C16" s="107">
        <v>3.3822729338987112</v>
      </c>
      <c r="D16" s="104">
        <v>190621</v>
      </c>
      <c r="F16" s="118"/>
    </row>
    <row r="17" spans="1:8" x14ac:dyDescent="0.25">
      <c r="A17" s="106" t="s">
        <v>245</v>
      </c>
      <c r="B17" s="107">
        <v>-2.7337832926750747</v>
      </c>
      <c r="C17" s="107">
        <v>2.865988729372662</v>
      </c>
      <c r="D17" s="104">
        <v>190621</v>
      </c>
      <c r="E17" s="118"/>
      <c r="F17" s="118"/>
    </row>
    <row r="18" spans="1:8" x14ac:dyDescent="0.25">
      <c r="A18" s="106" t="s">
        <v>254</v>
      </c>
      <c r="B18" s="107">
        <v>-2.9907072390777127</v>
      </c>
      <c r="C18" s="107">
        <v>3.0721021908694959</v>
      </c>
      <c r="D18" s="104">
        <v>190621</v>
      </c>
      <c r="F18" s="118"/>
    </row>
    <row r="19" spans="1:8" x14ac:dyDescent="0.25">
      <c r="A19" s="106" t="s">
        <v>131</v>
      </c>
      <c r="B19" s="107">
        <v>-4.8625719192786594</v>
      </c>
      <c r="C19" s="107">
        <v>4.0358314252119563</v>
      </c>
      <c r="D19" s="104">
        <v>190619</v>
      </c>
      <c r="E19" s="118"/>
      <c r="F19" s="118"/>
    </row>
    <row r="20" spans="1:8" x14ac:dyDescent="0.25">
      <c r="A20" s="106" t="s">
        <v>85</v>
      </c>
      <c r="B20" s="107">
        <v>-5.7979433233147262</v>
      </c>
      <c r="C20" s="107">
        <v>3.6635311591063799</v>
      </c>
      <c r="D20" s="104">
        <v>190619</v>
      </c>
      <c r="E20" s="118"/>
      <c r="F20" s="118"/>
    </row>
    <row r="21" spans="1:8" x14ac:dyDescent="0.25">
      <c r="A21" s="106" t="s">
        <v>105</v>
      </c>
      <c r="B21" s="107">
        <v>-4.8406569343065691</v>
      </c>
      <c r="C21" s="107">
        <v>3.7100686923695769</v>
      </c>
      <c r="D21" s="104">
        <v>190619</v>
      </c>
      <c r="E21" s="118"/>
      <c r="F21" s="118"/>
    </row>
    <row r="22" spans="1:8" s="108" customFormat="1" x14ac:dyDescent="0.25">
      <c r="A22" s="106" t="s">
        <v>99</v>
      </c>
      <c r="B22" s="107">
        <v>-5.5489094031773289</v>
      </c>
      <c r="C22" s="107">
        <v>4.1962373909276565</v>
      </c>
      <c r="D22" s="104">
        <v>190619</v>
      </c>
      <c r="E22" s="118"/>
      <c r="F22" s="118"/>
      <c r="G22" s="103"/>
      <c r="H22" s="103"/>
    </row>
    <row r="23" spans="1:8" s="108" customFormat="1" x14ac:dyDescent="0.25">
      <c r="A23" s="106" t="s">
        <v>102</v>
      </c>
      <c r="B23" s="107">
        <v>-4.5577544010304845</v>
      </c>
      <c r="C23" s="107">
        <v>3.5001547125440928</v>
      </c>
      <c r="D23" s="104">
        <v>190619</v>
      </c>
      <c r="E23" s="118"/>
      <c r="F23" s="118"/>
      <c r="G23" s="103"/>
      <c r="H23" s="103"/>
    </row>
    <row r="24" spans="1:8" s="108" customFormat="1" x14ac:dyDescent="0.25">
      <c r="A24" s="106" t="s">
        <v>96</v>
      </c>
      <c r="B24" s="107">
        <v>-4.6623486474881917</v>
      </c>
      <c r="C24" s="107">
        <v>3.7288817377312946</v>
      </c>
      <c r="D24" s="104">
        <v>190619</v>
      </c>
      <c r="E24" s="118"/>
      <c r="F24" s="118"/>
      <c r="G24" s="103"/>
      <c r="H24" s="103"/>
    </row>
    <row r="25" spans="1:8" s="108" customFormat="1" x14ac:dyDescent="0.25">
      <c r="A25" s="109" t="s">
        <v>88</v>
      </c>
      <c r="B25" s="110"/>
      <c r="C25" s="110"/>
      <c r="D25" s="111">
        <v>190619</v>
      </c>
      <c r="E25" s="112" t="s">
        <v>90</v>
      </c>
      <c r="F25" s="118"/>
      <c r="G25" s="103"/>
      <c r="H25" s="103"/>
    </row>
    <row r="26" spans="1:8" x14ac:dyDescent="0.25">
      <c r="A26" s="106" t="s">
        <v>82</v>
      </c>
      <c r="B26" s="107">
        <v>-5.3775740661227989</v>
      </c>
      <c r="C26" s="107">
        <v>3.597190420199269</v>
      </c>
      <c r="D26" s="104">
        <v>190619</v>
      </c>
      <c r="E26" s="118"/>
      <c r="F26" s="118"/>
    </row>
    <row r="27" spans="1:8" x14ac:dyDescent="0.25">
      <c r="A27" s="106" t="s">
        <v>120</v>
      </c>
      <c r="B27" s="107">
        <v>-4.0656633748389863</v>
      </c>
      <c r="C27" s="107">
        <v>3.8348288879262329</v>
      </c>
      <c r="D27" s="104">
        <v>190619</v>
      </c>
      <c r="E27" s="118"/>
      <c r="F27" s="118"/>
    </row>
    <row r="28" spans="1:8" x14ac:dyDescent="0.25">
      <c r="A28" s="106" t="s">
        <v>114</v>
      </c>
      <c r="B28" s="107">
        <v>-4.5577544010304845</v>
      </c>
      <c r="C28" s="107">
        <v>3.6952162881366419</v>
      </c>
      <c r="D28" s="104">
        <v>190619</v>
      </c>
      <c r="E28" s="118"/>
      <c r="F28" s="118"/>
    </row>
    <row r="29" spans="1:8" x14ac:dyDescent="0.25">
      <c r="A29" s="106" t="s">
        <v>108</v>
      </c>
      <c r="B29" s="107">
        <v>-4.6005882352941168</v>
      </c>
      <c r="C29" s="107">
        <v>3.8041339191781667</v>
      </c>
      <c r="D29" s="104">
        <v>190619</v>
      </c>
      <c r="E29" s="118"/>
      <c r="F29" s="118"/>
    </row>
    <row r="30" spans="1:8" x14ac:dyDescent="0.25">
      <c r="A30" s="106" t="s">
        <v>128</v>
      </c>
      <c r="B30" s="107">
        <v>-5.3686088449978522</v>
      </c>
      <c r="C30" s="107">
        <v>3.6882851661612719</v>
      </c>
      <c r="D30" s="104">
        <v>190619</v>
      </c>
      <c r="E30" s="118"/>
      <c r="F30" s="118"/>
    </row>
    <row r="31" spans="1:8" x14ac:dyDescent="0.25">
      <c r="A31" s="106" t="s">
        <v>134</v>
      </c>
      <c r="B31" s="107">
        <v>-5.6604765993988826</v>
      </c>
      <c r="C31" s="107">
        <v>3.7130391732161638</v>
      </c>
      <c r="D31" s="104">
        <v>190619</v>
      </c>
      <c r="E31" s="118"/>
      <c r="F31" s="118"/>
    </row>
    <row r="32" spans="1:8" x14ac:dyDescent="0.25">
      <c r="A32" s="106" t="s">
        <v>111</v>
      </c>
      <c r="B32" s="107">
        <v>-4.1692614856161434</v>
      </c>
      <c r="C32" s="107">
        <v>4.0853394393217402</v>
      </c>
      <c r="D32" s="104">
        <v>190619</v>
      </c>
      <c r="E32" s="118"/>
      <c r="F32" s="118"/>
    </row>
    <row r="33" spans="1:8" x14ac:dyDescent="0.25">
      <c r="A33" s="106" t="s">
        <v>117</v>
      </c>
      <c r="B33" s="107">
        <v>-4.1144740231859158</v>
      </c>
      <c r="C33" s="107">
        <v>3.7833405532520574</v>
      </c>
      <c r="D33" s="104">
        <v>190619</v>
      </c>
      <c r="E33" s="118"/>
      <c r="F33" s="118"/>
    </row>
    <row r="34" spans="1:8" x14ac:dyDescent="0.25">
      <c r="A34" s="106" t="s">
        <v>147</v>
      </c>
      <c r="B34" s="107">
        <v>-3.7608458565908105</v>
      </c>
      <c r="C34" s="107">
        <v>3.8110650411535363</v>
      </c>
      <c r="D34" s="104">
        <v>190619</v>
      </c>
      <c r="E34" s="118"/>
      <c r="F34" s="118"/>
    </row>
    <row r="35" spans="1:8" x14ac:dyDescent="0.25">
      <c r="A35" s="106" t="s">
        <v>137</v>
      </c>
      <c r="B35" s="107">
        <v>-4.8137612709317299</v>
      </c>
      <c r="C35" s="107">
        <v>3.8892877034469953</v>
      </c>
      <c r="D35" s="104">
        <v>190619</v>
      </c>
      <c r="E35" s="118"/>
      <c r="F35" s="118"/>
    </row>
    <row r="36" spans="1:8" x14ac:dyDescent="0.25">
      <c r="A36" s="106" t="s">
        <v>79</v>
      </c>
      <c r="B36" s="107">
        <v>-5.2391112065264052</v>
      </c>
      <c r="C36" s="107">
        <v>4.0774181570641748</v>
      </c>
      <c r="D36" s="104">
        <v>190619</v>
      </c>
      <c r="E36" s="118"/>
      <c r="F36" s="118"/>
    </row>
    <row r="37" spans="1:8" x14ac:dyDescent="0.25">
      <c r="A37" s="106" t="s">
        <v>125</v>
      </c>
      <c r="B37" s="113">
        <v>-5.2221768999570628</v>
      </c>
      <c r="C37" s="107">
        <v>3.7259112568847081</v>
      </c>
      <c r="D37" s="104">
        <v>190619</v>
      </c>
      <c r="E37" s="118"/>
      <c r="F37" s="118"/>
    </row>
    <row r="38" spans="1:8" x14ac:dyDescent="0.25">
      <c r="A38" s="106" t="s">
        <v>141</v>
      </c>
      <c r="B38" s="113">
        <v>-4.5199012451696001</v>
      </c>
      <c r="C38" s="107">
        <v>3.6358066712049011</v>
      </c>
      <c r="D38" s="104">
        <v>190619</v>
      </c>
      <c r="E38" s="118"/>
      <c r="F38" s="118"/>
    </row>
    <row r="39" spans="1:8" x14ac:dyDescent="0.25">
      <c r="A39" s="122" t="s">
        <v>69</v>
      </c>
      <c r="B39" s="107">
        <v>-2.5903864319450403</v>
      </c>
      <c r="C39" s="107">
        <v>3.1833034222414751</v>
      </c>
      <c r="D39" s="104">
        <v>190619</v>
      </c>
      <c r="E39" s="116"/>
      <c r="F39" s="118"/>
    </row>
    <row r="40" spans="1:8" x14ac:dyDescent="0.25">
      <c r="A40" s="122" t="s">
        <v>56</v>
      </c>
      <c r="B40" s="107">
        <v>-2.187947617003005</v>
      </c>
      <c r="C40" s="107">
        <v>3.2397425583266286</v>
      </c>
      <c r="D40" s="104">
        <v>190619</v>
      </c>
      <c r="E40" s="118"/>
      <c r="F40" s="118"/>
    </row>
    <row r="41" spans="1:8" x14ac:dyDescent="0.25">
      <c r="A41" s="122" t="s">
        <v>72</v>
      </c>
      <c r="B41" s="107">
        <v>-2.5047187634177752</v>
      </c>
      <c r="C41" s="107">
        <v>3.0209171359613833</v>
      </c>
      <c r="D41" s="104">
        <v>190619</v>
      </c>
      <c r="E41" s="118"/>
      <c r="F41" s="118"/>
    </row>
    <row r="42" spans="1:8" s="108" customFormat="1" x14ac:dyDescent="0.25">
      <c r="A42" s="122" t="s">
        <v>53</v>
      </c>
      <c r="B42" s="107">
        <v>-2.4270201803349072</v>
      </c>
      <c r="C42" s="107">
        <v>3.2139983909895409</v>
      </c>
      <c r="D42" s="104">
        <v>190619</v>
      </c>
      <c r="E42" s="118"/>
      <c r="F42" s="118"/>
      <c r="G42" s="103"/>
      <c r="H42" s="103"/>
    </row>
    <row r="43" spans="1:8" s="108" customFormat="1" x14ac:dyDescent="0.25">
      <c r="A43" s="122" t="s">
        <v>37</v>
      </c>
      <c r="B43" s="107">
        <v>-2.5037226277372255</v>
      </c>
      <c r="C43" s="107">
        <v>2.9129896652020544</v>
      </c>
      <c r="D43" s="104">
        <v>190619</v>
      </c>
      <c r="E43" s="118"/>
      <c r="F43" s="118"/>
      <c r="G43" s="103"/>
      <c r="H43" s="103"/>
    </row>
    <row r="44" spans="1:8" s="108" customFormat="1" x14ac:dyDescent="0.25">
      <c r="A44" s="122" t="s">
        <v>50</v>
      </c>
      <c r="B44" s="107">
        <v>-2.7398067840274791</v>
      </c>
      <c r="C44" s="107">
        <v>3.3654929141654799</v>
      </c>
      <c r="D44" s="104">
        <v>190619</v>
      </c>
      <c r="E44" s="118"/>
      <c r="F44" s="118"/>
      <c r="G44" s="103"/>
      <c r="H44" s="103"/>
    </row>
    <row r="45" spans="1:8" s="108" customFormat="1" x14ac:dyDescent="0.25">
      <c r="A45" s="122" t="s">
        <v>66</v>
      </c>
      <c r="B45" s="107">
        <v>-2.39514383855732</v>
      </c>
      <c r="C45" s="107">
        <v>3.1753821399839097</v>
      </c>
      <c r="D45" s="104">
        <v>190619</v>
      </c>
      <c r="E45" s="118"/>
      <c r="F45" s="118"/>
      <c r="G45" s="103"/>
      <c r="H45" s="103"/>
    </row>
    <row r="46" spans="1:8" s="108" customFormat="1" x14ac:dyDescent="0.25">
      <c r="A46" s="122" t="s">
        <v>63</v>
      </c>
      <c r="B46" s="107">
        <v>-2.2477157578359805</v>
      </c>
      <c r="C46" s="107">
        <v>3.1387462095426697</v>
      </c>
      <c r="D46" s="104">
        <v>190619</v>
      </c>
      <c r="E46" s="118"/>
      <c r="F46" s="118"/>
      <c r="G46" s="103"/>
      <c r="H46" s="103"/>
    </row>
    <row r="47" spans="1:8" s="108" customFormat="1" x14ac:dyDescent="0.25">
      <c r="A47" s="122" t="s">
        <v>47</v>
      </c>
      <c r="B47" s="107">
        <v>-2.356294547015886</v>
      </c>
      <c r="C47" s="107">
        <v>3.0615137075314061</v>
      </c>
      <c r="D47" s="104">
        <v>190619</v>
      </c>
      <c r="E47" s="118"/>
      <c r="F47" s="118"/>
      <c r="G47" s="103"/>
      <c r="H47" s="103"/>
    </row>
    <row r="48" spans="1:8" s="108" customFormat="1" x14ac:dyDescent="0.25">
      <c r="A48" s="122" t="s">
        <v>41</v>
      </c>
      <c r="B48" s="107">
        <v>-2.586401889222842</v>
      </c>
      <c r="C48" s="107">
        <v>3.4199517296862427</v>
      </c>
      <c r="D48" s="104">
        <v>190619</v>
      </c>
      <c r="E48" s="118"/>
      <c r="F48" s="118"/>
      <c r="G48" s="103"/>
      <c r="H48" s="103"/>
    </row>
    <row r="49" spans="1:8" s="108" customFormat="1" x14ac:dyDescent="0.25">
      <c r="A49" s="122" t="s">
        <v>44</v>
      </c>
      <c r="B49" s="107">
        <v>-2.8693044224989257</v>
      </c>
      <c r="C49" s="107">
        <v>3.4803515069001789</v>
      </c>
      <c r="D49" s="104">
        <v>190619</v>
      </c>
      <c r="E49" s="116"/>
      <c r="F49" s="118"/>
      <c r="G49" s="103"/>
      <c r="H49" s="103"/>
    </row>
    <row r="50" spans="1:8" s="108" customFormat="1" x14ac:dyDescent="0.25">
      <c r="A50" s="122" t="s">
        <v>76</v>
      </c>
      <c r="B50" s="107">
        <v>-3.1741219407471011</v>
      </c>
      <c r="C50" s="107">
        <v>3.1298347670029081</v>
      </c>
      <c r="D50" s="104">
        <v>190619</v>
      </c>
      <c r="E50" s="118"/>
      <c r="F50" s="118"/>
      <c r="G50" s="103"/>
      <c r="H50" s="103"/>
    </row>
    <row r="51" spans="1:8" s="108" customFormat="1" x14ac:dyDescent="0.25">
      <c r="A51" s="137" t="s">
        <v>457</v>
      </c>
      <c r="B51" s="107"/>
      <c r="C51" s="107"/>
      <c r="D51" s="111">
        <v>190625</v>
      </c>
      <c r="E51" s="112" t="s">
        <v>458</v>
      </c>
      <c r="F51" s="118"/>
      <c r="G51" s="103"/>
      <c r="H51" s="103"/>
    </row>
    <row r="52" spans="1:8" s="108" customFormat="1" x14ac:dyDescent="0.25">
      <c r="A52" s="119" t="s">
        <v>382</v>
      </c>
      <c r="B52" s="107">
        <v>-4.34116131521413</v>
      </c>
      <c r="C52" s="120">
        <v>3.8316199016970685</v>
      </c>
      <c r="D52" s="104">
        <v>190625</v>
      </c>
      <c r="F52" s="118"/>
      <c r="G52" s="103"/>
      <c r="H52" s="103"/>
    </row>
    <row r="53" spans="1:8" s="108" customFormat="1" x14ac:dyDescent="0.25">
      <c r="A53" s="119" t="s">
        <v>397</v>
      </c>
      <c r="B53" s="107">
        <v>-3.8050958117203244</v>
      </c>
      <c r="C53" s="123">
        <v>3.898025602599807</v>
      </c>
      <c r="D53" s="104">
        <v>190625</v>
      </c>
      <c r="F53" s="118"/>
      <c r="G53" s="103"/>
      <c r="H53" s="103"/>
    </row>
    <row r="54" spans="1:8" s="108" customFormat="1" x14ac:dyDescent="0.25">
      <c r="A54" s="119" t="s">
        <v>351</v>
      </c>
      <c r="B54" s="107">
        <v>-4.5181922236035499</v>
      </c>
      <c r="C54" s="123">
        <v>4.2548323537189976</v>
      </c>
      <c r="D54" s="104">
        <v>190625</v>
      </c>
      <c r="F54" s="118"/>
      <c r="G54" s="103"/>
      <c r="H54" s="103"/>
    </row>
    <row r="55" spans="1:8" s="108" customFormat="1" x14ac:dyDescent="0.25">
      <c r="A55" s="119" t="s">
        <v>391</v>
      </c>
      <c r="B55" s="107">
        <v>-5.0085081665023372</v>
      </c>
      <c r="C55" s="121">
        <v>3.7929658369924901</v>
      </c>
      <c r="D55" s="104">
        <v>190625</v>
      </c>
      <c r="F55" s="118"/>
      <c r="G55" s="103"/>
      <c r="H55" s="103"/>
    </row>
    <row r="56" spans="1:8" s="108" customFormat="1" x14ac:dyDescent="0.25">
      <c r="A56" s="119" t="s">
        <v>394</v>
      </c>
      <c r="B56" s="107">
        <v>-4.189988854117547</v>
      </c>
      <c r="C56" s="120">
        <v>3.9832627709227246</v>
      </c>
      <c r="D56" s="104">
        <v>190625</v>
      </c>
      <c r="F56" s="118"/>
      <c r="G56" s="103"/>
      <c r="H56" s="103"/>
    </row>
    <row r="57" spans="1:8" x14ac:dyDescent="0.25">
      <c r="A57" s="119" t="s">
        <v>385</v>
      </c>
      <c r="B57" s="107">
        <v>-4.2526458610194204</v>
      </c>
      <c r="C57" s="123">
        <v>4.0863402768016019</v>
      </c>
      <c r="D57" s="104">
        <v>190625</v>
      </c>
    </row>
    <row r="58" spans="1:8" x14ac:dyDescent="0.25">
      <c r="A58" s="119" t="s">
        <v>348</v>
      </c>
      <c r="B58" s="107">
        <v>-4.1879997427873281</v>
      </c>
      <c r="C58" s="120">
        <v>3.9812805111942851</v>
      </c>
      <c r="D58" s="104">
        <v>190625</v>
      </c>
    </row>
    <row r="59" spans="1:8" x14ac:dyDescent="0.25">
      <c r="A59" s="119" t="s">
        <v>405</v>
      </c>
      <c r="B59" s="107">
        <v>-4.0795931752904364</v>
      </c>
      <c r="C59" s="123">
        <v>3.9049635116493469</v>
      </c>
      <c r="D59" s="104">
        <v>190625</v>
      </c>
    </row>
    <row r="60" spans="1:8" x14ac:dyDescent="0.25">
      <c r="A60" s="119" t="s">
        <v>376</v>
      </c>
      <c r="B60" s="107">
        <v>-4.9140253783169721</v>
      </c>
      <c r="C60" s="121">
        <v>4.0843580170731624</v>
      </c>
      <c r="D60" s="104">
        <v>190625</v>
      </c>
    </row>
    <row r="61" spans="1:8" x14ac:dyDescent="0.25">
      <c r="A61" s="119" t="s">
        <v>402</v>
      </c>
      <c r="B61" s="107">
        <v>-5.189517297552193</v>
      </c>
      <c r="C61" s="121">
        <v>4.3618743790547541</v>
      </c>
      <c r="D61" s="104">
        <v>190625</v>
      </c>
    </row>
    <row r="62" spans="1:8" x14ac:dyDescent="0.25">
      <c r="A62" s="119" t="s">
        <v>388</v>
      </c>
      <c r="B62" s="107">
        <v>-4.1014733999228365</v>
      </c>
      <c r="C62" s="120">
        <v>3.8732473559943079</v>
      </c>
      <c r="D62" s="104">
        <v>190625</v>
      </c>
    </row>
    <row r="63" spans="1:8" x14ac:dyDescent="0.25">
      <c r="A63" s="119" t="s">
        <v>360</v>
      </c>
      <c r="B63" s="107">
        <v>-5.1805662965662114</v>
      </c>
      <c r="C63" s="121">
        <v>3.7959392265851495</v>
      </c>
      <c r="D63" s="104">
        <v>190625</v>
      </c>
    </row>
    <row r="64" spans="1:8" x14ac:dyDescent="0.25">
      <c r="A64" s="119" t="s">
        <v>379</v>
      </c>
      <c r="B64" s="107">
        <v>-5.1745989625755566</v>
      </c>
      <c r="C64" s="121">
        <v>4.0278636148126239</v>
      </c>
      <c r="D64" s="104">
        <v>190625</v>
      </c>
    </row>
    <row r="65" spans="1:5" x14ac:dyDescent="0.25">
      <c r="A65" s="119" t="s">
        <v>363</v>
      </c>
      <c r="B65" s="107">
        <v>-5.039339392120719</v>
      </c>
      <c r="C65" s="123">
        <v>3.9832627709227246</v>
      </c>
      <c r="D65" s="104">
        <v>190625</v>
      </c>
    </row>
    <row r="66" spans="1:5" x14ac:dyDescent="0.25">
      <c r="A66" s="119" t="s">
        <v>366</v>
      </c>
      <c r="B66" s="107">
        <v>-4.7210815792858067</v>
      </c>
      <c r="C66" s="120">
        <v>4.3212380546217357</v>
      </c>
      <c r="D66" s="104">
        <v>190625</v>
      </c>
    </row>
    <row r="67" spans="1:5" x14ac:dyDescent="0.25">
      <c r="A67" s="119" t="s">
        <v>357</v>
      </c>
      <c r="B67" s="107">
        <v>-4.2068963004244013</v>
      </c>
      <c r="C67" s="121">
        <v>4.1943734320015791</v>
      </c>
      <c r="D67" s="104">
        <v>190625</v>
      </c>
    </row>
    <row r="68" spans="1:5" x14ac:dyDescent="0.25">
      <c r="A68" s="119" t="s">
        <v>354</v>
      </c>
      <c r="B68" s="107">
        <v>-4.2715424186564928</v>
      </c>
      <c r="C68" s="121">
        <v>4.1259854713704005</v>
      </c>
      <c r="D68" s="104">
        <v>190625</v>
      </c>
    </row>
    <row r="69" spans="1:5" x14ac:dyDescent="0.25">
      <c r="A69" s="122" t="s">
        <v>144</v>
      </c>
      <c r="B69" s="107">
        <v>-4.534843280377844</v>
      </c>
      <c r="C69" s="123">
        <v>3.5981805804814653</v>
      </c>
      <c r="D69" s="104">
        <v>190619</v>
      </c>
      <c r="E69" s="118"/>
    </row>
    <row r="70" spans="1:5" x14ac:dyDescent="0.25">
      <c r="A70" s="119" t="s">
        <v>373</v>
      </c>
      <c r="B70" s="107">
        <v>-4.1372774038667641</v>
      </c>
      <c r="C70" s="120">
        <v>3.9119014206988862</v>
      </c>
      <c r="D70" s="104">
        <v>190625</v>
      </c>
    </row>
    <row r="71" spans="1:5" x14ac:dyDescent="0.25">
      <c r="A71" s="119" t="s">
        <v>369</v>
      </c>
      <c r="B71" s="107">
        <v>-4.8742431517126077</v>
      </c>
      <c r="C71" s="121">
        <v>3.9426264464897058</v>
      </c>
      <c r="D71" s="104">
        <v>190625</v>
      </c>
    </row>
    <row r="72" spans="1:5" x14ac:dyDescent="0.25">
      <c r="A72" s="119" t="s">
        <v>431</v>
      </c>
      <c r="B72" s="107">
        <v>-3.6121520126891591</v>
      </c>
      <c r="C72" s="121">
        <v>3.937670797168606</v>
      </c>
      <c r="D72" s="104">
        <v>190625</v>
      </c>
    </row>
    <row r="73" spans="1:5" x14ac:dyDescent="0.25">
      <c r="A73" s="119" t="s">
        <v>449</v>
      </c>
      <c r="B73" s="107">
        <v>-3.8309542590131613</v>
      </c>
      <c r="C73" s="121">
        <v>3.565997098086116</v>
      </c>
      <c r="D73" s="104">
        <v>190625</v>
      </c>
    </row>
    <row r="74" spans="1:5" x14ac:dyDescent="0.25">
      <c r="A74" s="119" t="s">
        <v>306</v>
      </c>
      <c r="B74" s="107">
        <v>-5.0695677911703871</v>
      </c>
      <c r="C74" s="120">
        <v>3.4404927896093969</v>
      </c>
      <c r="D74" s="104">
        <v>190624</v>
      </c>
    </row>
    <row r="75" spans="1:5" x14ac:dyDescent="0.25">
      <c r="A75" s="119" t="s">
        <v>424</v>
      </c>
      <c r="B75" s="107">
        <v>-4.3869108758091482</v>
      </c>
      <c r="C75" s="121">
        <v>3.7691787202512104</v>
      </c>
      <c r="D75" s="104">
        <v>190625</v>
      </c>
    </row>
    <row r="76" spans="1:5" x14ac:dyDescent="0.25">
      <c r="A76" s="119" t="s">
        <v>415</v>
      </c>
      <c r="B76" s="107">
        <v>-4.2814879753075843</v>
      </c>
      <c r="C76" s="121">
        <v>3.5045470465044772</v>
      </c>
      <c r="D76" s="104">
        <v>190625</v>
      </c>
    </row>
    <row r="77" spans="1:5" x14ac:dyDescent="0.25">
      <c r="A77" s="119" t="s">
        <v>427</v>
      </c>
      <c r="B77" s="107">
        <v>-3.2501337505894461</v>
      </c>
      <c r="C77" s="121">
        <v>3.3578598265999213</v>
      </c>
      <c r="D77" s="104">
        <v>190625</v>
      </c>
    </row>
    <row r="78" spans="1:5" x14ac:dyDescent="0.25">
      <c r="A78" s="119" t="s">
        <v>409</v>
      </c>
      <c r="B78" s="107">
        <v>-4.4853718866549501</v>
      </c>
      <c r="C78" s="120">
        <v>3.7245778763613115</v>
      </c>
      <c r="D78" s="104">
        <v>190625</v>
      </c>
    </row>
    <row r="79" spans="1:5" x14ac:dyDescent="0.25">
      <c r="A79" s="119" t="s">
        <v>412</v>
      </c>
      <c r="B79" s="107">
        <v>-4.2387220817078921</v>
      </c>
      <c r="C79" s="121">
        <v>3.6026689030622547</v>
      </c>
      <c r="D79" s="104">
        <v>190625</v>
      </c>
    </row>
    <row r="80" spans="1:5" x14ac:dyDescent="0.25">
      <c r="A80" s="119" t="s">
        <v>418</v>
      </c>
      <c r="B80" s="107">
        <v>-4.0427946156813999</v>
      </c>
      <c r="C80" s="123">
        <v>3.6433052274952735</v>
      </c>
      <c r="D80" s="104">
        <v>190625</v>
      </c>
    </row>
    <row r="81" spans="1:5" x14ac:dyDescent="0.25">
      <c r="A81" s="119" t="s">
        <v>452</v>
      </c>
      <c r="B81" s="107">
        <v>-4.3143083122561841</v>
      </c>
      <c r="C81" s="123">
        <v>3.77909001889341</v>
      </c>
      <c r="D81" s="104">
        <v>190625</v>
      </c>
    </row>
    <row r="82" spans="1:5" x14ac:dyDescent="0.25">
      <c r="A82" s="119" t="s">
        <v>443</v>
      </c>
      <c r="B82" s="107">
        <v>-4.2029180777639654</v>
      </c>
      <c r="C82" s="120">
        <v>3.1358467370146474</v>
      </c>
      <c r="D82" s="104">
        <v>190625</v>
      </c>
    </row>
    <row r="83" spans="1:5" x14ac:dyDescent="0.25">
      <c r="A83" s="119" t="s">
        <v>446</v>
      </c>
      <c r="B83" s="107">
        <v>-3.7991284777296701</v>
      </c>
      <c r="C83" s="121">
        <v>3.2478444116715042</v>
      </c>
      <c r="D83" s="104">
        <v>190625</v>
      </c>
    </row>
    <row r="84" spans="1:5" x14ac:dyDescent="0.25">
      <c r="A84" s="119" t="s">
        <v>440</v>
      </c>
      <c r="B84" s="107">
        <v>-4.4048128777811124</v>
      </c>
      <c r="C84" s="123">
        <v>3.9069457713777869</v>
      </c>
      <c r="D84" s="104">
        <v>190625</v>
      </c>
    </row>
    <row r="85" spans="1:5" x14ac:dyDescent="0.25">
      <c r="A85" s="119" t="s">
        <v>309</v>
      </c>
      <c r="B85" s="107">
        <v>-3.9487005206476002</v>
      </c>
      <c r="C85" s="120">
        <v>3.6480756374749306</v>
      </c>
      <c r="D85" s="104">
        <v>190624</v>
      </c>
    </row>
    <row r="86" spans="1:5" x14ac:dyDescent="0.25">
      <c r="A86" s="119" t="s">
        <v>315</v>
      </c>
      <c r="B86" s="107">
        <v>-4.1502382141074099</v>
      </c>
      <c r="C86" s="121">
        <v>3.7841466908604717</v>
      </c>
      <c r="D86" s="104">
        <v>190624</v>
      </c>
    </row>
    <row r="87" spans="1:5" x14ac:dyDescent="0.25">
      <c r="A87" s="119" t="s">
        <v>312</v>
      </c>
      <c r="B87" s="107">
        <v>-3.6528471578346764</v>
      </c>
      <c r="C87" s="123">
        <v>3.4524114220227293</v>
      </c>
      <c r="D87" s="104">
        <v>190624</v>
      </c>
    </row>
    <row r="88" spans="1:5" x14ac:dyDescent="0.25">
      <c r="A88" s="119" t="s">
        <v>434</v>
      </c>
      <c r="B88" s="107">
        <v>-4.1591576284991643</v>
      </c>
      <c r="C88" s="121">
        <v>3.5223873840604369</v>
      </c>
      <c r="D88" s="104">
        <v>190625</v>
      </c>
    </row>
    <row r="89" spans="1:5" x14ac:dyDescent="0.25">
      <c r="A89" s="119" t="s">
        <v>421</v>
      </c>
      <c r="B89" s="107">
        <v>-3.6549179062888504</v>
      </c>
      <c r="C89" s="120">
        <v>3.4896800985411782</v>
      </c>
      <c r="D89" s="104">
        <v>190625</v>
      </c>
    </row>
    <row r="90" spans="1:5" x14ac:dyDescent="0.25">
      <c r="A90" s="119" t="s">
        <v>437</v>
      </c>
      <c r="B90" s="107">
        <v>-4.4585188836970042</v>
      </c>
      <c r="C90" s="121">
        <v>3.8375666808823885</v>
      </c>
      <c r="D90" s="104">
        <v>190625</v>
      </c>
    </row>
    <row r="91" spans="1:5" x14ac:dyDescent="0.25">
      <c r="A91" s="119" t="s">
        <v>318</v>
      </c>
      <c r="B91" s="107">
        <v>-3.841478496540903</v>
      </c>
      <c r="C91" s="123">
        <v>3.8069907363193582</v>
      </c>
      <c r="D91" s="104">
        <v>190624</v>
      </c>
    </row>
    <row r="92" spans="1:5" x14ac:dyDescent="0.25">
      <c r="A92" s="119" t="s">
        <v>206</v>
      </c>
      <c r="B92" s="107">
        <v>-3.1291275047752585</v>
      </c>
      <c r="C92" s="123">
        <v>3.8525318023623609</v>
      </c>
      <c r="D92" s="104">
        <v>190621</v>
      </c>
      <c r="E92" s="118"/>
    </row>
    <row r="93" spans="1:5" x14ac:dyDescent="0.25">
      <c r="A93" s="119" t="s">
        <v>195</v>
      </c>
      <c r="B93" s="107">
        <v>-1.6174587038481074</v>
      </c>
      <c r="C93" s="120">
        <v>3.4062861527138764</v>
      </c>
      <c r="D93" s="104">
        <v>190621</v>
      </c>
      <c r="E93" s="118"/>
    </row>
    <row r="94" spans="1:5" x14ac:dyDescent="0.25">
      <c r="A94" s="119" t="s">
        <v>221</v>
      </c>
      <c r="B94" s="107">
        <v>-2.2707226916005521</v>
      </c>
      <c r="C94" s="123">
        <v>3.4923335201348844</v>
      </c>
      <c r="D94" s="104">
        <v>190621</v>
      </c>
      <c r="E94" s="118"/>
    </row>
    <row r="95" spans="1:5" x14ac:dyDescent="0.25">
      <c r="A95" s="122" t="s">
        <v>186</v>
      </c>
      <c r="B95" s="107">
        <v>-3.0713694082971461</v>
      </c>
      <c r="C95" s="120">
        <v>3.9926089121174906</v>
      </c>
      <c r="D95" s="104">
        <v>190621</v>
      </c>
      <c r="E95" s="118"/>
    </row>
    <row r="96" spans="1:5" x14ac:dyDescent="0.25">
      <c r="A96" s="119" t="s">
        <v>189</v>
      </c>
      <c r="B96" s="107">
        <v>-3.9457074894658146</v>
      </c>
      <c r="C96" s="123">
        <v>3.5243511452217713</v>
      </c>
      <c r="D96" s="104">
        <v>190621</v>
      </c>
      <c r="E96" s="118"/>
    </row>
    <row r="97" spans="1:5" x14ac:dyDescent="0.25">
      <c r="A97" s="119" t="s">
        <v>236</v>
      </c>
      <c r="B97" s="107">
        <v>-1.954048990220556</v>
      </c>
      <c r="C97" s="123">
        <v>3.5543676687407277</v>
      </c>
      <c r="D97" s="104">
        <v>190621</v>
      </c>
      <c r="E97" s="116"/>
    </row>
    <row r="98" spans="1:5" x14ac:dyDescent="0.25">
      <c r="A98" s="119" t="s">
        <v>224</v>
      </c>
      <c r="B98" s="107">
        <v>-1.7618539450433888</v>
      </c>
      <c r="C98" s="123">
        <v>3.4773252583754068</v>
      </c>
      <c r="D98" s="104">
        <v>190621</v>
      </c>
      <c r="E98" s="118"/>
    </row>
    <row r="99" spans="1:5" x14ac:dyDescent="0.25">
      <c r="A99" s="119" t="s">
        <v>192</v>
      </c>
      <c r="B99" s="107">
        <v>-1.7817705300358413</v>
      </c>
      <c r="C99" s="120">
        <v>3.4883313169990235</v>
      </c>
      <c r="D99" s="104">
        <v>190621</v>
      </c>
      <c r="E99" s="118"/>
    </row>
    <row r="100" spans="1:5" x14ac:dyDescent="0.25">
      <c r="A100" s="119" t="s">
        <v>239</v>
      </c>
      <c r="B100" s="107">
        <v>-2.8502953148809227</v>
      </c>
      <c r="C100" s="121">
        <v>3.2612062890389208</v>
      </c>
      <c r="D100" s="104">
        <v>190621</v>
      </c>
      <c r="E100" s="118"/>
    </row>
    <row r="101" spans="1:5" x14ac:dyDescent="0.25">
      <c r="A101" s="119" t="s">
        <v>198</v>
      </c>
      <c r="B101" s="107">
        <v>-3.3661348661854444</v>
      </c>
      <c r="C101" s="123">
        <v>3.3222398868607987</v>
      </c>
      <c r="D101" s="104">
        <v>190621</v>
      </c>
      <c r="E101" s="118"/>
    </row>
    <row r="102" spans="1:5" x14ac:dyDescent="0.25">
      <c r="A102" s="119" t="s">
        <v>203</v>
      </c>
      <c r="B102" s="107">
        <v>-3.4298679381612929</v>
      </c>
      <c r="C102" s="123">
        <v>3.7054508371194745</v>
      </c>
      <c r="D102" s="104">
        <v>190621</v>
      </c>
      <c r="E102" s="118"/>
    </row>
    <row r="103" spans="1:5" x14ac:dyDescent="0.25">
      <c r="A103" s="119" t="s">
        <v>212</v>
      </c>
      <c r="B103" s="107">
        <v>-3.2715310874712946</v>
      </c>
      <c r="C103" s="123">
        <v>3.3822729338987112</v>
      </c>
      <c r="D103" s="104">
        <v>190621</v>
      </c>
      <c r="E103" s="118"/>
    </row>
    <row r="104" spans="1:5" x14ac:dyDescent="0.25">
      <c r="A104" s="119" t="s">
        <v>227</v>
      </c>
      <c r="B104" s="107">
        <v>-3.3263016962005394</v>
      </c>
      <c r="C104" s="123">
        <v>3.6454177900815621</v>
      </c>
      <c r="D104" s="104">
        <v>190621</v>
      </c>
      <c r="E104" s="118"/>
    </row>
    <row r="105" spans="1:5" x14ac:dyDescent="0.25">
      <c r="A105" s="119" t="s">
        <v>209</v>
      </c>
      <c r="B105" s="107">
        <v>-3.8779911004914758</v>
      </c>
      <c r="C105" s="123">
        <v>3.6424161377296662</v>
      </c>
      <c r="D105" s="104">
        <v>190621</v>
      </c>
      <c r="E105" s="118"/>
    </row>
    <row r="106" spans="1:5" x14ac:dyDescent="0.25">
      <c r="A106" s="119" t="s">
        <v>233</v>
      </c>
      <c r="B106" s="107">
        <v>-3.7176625913022328</v>
      </c>
      <c r="C106" s="120">
        <v>3.5243511452217713</v>
      </c>
      <c r="D106" s="104">
        <v>190621</v>
      </c>
      <c r="E106" s="118"/>
    </row>
    <row r="107" spans="1:5" x14ac:dyDescent="0.25">
      <c r="A107" s="122" t="s">
        <v>183</v>
      </c>
      <c r="B107" s="107">
        <v>-3.0793360422941274</v>
      </c>
      <c r="C107" s="123">
        <v>3.9365780682154385</v>
      </c>
      <c r="D107" s="104">
        <v>190621</v>
      </c>
      <c r="E107" s="118"/>
    </row>
    <row r="108" spans="1:5" x14ac:dyDescent="0.25">
      <c r="A108" s="122" t="s">
        <v>180</v>
      </c>
      <c r="B108" s="107">
        <v>-3.4049722069207271</v>
      </c>
      <c r="C108" s="123">
        <v>3.6704315596806922</v>
      </c>
      <c r="D108" s="104">
        <v>190621</v>
      </c>
      <c r="E108" s="118"/>
    </row>
    <row r="109" spans="1:5" x14ac:dyDescent="0.25">
      <c r="A109" s="119" t="s">
        <v>218</v>
      </c>
      <c r="B109" s="107">
        <v>-4.0164113661890219</v>
      </c>
      <c r="C109" s="123">
        <v>3.7134552433911963</v>
      </c>
      <c r="D109" s="104">
        <v>190621</v>
      </c>
      <c r="E109" s="118"/>
    </row>
    <row r="110" spans="1:5" x14ac:dyDescent="0.25">
      <c r="A110" s="119" t="s">
        <v>215</v>
      </c>
      <c r="B110" s="107">
        <v>-2.9697948248356378</v>
      </c>
      <c r="C110" s="120">
        <v>3.8335213374670221</v>
      </c>
      <c r="D110" s="104">
        <v>190621</v>
      </c>
      <c r="E110" s="118"/>
    </row>
    <row r="111" spans="1:5" x14ac:dyDescent="0.25">
      <c r="A111" s="133" t="s">
        <v>177</v>
      </c>
      <c r="B111" s="134">
        <v>-3.9048784902312867</v>
      </c>
      <c r="C111" s="135">
        <v>3.7955004076763434</v>
      </c>
      <c r="D111" s="136">
        <v>190621</v>
      </c>
      <c r="E111" s="118"/>
    </row>
  </sheetData>
  <sortState ref="A2:E111">
    <sortCondition ref="A2:A11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showGridLines="0" workbookViewId="0">
      <selection activeCell="J23" sqref="J23"/>
    </sheetView>
  </sheetViews>
  <sheetFormatPr defaultRowHeight="15" x14ac:dyDescent="0.25"/>
  <cols>
    <col min="1" max="1" width="12" style="3" customWidth="1"/>
    <col min="2" max="2" width="9.28515625" style="3" bestFit="1" customWidth="1"/>
    <col min="3" max="3" width="10.7109375" style="3" customWidth="1"/>
    <col min="4" max="4" width="11.42578125" style="3" customWidth="1"/>
    <col min="5" max="8" width="10.42578125" style="3" customWidth="1"/>
    <col min="9" max="9" width="9.28515625" style="4" bestFit="1" customWidth="1"/>
    <col min="10" max="10" width="12.85546875" style="3" customWidth="1"/>
    <col min="11" max="11" width="12.5703125" style="3" customWidth="1"/>
    <col min="12" max="12" width="13.42578125" style="5" customWidth="1"/>
    <col min="13" max="13" width="12" style="5" customWidth="1"/>
    <col min="14" max="17" width="10" style="6" customWidth="1"/>
    <col min="18" max="18" width="12" style="3" customWidth="1"/>
    <col min="19" max="19" width="14.42578125" style="7" customWidth="1"/>
    <col min="20" max="21" width="11.28515625" style="6" customWidth="1"/>
    <col min="22" max="22" width="9.140625" style="3"/>
    <col min="23" max="23" width="12.28515625" style="3" customWidth="1"/>
    <col min="24" max="16384" width="9.140625" style="3"/>
  </cols>
  <sheetData>
    <row r="1" spans="1:22" ht="15.75" x14ac:dyDescent="0.25">
      <c r="A1" s="1" t="s">
        <v>0</v>
      </c>
      <c r="B1" s="2" t="s">
        <v>1</v>
      </c>
      <c r="C1" s="2"/>
      <c r="D1" s="2"/>
      <c r="E1" s="2"/>
    </row>
    <row r="2" spans="1:22" ht="15.75" thickBot="1" x14ac:dyDescent="0.3"/>
    <row r="3" spans="1:22" s="17" customFormat="1" ht="78.75" customHeight="1" x14ac:dyDescent="0.25">
      <c r="A3" s="8" t="s">
        <v>2</v>
      </c>
      <c r="B3" s="9" t="s">
        <v>3</v>
      </c>
      <c r="C3" s="10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11" t="s">
        <v>10</v>
      </c>
      <c r="J3" s="9" t="s">
        <v>11</v>
      </c>
      <c r="K3" s="9" t="s">
        <v>12</v>
      </c>
      <c r="L3" s="12" t="s">
        <v>13</v>
      </c>
      <c r="M3" s="12" t="s">
        <v>14</v>
      </c>
      <c r="N3" s="13" t="s">
        <v>15</v>
      </c>
      <c r="O3" s="13" t="s">
        <v>16</v>
      </c>
      <c r="P3" s="13" t="s">
        <v>17</v>
      </c>
      <c r="Q3" s="13" t="s">
        <v>18</v>
      </c>
      <c r="R3" s="9" t="s">
        <v>19</v>
      </c>
      <c r="S3" s="14" t="s">
        <v>20</v>
      </c>
      <c r="T3" s="15" t="s">
        <v>21</v>
      </c>
      <c r="U3" s="16" t="s">
        <v>22</v>
      </c>
    </row>
    <row r="4" spans="1:22" x14ac:dyDescent="0.25">
      <c r="A4" s="18" t="s">
        <v>23</v>
      </c>
      <c r="B4" s="19">
        <v>1</v>
      </c>
      <c r="C4" s="20" t="s">
        <v>24</v>
      </c>
      <c r="D4" s="19" t="s">
        <v>25</v>
      </c>
      <c r="E4" s="19">
        <v>1</v>
      </c>
      <c r="F4" s="21" t="s">
        <v>26</v>
      </c>
      <c r="G4" s="22">
        <v>0.61951388888888892</v>
      </c>
      <c r="H4" s="19">
        <v>2</v>
      </c>
      <c r="I4" s="23">
        <v>6.3E-2</v>
      </c>
      <c r="J4" s="19">
        <v>1</v>
      </c>
      <c r="K4" s="19">
        <v>1</v>
      </c>
      <c r="L4" s="24">
        <v>8958.6149999999998</v>
      </c>
      <c r="M4" s="24">
        <v>9283.366</v>
      </c>
      <c r="N4" s="25">
        <v>2.75</v>
      </c>
      <c r="O4" s="25">
        <v>0.01</v>
      </c>
      <c r="P4" s="25">
        <v>-2.5190000000000001</v>
      </c>
      <c r="Q4" s="25">
        <v>2.9000000000000001E-2</v>
      </c>
      <c r="R4" s="19" t="s">
        <v>27</v>
      </c>
      <c r="S4" s="26">
        <f t="shared" ref="S4:S48" si="0">((M4/L4)*100)-100</f>
        <v>3.6250134646929268</v>
      </c>
      <c r="T4" s="27">
        <f>((SLOPE($O$52:$O$53,$N$52:$N$53)*N4))+(INTERCEPT($O$52:$O$53,$N$52:$N$53))</f>
        <v>1.979884070416488</v>
      </c>
      <c r="U4" s="28">
        <f>((SLOPE($Q$52:$Q$53,$P$52:$P$53))*P4)+(INTERCEPT($Q$52:$Q$53,$P$52:$P$53))</f>
        <v>-2.1526703385110468</v>
      </c>
    </row>
    <row r="5" spans="1:22" x14ac:dyDescent="0.25">
      <c r="A5" s="18" t="s">
        <v>28</v>
      </c>
      <c r="B5" s="19">
        <v>2</v>
      </c>
      <c r="C5" s="20" t="s">
        <v>24</v>
      </c>
      <c r="D5" s="19" t="s">
        <v>25</v>
      </c>
      <c r="E5" s="19">
        <v>2</v>
      </c>
      <c r="F5" s="21" t="s">
        <v>26</v>
      </c>
      <c r="G5" s="22">
        <v>0.63900462962962956</v>
      </c>
      <c r="H5" s="19">
        <v>2</v>
      </c>
      <c r="I5" s="23">
        <v>6.7000000000000004E-2</v>
      </c>
      <c r="J5" s="19">
        <v>0</v>
      </c>
      <c r="K5" s="19">
        <v>1</v>
      </c>
      <c r="L5" s="24">
        <v>10229.135</v>
      </c>
      <c r="M5" s="24">
        <v>10564.088</v>
      </c>
      <c r="N5" s="25">
        <v>2.7189999999999999</v>
      </c>
      <c r="O5" s="25">
        <v>1.2999999999999999E-2</v>
      </c>
      <c r="P5" s="25">
        <v>-2.585</v>
      </c>
      <c r="Q5" s="25">
        <v>1.2999999999999999E-2</v>
      </c>
      <c r="R5" s="19" t="s">
        <v>29</v>
      </c>
      <c r="S5" s="29">
        <f t="shared" si="0"/>
        <v>3.2744997499788724</v>
      </c>
      <c r="T5" s="27">
        <f>((SLOPE($O$52:$O$53,$N$52:$N$53)*N5))+(INTERCEPT($O$52:$O$53,$N$52:$N$53))</f>
        <v>1.9490038643194505</v>
      </c>
      <c r="U5" s="28">
        <f>((SLOPE($Q$52:$Q$53,$P$52:$P$53))*P5)+(INTERCEPT($Q$52:$Q$53,$P$52:$P$53))</f>
        <v>-2.2180209171359615</v>
      </c>
    </row>
    <row r="6" spans="1:22" x14ac:dyDescent="0.25">
      <c r="A6" s="18" t="s">
        <v>30</v>
      </c>
      <c r="B6" s="19">
        <v>3</v>
      </c>
      <c r="C6" s="20" t="s">
        <v>31</v>
      </c>
      <c r="D6" s="19" t="s">
        <v>25</v>
      </c>
      <c r="E6" s="19">
        <v>1</v>
      </c>
      <c r="F6" s="21" t="s">
        <v>26</v>
      </c>
      <c r="G6" s="22">
        <v>0.66576388888888893</v>
      </c>
      <c r="H6" s="19">
        <v>3</v>
      </c>
      <c r="I6" s="23">
        <v>7.0000000000000007E-2</v>
      </c>
      <c r="J6" s="19">
        <v>0</v>
      </c>
      <c r="K6" s="19">
        <v>1</v>
      </c>
      <c r="L6" s="24">
        <v>10885.453</v>
      </c>
      <c r="M6" s="24">
        <v>11227.42</v>
      </c>
      <c r="N6" s="25">
        <v>-4.242</v>
      </c>
      <c r="O6" s="25">
        <v>1.4999999999999999E-2</v>
      </c>
      <c r="P6" s="25">
        <v>-23.599</v>
      </c>
      <c r="Q6" s="25">
        <v>1.7999999999999999E-2</v>
      </c>
      <c r="R6" s="19" t="s">
        <v>32</v>
      </c>
      <c r="S6" s="29">
        <f t="shared" si="0"/>
        <v>3.141504538212601</v>
      </c>
      <c r="T6" s="27">
        <f>((SLOPE($O$52:$O$53,$N$52:$N$53)*N6))+(INTERCEPT($O$52:$O$53,$N$52:$N$53))</f>
        <v>-4.98509660798626</v>
      </c>
      <c r="U6" s="28">
        <f>((SLOPE($Q$52:$Q$53,$P$52:$P$53))*P6)+(INTERCEPT($Q$52:$Q$53,$P$52:$P$53))</f>
        <v>-23.025249087195988</v>
      </c>
    </row>
    <row r="7" spans="1:22" x14ac:dyDescent="0.25">
      <c r="A7" s="18" t="s">
        <v>33</v>
      </c>
      <c r="B7" s="19">
        <v>4</v>
      </c>
      <c r="C7" s="20" t="s">
        <v>31</v>
      </c>
      <c r="D7" s="19" t="s">
        <v>25</v>
      </c>
      <c r="E7" s="19">
        <v>2</v>
      </c>
      <c r="F7" s="21" t="s">
        <v>26</v>
      </c>
      <c r="G7" s="22">
        <v>0.69125000000000003</v>
      </c>
      <c r="H7" s="19">
        <v>3</v>
      </c>
      <c r="I7" s="23">
        <v>6.9000000000000006E-2</v>
      </c>
      <c r="J7" s="19">
        <v>0</v>
      </c>
      <c r="K7" s="19">
        <v>1</v>
      </c>
      <c r="L7" s="24">
        <v>9057.6880000000001</v>
      </c>
      <c r="M7" s="24">
        <v>9388.7980000000007</v>
      </c>
      <c r="N7" s="25">
        <v>-4.2839999999999998</v>
      </c>
      <c r="O7" s="25">
        <v>1.0999999999999999E-2</v>
      </c>
      <c r="P7" s="25">
        <v>-23.606999999999999</v>
      </c>
      <c r="Q7" s="25">
        <v>1.9E-2</v>
      </c>
      <c r="R7" s="19" t="s">
        <v>34</v>
      </c>
      <c r="S7" s="29">
        <f t="shared" si="0"/>
        <v>3.6555686175103546</v>
      </c>
      <c r="T7" s="27">
        <f>((SLOPE($O$52:$O$53,$N$52:$N$53)*N7))+(INTERCEPT($O$52:$O$53,$N$52:$N$53))</f>
        <v>-5.0269343065693421</v>
      </c>
      <c r="U7" s="28">
        <f>((SLOPE($Q$52:$Q$53,$P$52:$P$53))*P7)+(INTERCEPT($Q$52:$Q$53,$P$52:$P$53))</f>
        <v>-23.033170369453558</v>
      </c>
    </row>
    <row r="8" spans="1:22" x14ac:dyDescent="0.25">
      <c r="A8" s="18"/>
      <c r="B8" s="19">
        <v>5</v>
      </c>
      <c r="C8" s="20"/>
      <c r="D8" s="19"/>
      <c r="E8" s="19"/>
      <c r="F8" s="21"/>
      <c r="G8" s="22"/>
      <c r="H8" s="19"/>
      <c r="I8" s="23"/>
      <c r="J8" s="19"/>
      <c r="K8" s="19"/>
      <c r="L8" s="24"/>
      <c r="M8" s="24"/>
      <c r="N8" s="25"/>
      <c r="O8" s="25"/>
      <c r="P8" s="25"/>
      <c r="Q8" s="25"/>
      <c r="R8" s="19"/>
      <c r="S8" s="29"/>
      <c r="T8" s="27"/>
      <c r="U8" s="28"/>
      <c r="V8" s="30" t="s">
        <v>35</v>
      </c>
    </row>
    <row r="9" spans="1:22" x14ac:dyDescent="0.25">
      <c r="A9" s="18" t="s">
        <v>36</v>
      </c>
      <c r="B9" s="19">
        <v>6</v>
      </c>
      <c r="C9" s="20" t="s">
        <v>37</v>
      </c>
      <c r="D9" s="19" t="s">
        <v>38</v>
      </c>
      <c r="E9" s="19">
        <v>2</v>
      </c>
      <c r="F9" s="21" t="s">
        <v>26</v>
      </c>
      <c r="G9" s="22">
        <v>0.75532407407407398</v>
      </c>
      <c r="H9" s="19">
        <v>4</v>
      </c>
      <c r="I9" s="23">
        <v>4.4999999999999998E-2</v>
      </c>
      <c r="J9" s="19">
        <v>0</v>
      </c>
      <c r="K9" s="19">
        <v>1</v>
      </c>
      <c r="L9" s="24">
        <v>7196.2749999999996</v>
      </c>
      <c r="M9" s="24">
        <v>7516.9780000000001</v>
      </c>
      <c r="N9" s="25">
        <v>-1.7509999999999999</v>
      </c>
      <c r="O9" s="25">
        <v>1.7000000000000001E-2</v>
      </c>
      <c r="P9" s="25">
        <v>2.597</v>
      </c>
      <c r="Q9" s="25">
        <v>3.6999999999999998E-2</v>
      </c>
      <c r="R9" s="19" t="s">
        <v>39</v>
      </c>
      <c r="S9" s="29">
        <f t="shared" si="0"/>
        <v>4.4565139603475359</v>
      </c>
      <c r="T9" s="27">
        <f t="shared" ref="T9:T48" si="1">((SLOPE($O$52:$O$53,$N$52:$N$53)*N9))+(INTERCEPT($O$52:$O$53,$N$52:$N$53))</f>
        <v>-2.5037226277372255</v>
      </c>
      <c r="U9" s="28">
        <f t="shared" ref="U9:U48" si="2">((SLOPE($Q$52:$Q$53,$P$52:$P$53))*P9)+(INTERCEPT($Q$52:$Q$53,$P$52:$P$53))</f>
        <v>2.9129896652020544</v>
      </c>
    </row>
    <row r="10" spans="1:22" x14ac:dyDescent="0.25">
      <c r="A10" s="18" t="s">
        <v>40</v>
      </c>
      <c r="B10" s="19">
        <v>7</v>
      </c>
      <c r="C10" s="20" t="s">
        <v>41</v>
      </c>
      <c r="D10" s="19" t="s">
        <v>38</v>
      </c>
      <c r="E10" s="19">
        <v>1</v>
      </c>
      <c r="F10" s="21" t="s">
        <v>26</v>
      </c>
      <c r="G10" s="22">
        <v>0.77782407407407417</v>
      </c>
      <c r="H10" s="19">
        <v>5</v>
      </c>
      <c r="I10" s="23">
        <v>5.2999999999999999E-2</v>
      </c>
      <c r="J10" s="19">
        <v>0</v>
      </c>
      <c r="K10" s="19">
        <v>1</v>
      </c>
      <c r="L10" s="24">
        <v>10188.682000000001</v>
      </c>
      <c r="M10" s="24">
        <v>10516.782999999999</v>
      </c>
      <c r="N10" s="25">
        <v>-1.8340000000000001</v>
      </c>
      <c r="O10" s="25">
        <v>0.01</v>
      </c>
      <c r="P10" s="25">
        <v>3.109</v>
      </c>
      <c r="Q10" s="25">
        <v>0.01</v>
      </c>
      <c r="R10" s="19" t="s">
        <v>42</v>
      </c>
      <c r="S10" s="29">
        <f t="shared" si="0"/>
        <v>3.2202496848954496</v>
      </c>
      <c r="T10" s="27">
        <f t="shared" si="1"/>
        <v>-2.586401889222842</v>
      </c>
      <c r="U10" s="28">
        <f t="shared" si="2"/>
        <v>3.4199517296862427</v>
      </c>
    </row>
    <row r="11" spans="1:22" x14ac:dyDescent="0.25">
      <c r="A11" s="18" t="s">
        <v>43</v>
      </c>
      <c r="B11" s="19">
        <v>8</v>
      </c>
      <c r="C11" s="20" t="s">
        <v>44</v>
      </c>
      <c r="D11" s="19" t="s">
        <v>38</v>
      </c>
      <c r="E11" s="19">
        <v>2</v>
      </c>
      <c r="F11" s="21" t="s">
        <v>26</v>
      </c>
      <c r="G11" s="22">
        <v>0.80030092592592583</v>
      </c>
      <c r="H11" s="19">
        <v>5</v>
      </c>
      <c r="I11" s="23">
        <v>0.06</v>
      </c>
      <c r="J11" s="19">
        <v>0</v>
      </c>
      <c r="K11" s="19">
        <v>1</v>
      </c>
      <c r="L11" s="24">
        <v>12373.496999999999</v>
      </c>
      <c r="M11" s="24">
        <v>12719.618</v>
      </c>
      <c r="N11" s="25">
        <v>-2.1179999999999999</v>
      </c>
      <c r="O11" s="25">
        <v>1.9E-2</v>
      </c>
      <c r="P11" s="25">
        <v>3.17</v>
      </c>
      <c r="Q11" s="25">
        <v>1.7999999999999999E-2</v>
      </c>
      <c r="R11" s="19" t="s">
        <v>45</v>
      </c>
      <c r="S11" s="29">
        <f t="shared" si="0"/>
        <v>2.7972771157579928</v>
      </c>
      <c r="T11" s="27">
        <f t="shared" si="1"/>
        <v>-2.8693044224989257</v>
      </c>
      <c r="U11" s="28">
        <f t="shared" si="2"/>
        <v>3.4803515069001789</v>
      </c>
    </row>
    <row r="12" spans="1:22" x14ac:dyDescent="0.25">
      <c r="A12" s="18" t="s">
        <v>46</v>
      </c>
      <c r="B12" s="19">
        <v>9</v>
      </c>
      <c r="C12" s="20" t="s">
        <v>47</v>
      </c>
      <c r="D12" s="19" t="s">
        <v>38</v>
      </c>
      <c r="E12" s="19">
        <v>1</v>
      </c>
      <c r="F12" s="21" t="s">
        <v>26</v>
      </c>
      <c r="G12" s="22">
        <v>0.82226851851851857</v>
      </c>
      <c r="H12" s="19">
        <v>6</v>
      </c>
      <c r="I12" s="23">
        <v>5.3999999999999999E-2</v>
      </c>
      <c r="J12" s="19">
        <v>0</v>
      </c>
      <c r="K12" s="19">
        <v>1</v>
      </c>
      <c r="L12" s="24">
        <v>11546.636</v>
      </c>
      <c r="M12" s="24">
        <v>11915.495000000001</v>
      </c>
      <c r="N12" s="25">
        <v>-1.603</v>
      </c>
      <c r="O12" s="25">
        <v>1.4999999999999999E-2</v>
      </c>
      <c r="P12" s="25">
        <v>2.7469999999999999</v>
      </c>
      <c r="Q12" s="25">
        <v>1.0999999999999999E-2</v>
      </c>
      <c r="R12" s="19" t="s">
        <v>48</v>
      </c>
      <c r="S12" s="29">
        <f t="shared" si="0"/>
        <v>3.1945148353165393</v>
      </c>
      <c r="T12" s="27">
        <f t="shared" si="1"/>
        <v>-2.356294547015886</v>
      </c>
      <c r="U12" s="28">
        <f t="shared" si="2"/>
        <v>3.0615137075314061</v>
      </c>
    </row>
    <row r="13" spans="1:22" x14ac:dyDescent="0.25">
      <c r="A13" s="18" t="s">
        <v>49</v>
      </c>
      <c r="B13" s="19">
        <v>10</v>
      </c>
      <c r="C13" s="20" t="s">
        <v>50</v>
      </c>
      <c r="D13" s="19" t="s">
        <v>38</v>
      </c>
      <c r="E13" s="19">
        <v>2</v>
      </c>
      <c r="F13" s="21" t="s">
        <v>26</v>
      </c>
      <c r="G13" s="22">
        <v>0.84346064814814825</v>
      </c>
      <c r="H13" s="19">
        <v>6</v>
      </c>
      <c r="I13" s="23">
        <v>5.6000000000000001E-2</v>
      </c>
      <c r="J13" s="19">
        <v>0</v>
      </c>
      <c r="K13" s="19">
        <v>1</v>
      </c>
      <c r="L13" s="24">
        <v>9121.8320000000003</v>
      </c>
      <c r="M13" s="24">
        <v>9420.0460000000003</v>
      </c>
      <c r="N13" s="25">
        <v>-1.988</v>
      </c>
      <c r="O13" s="25">
        <v>1.4E-2</v>
      </c>
      <c r="P13" s="25">
        <v>3.0539999999999998</v>
      </c>
      <c r="Q13" s="25">
        <v>0.02</v>
      </c>
      <c r="R13" s="19" t="s">
        <v>51</v>
      </c>
      <c r="S13" s="29">
        <f t="shared" si="0"/>
        <v>3.269233636401097</v>
      </c>
      <c r="T13" s="27">
        <f t="shared" si="1"/>
        <v>-2.7398067840274791</v>
      </c>
      <c r="U13" s="28">
        <f t="shared" si="2"/>
        <v>3.3654929141654799</v>
      </c>
    </row>
    <row r="14" spans="1:22" x14ac:dyDescent="0.25">
      <c r="A14" s="18" t="s">
        <v>52</v>
      </c>
      <c r="B14" s="19">
        <v>11</v>
      </c>
      <c r="C14" s="20" t="s">
        <v>53</v>
      </c>
      <c r="D14" s="19" t="s">
        <v>38</v>
      </c>
      <c r="E14" s="19">
        <v>1</v>
      </c>
      <c r="F14" s="21" t="s">
        <v>26</v>
      </c>
      <c r="G14" s="22">
        <v>0.86623842592592604</v>
      </c>
      <c r="H14" s="19">
        <v>7</v>
      </c>
      <c r="I14" s="23">
        <v>6.2E-2</v>
      </c>
      <c r="J14" s="19">
        <v>1</v>
      </c>
      <c r="K14" s="19">
        <v>1</v>
      </c>
      <c r="L14" s="24">
        <v>11905.293</v>
      </c>
      <c r="M14" s="24">
        <v>12262.796</v>
      </c>
      <c r="N14" s="25">
        <v>-1.6739999999999999</v>
      </c>
      <c r="O14" s="25">
        <v>0.01</v>
      </c>
      <c r="P14" s="25">
        <v>2.9009999999999998</v>
      </c>
      <c r="Q14" s="25">
        <v>7.0000000000000001E-3</v>
      </c>
      <c r="R14" s="19" t="s">
        <v>54</v>
      </c>
      <c r="S14" s="29">
        <f t="shared" si="0"/>
        <v>3.0028912350162216</v>
      </c>
      <c r="T14" s="27">
        <f t="shared" si="1"/>
        <v>-2.4270201803349072</v>
      </c>
      <c r="U14" s="28">
        <f t="shared" si="2"/>
        <v>3.2139983909895409</v>
      </c>
    </row>
    <row r="15" spans="1:22" x14ac:dyDescent="0.25">
      <c r="A15" s="18" t="s">
        <v>55</v>
      </c>
      <c r="B15" s="19">
        <v>12</v>
      </c>
      <c r="C15" s="20" t="s">
        <v>56</v>
      </c>
      <c r="D15" s="19" t="s">
        <v>38</v>
      </c>
      <c r="E15" s="19">
        <v>2</v>
      </c>
      <c r="F15" s="21" t="s">
        <v>26</v>
      </c>
      <c r="G15" s="22">
        <v>0.88799768518518529</v>
      </c>
      <c r="H15" s="19">
        <v>7</v>
      </c>
      <c r="I15" s="23">
        <v>4.7E-2</v>
      </c>
      <c r="J15" s="19">
        <v>0</v>
      </c>
      <c r="K15" s="19">
        <v>1</v>
      </c>
      <c r="L15" s="24">
        <v>8867.0370000000003</v>
      </c>
      <c r="M15" s="24">
        <v>9210.4599999999991</v>
      </c>
      <c r="N15" s="25">
        <v>-1.4339999999999999</v>
      </c>
      <c r="O15" s="25">
        <v>1.0999999999999999E-2</v>
      </c>
      <c r="P15" s="25">
        <v>2.927</v>
      </c>
      <c r="Q15" s="25">
        <v>2.3E-2</v>
      </c>
      <c r="R15" s="19" t="s">
        <v>57</v>
      </c>
      <c r="S15" s="29">
        <f t="shared" si="0"/>
        <v>3.8730299648010771</v>
      </c>
      <c r="T15" s="27">
        <f t="shared" si="1"/>
        <v>-2.187947617003005</v>
      </c>
      <c r="U15" s="28">
        <f t="shared" si="2"/>
        <v>3.2397425583266286</v>
      </c>
    </row>
    <row r="16" spans="1:22" x14ac:dyDescent="0.25">
      <c r="A16" s="18" t="s">
        <v>58</v>
      </c>
      <c r="B16" s="19">
        <v>13</v>
      </c>
      <c r="C16" s="20" t="s">
        <v>59</v>
      </c>
      <c r="D16" s="19" t="s">
        <v>60</v>
      </c>
      <c r="E16" s="19">
        <v>1</v>
      </c>
      <c r="F16" s="21" t="s">
        <v>26</v>
      </c>
      <c r="G16" s="22">
        <v>0.91140046296296295</v>
      </c>
      <c r="H16" s="19">
        <v>8</v>
      </c>
      <c r="I16" s="23">
        <v>4.5999999999999999E-2</v>
      </c>
      <c r="J16" s="19">
        <v>0</v>
      </c>
      <c r="K16" s="19">
        <v>1</v>
      </c>
      <c r="L16" s="24">
        <v>10174.763000000001</v>
      </c>
      <c r="M16" s="24">
        <v>10516.078</v>
      </c>
      <c r="N16" s="25">
        <v>2.931</v>
      </c>
      <c r="O16" s="25">
        <v>7.0000000000000001E-3</v>
      </c>
      <c r="P16" s="25">
        <v>-2.3149999999999999</v>
      </c>
      <c r="Q16" s="25">
        <v>1.0999999999999999E-2</v>
      </c>
      <c r="R16" s="19" t="s">
        <v>61</v>
      </c>
      <c r="S16" s="29">
        <f t="shared" si="0"/>
        <v>3.3545253093364238</v>
      </c>
      <c r="T16" s="27">
        <f t="shared" si="1"/>
        <v>2.1601846285959643</v>
      </c>
      <c r="U16" s="28">
        <f t="shared" si="2"/>
        <v>-1.9506776409431281</v>
      </c>
    </row>
    <row r="17" spans="1:22" x14ac:dyDescent="0.25">
      <c r="A17" s="18" t="s">
        <v>62</v>
      </c>
      <c r="B17" s="19">
        <v>14</v>
      </c>
      <c r="C17" s="20" t="s">
        <v>63</v>
      </c>
      <c r="D17" s="19" t="s">
        <v>38</v>
      </c>
      <c r="E17" s="19">
        <v>2</v>
      </c>
      <c r="F17" s="21" t="s">
        <v>26</v>
      </c>
      <c r="G17" s="22">
        <v>0.9315162037037038</v>
      </c>
      <c r="H17" s="19">
        <v>8</v>
      </c>
      <c r="I17" s="23">
        <v>4.3999999999999997E-2</v>
      </c>
      <c r="J17" s="19">
        <v>0</v>
      </c>
      <c r="K17" s="19">
        <v>1</v>
      </c>
      <c r="L17" s="24">
        <v>5297.2849999999999</v>
      </c>
      <c r="M17" s="24">
        <v>5708.518</v>
      </c>
      <c r="N17" s="25">
        <v>-1.494</v>
      </c>
      <c r="O17" s="25">
        <v>2.3E-2</v>
      </c>
      <c r="P17" s="25">
        <v>2.8250000000000002</v>
      </c>
      <c r="Q17" s="25">
        <v>1.4999999999999999E-2</v>
      </c>
      <c r="R17" s="19" t="s">
        <v>64</v>
      </c>
      <c r="S17" s="29">
        <f t="shared" si="0"/>
        <v>7.7630899602343533</v>
      </c>
      <c r="T17" s="27">
        <f t="shared" si="1"/>
        <v>-2.2477157578359805</v>
      </c>
      <c r="U17" s="28">
        <f t="shared" si="2"/>
        <v>3.1387462095426697</v>
      </c>
    </row>
    <row r="18" spans="1:22" x14ac:dyDescent="0.25">
      <c r="A18" s="18" t="s">
        <v>65</v>
      </c>
      <c r="B18" s="19">
        <v>15</v>
      </c>
      <c r="C18" s="20" t="s">
        <v>66</v>
      </c>
      <c r="D18" s="19" t="s">
        <v>38</v>
      </c>
      <c r="E18" s="19">
        <v>1</v>
      </c>
      <c r="F18" s="21" t="s">
        <v>26</v>
      </c>
      <c r="G18" s="22">
        <v>0.95343750000000005</v>
      </c>
      <c r="H18" s="19">
        <v>9</v>
      </c>
      <c r="I18" s="23">
        <v>5.6000000000000001E-2</v>
      </c>
      <c r="J18" s="19">
        <v>0</v>
      </c>
      <c r="K18" s="19">
        <v>1</v>
      </c>
      <c r="L18" s="24">
        <v>11268.741</v>
      </c>
      <c r="M18" s="24">
        <v>11638.704</v>
      </c>
      <c r="N18" s="25">
        <v>-1.6419999999999999</v>
      </c>
      <c r="O18" s="25">
        <v>0.01</v>
      </c>
      <c r="P18" s="25">
        <v>2.8620000000000001</v>
      </c>
      <c r="Q18" s="25">
        <v>2.5000000000000001E-2</v>
      </c>
      <c r="R18" s="19" t="s">
        <v>67</v>
      </c>
      <c r="S18" s="29">
        <f t="shared" si="0"/>
        <v>3.2830908084585388</v>
      </c>
      <c r="T18" s="27">
        <f t="shared" si="1"/>
        <v>-2.39514383855732</v>
      </c>
      <c r="U18" s="28">
        <f t="shared" si="2"/>
        <v>3.1753821399839097</v>
      </c>
    </row>
    <row r="19" spans="1:22" x14ac:dyDescent="0.25">
      <c r="A19" s="18" t="s">
        <v>68</v>
      </c>
      <c r="B19" s="19">
        <v>16</v>
      </c>
      <c r="C19" s="20" t="s">
        <v>69</v>
      </c>
      <c r="D19" s="19" t="s">
        <v>38</v>
      </c>
      <c r="E19" s="19">
        <v>2</v>
      </c>
      <c r="F19" s="21" t="s">
        <v>26</v>
      </c>
      <c r="G19" s="22">
        <v>0.97370370370370374</v>
      </c>
      <c r="H19" s="19">
        <v>9</v>
      </c>
      <c r="I19" s="23">
        <v>5.1999999999999998E-2</v>
      </c>
      <c r="J19" s="19">
        <v>0</v>
      </c>
      <c r="K19" s="19">
        <v>1</v>
      </c>
      <c r="L19" s="24">
        <v>11114.495999999999</v>
      </c>
      <c r="M19" s="24">
        <v>11475.450999999999</v>
      </c>
      <c r="N19" s="25">
        <v>-1.8380000000000001</v>
      </c>
      <c r="O19" s="25">
        <v>1.4E-2</v>
      </c>
      <c r="P19" s="25">
        <v>2.87</v>
      </c>
      <c r="Q19" s="25">
        <v>0.02</v>
      </c>
      <c r="R19" s="19" t="s">
        <v>70</v>
      </c>
      <c r="S19" s="29">
        <f t="shared" si="0"/>
        <v>3.2476056494149503</v>
      </c>
      <c r="T19" s="27">
        <f t="shared" si="1"/>
        <v>-2.5903864319450403</v>
      </c>
      <c r="U19" s="28">
        <f t="shared" si="2"/>
        <v>3.1833034222414751</v>
      </c>
    </row>
    <row r="20" spans="1:22" x14ac:dyDescent="0.25">
      <c r="A20" s="18" t="s">
        <v>71</v>
      </c>
      <c r="B20" s="19">
        <v>17</v>
      </c>
      <c r="C20" s="20" t="s">
        <v>72</v>
      </c>
      <c r="D20" s="19" t="s">
        <v>38</v>
      </c>
      <c r="E20" s="19">
        <v>1</v>
      </c>
      <c r="F20" s="21" t="s">
        <v>73</v>
      </c>
      <c r="G20" s="22">
        <v>2.673611111111111E-3</v>
      </c>
      <c r="H20" s="19">
        <v>10</v>
      </c>
      <c r="I20" s="23">
        <v>4.5999999999999999E-2</v>
      </c>
      <c r="J20" s="19">
        <v>1</v>
      </c>
      <c r="K20" s="19">
        <v>1</v>
      </c>
      <c r="L20" s="24">
        <v>9787.1820000000007</v>
      </c>
      <c r="M20" s="24">
        <v>10130.116</v>
      </c>
      <c r="N20" s="25">
        <v>-1.752</v>
      </c>
      <c r="O20" s="25">
        <v>1.7000000000000001E-2</v>
      </c>
      <c r="P20" s="25">
        <v>2.706</v>
      </c>
      <c r="Q20" s="25">
        <v>8.9999999999999993E-3</v>
      </c>
      <c r="R20" s="19" t="s">
        <v>74</v>
      </c>
      <c r="S20" s="29">
        <f t="shared" si="0"/>
        <v>3.5039095012231201</v>
      </c>
      <c r="T20" s="27">
        <f t="shared" si="1"/>
        <v>-2.5047187634177752</v>
      </c>
      <c r="U20" s="28">
        <f t="shared" si="2"/>
        <v>3.0209171359613833</v>
      </c>
    </row>
    <row r="21" spans="1:22" x14ac:dyDescent="0.25">
      <c r="A21" s="18" t="s">
        <v>75</v>
      </c>
      <c r="B21" s="19">
        <v>18</v>
      </c>
      <c r="C21" s="20" t="s">
        <v>76</v>
      </c>
      <c r="D21" s="19" t="s">
        <v>38</v>
      </c>
      <c r="E21" s="19">
        <v>2</v>
      </c>
      <c r="F21" s="21" t="s">
        <v>73</v>
      </c>
      <c r="G21" s="22">
        <v>2.3958333333333331E-2</v>
      </c>
      <c r="H21" s="19">
        <v>10</v>
      </c>
      <c r="I21" s="23">
        <v>4.5999999999999999E-2</v>
      </c>
      <c r="J21" s="19">
        <v>0</v>
      </c>
      <c r="K21" s="19">
        <v>1</v>
      </c>
      <c r="L21" s="24">
        <v>7761.7039999999997</v>
      </c>
      <c r="M21" s="24">
        <v>7924.2969999999996</v>
      </c>
      <c r="N21" s="25">
        <v>-2.4239999999999999</v>
      </c>
      <c r="O21" s="25">
        <v>1.7000000000000001E-2</v>
      </c>
      <c r="P21" s="25">
        <v>2.8159999999999998</v>
      </c>
      <c r="Q21" s="25">
        <v>0.01</v>
      </c>
      <c r="R21" s="19" t="s">
        <v>77</v>
      </c>
      <c r="S21" s="29">
        <f t="shared" si="0"/>
        <v>2.0948106240588231</v>
      </c>
      <c r="T21" s="27">
        <f t="shared" si="1"/>
        <v>-3.1741219407471011</v>
      </c>
      <c r="U21" s="28">
        <f t="shared" si="2"/>
        <v>3.1298347670029081</v>
      </c>
    </row>
    <row r="22" spans="1:22" x14ac:dyDescent="0.25">
      <c r="A22" s="18" t="s">
        <v>78</v>
      </c>
      <c r="B22" s="19">
        <v>19</v>
      </c>
      <c r="C22" s="20" t="s">
        <v>79</v>
      </c>
      <c r="D22" s="19" t="s">
        <v>38</v>
      </c>
      <c r="E22" s="19">
        <v>1</v>
      </c>
      <c r="F22" s="21" t="s">
        <v>73</v>
      </c>
      <c r="G22" s="22">
        <v>0.55377314814814815</v>
      </c>
      <c r="H22" s="19">
        <v>11</v>
      </c>
      <c r="I22" s="23">
        <v>5.0999999999999997E-2</v>
      </c>
      <c r="J22" s="19">
        <v>1</v>
      </c>
      <c r="K22" s="19">
        <v>1</v>
      </c>
      <c r="L22" s="24">
        <v>8307.5730000000003</v>
      </c>
      <c r="M22" s="24">
        <v>8628.9110000000001</v>
      </c>
      <c r="N22" s="25">
        <v>-4.4969999999999999</v>
      </c>
      <c r="O22" s="25">
        <v>1.4E-2</v>
      </c>
      <c r="P22" s="25">
        <v>3.7730000000000001</v>
      </c>
      <c r="Q22" s="25">
        <v>1.9E-2</v>
      </c>
      <c r="R22" s="19" t="s">
        <v>80</v>
      </c>
      <c r="S22" s="29">
        <f t="shared" si="0"/>
        <v>3.8680129563712455</v>
      </c>
      <c r="T22" s="27">
        <f t="shared" si="1"/>
        <v>-5.2391112065264052</v>
      </c>
      <c r="U22" s="28">
        <f t="shared" si="2"/>
        <v>4.0774181570641748</v>
      </c>
    </row>
    <row r="23" spans="1:22" x14ac:dyDescent="0.25">
      <c r="A23" s="18" t="s">
        <v>81</v>
      </c>
      <c r="B23" s="19">
        <v>20</v>
      </c>
      <c r="C23" s="20" t="s">
        <v>82</v>
      </c>
      <c r="D23" s="19" t="s">
        <v>38</v>
      </c>
      <c r="E23" s="19">
        <v>2</v>
      </c>
      <c r="F23" s="21" t="s">
        <v>73</v>
      </c>
      <c r="G23" s="22">
        <v>0.57156249999999997</v>
      </c>
      <c r="H23" s="19">
        <v>11</v>
      </c>
      <c r="I23" s="23">
        <v>3.7999999999999999E-2</v>
      </c>
      <c r="J23" s="19">
        <v>0</v>
      </c>
      <c r="K23" s="19">
        <v>1</v>
      </c>
      <c r="L23" s="24">
        <v>6701.3810000000003</v>
      </c>
      <c r="M23" s="24">
        <v>6989.7969999999996</v>
      </c>
      <c r="N23" s="25">
        <v>-4.6360000000000001</v>
      </c>
      <c r="O23" s="25">
        <v>8.9999999999999993E-3</v>
      </c>
      <c r="P23" s="25">
        <v>3.2879999999999998</v>
      </c>
      <c r="Q23" s="25">
        <v>2.4E-2</v>
      </c>
      <c r="R23" s="19" t="s">
        <v>83</v>
      </c>
      <c r="S23" s="29">
        <f t="shared" si="0"/>
        <v>4.3038293151814457</v>
      </c>
      <c r="T23" s="27">
        <f t="shared" si="1"/>
        <v>-5.3775740661227989</v>
      </c>
      <c r="U23" s="28">
        <f t="shared" si="2"/>
        <v>3.597190420199269</v>
      </c>
    </row>
    <row r="24" spans="1:22" x14ac:dyDescent="0.25">
      <c r="A24" s="18" t="s">
        <v>84</v>
      </c>
      <c r="B24" s="19">
        <v>21</v>
      </c>
      <c r="C24" s="20" t="s">
        <v>85</v>
      </c>
      <c r="D24" s="19" t="s">
        <v>38</v>
      </c>
      <c r="E24" s="19">
        <v>1</v>
      </c>
      <c r="F24" s="21" t="s">
        <v>73</v>
      </c>
      <c r="G24" s="22">
        <v>0.59478009259259257</v>
      </c>
      <c r="H24" s="19">
        <v>12</v>
      </c>
      <c r="I24" s="23">
        <v>0.05</v>
      </c>
      <c r="J24" s="19">
        <v>0</v>
      </c>
      <c r="K24" s="19">
        <v>1</v>
      </c>
      <c r="L24" s="24">
        <v>7055.5129999999999</v>
      </c>
      <c r="M24" s="24">
        <v>7404.9290000000001</v>
      </c>
      <c r="N24" s="25">
        <v>-5.0579999999999998</v>
      </c>
      <c r="O24" s="25">
        <v>1.6E-2</v>
      </c>
      <c r="P24" s="25">
        <v>3.355</v>
      </c>
      <c r="Q24" s="25">
        <v>2.1999999999999999E-2</v>
      </c>
      <c r="R24" s="19" t="s">
        <v>86</v>
      </c>
      <c r="S24" s="29">
        <f t="shared" si="0"/>
        <v>4.95238262618183</v>
      </c>
      <c r="T24" s="27">
        <f t="shared" si="1"/>
        <v>-5.7979433233147262</v>
      </c>
      <c r="U24" s="28">
        <f t="shared" si="2"/>
        <v>3.6635311591063799</v>
      </c>
    </row>
    <row r="25" spans="1:22" x14ac:dyDescent="0.25">
      <c r="A25" s="18" t="s">
        <v>87</v>
      </c>
      <c r="B25" s="19">
        <v>22</v>
      </c>
      <c r="C25" s="20" t="s">
        <v>88</v>
      </c>
      <c r="D25" s="19" t="s">
        <v>38</v>
      </c>
      <c r="E25" s="19">
        <v>2</v>
      </c>
      <c r="F25" s="21" t="s">
        <v>73</v>
      </c>
      <c r="G25" s="22">
        <v>0.61284722222222221</v>
      </c>
      <c r="H25" s="19">
        <v>12</v>
      </c>
      <c r="I25" s="23">
        <v>5.8000000000000003E-2</v>
      </c>
      <c r="J25" s="19">
        <v>0</v>
      </c>
      <c r="K25" s="19">
        <v>1</v>
      </c>
      <c r="L25" s="24">
        <v>538.11400000000003</v>
      </c>
      <c r="M25" s="24">
        <v>5355.884</v>
      </c>
      <c r="N25" s="25">
        <v>-3.988</v>
      </c>
      <c r="O25" s="25">
        <v>5.5E-2</v>
      </c>
      <c r="P25" s="25">
        <v>1.605</v>
      </c>
      <c r="Q25" s="25">
        <v>0.161</v>
      </c>
      <c r="R25" s="19" t="s">
        <v>89</v>
      </c>
      <c r="S25" s="29">
        <f t="shared" si="0"/>
        <v>895.30657072664894</v>
      </c>
      <c r="T25" s="27"/>
      <c r="U25" s="28"/>
      <c r="V25" s="30" t="s">
        <v>90</v>
      </c>
    </row>
    <row r="26" spans="1:22" x14ac:dyDescent="0.25">
      <c r="A26" s="18" t="s">
        <v>91</v>
      </c>
      <c r="B26" s="19">
        <v>23</v>
      </c>
      <c r="C26" s="20" t="s">
        <v>24</v>
      </c>
      <c r="D26" s="19" t="s">
        <v>25</v>
      </c>
      <c r="E26" s="19">
        <v>1</v>
      </c>
      <c r="F26" s="21" t="s">
        <v>73</v>
      </c>
      <c r="G26" s="22">
        <v>0.63776620370370374</v>
      </c>
      <c r="H26" s="19">
        <v>13</v>
      </c>
      <c r="I26" s="23">
        <v>6.5000000000000002E-2</v>
      </c>
      <c r="J26" s="19">
        <v>0</v>
      </c>
      <c r="K26" s="19">
        <v>1</v>
      </c>
      <c r="L26" s="24">
        <v>12084.005999999999</v>
      </c>
      <c r="M26" s="24">
        <v>12487.385</v>
      </c>
      <c r="N26" s="25">
        <v>2.7029999999999998</v>
      </c>
      <c r="O26" s="25">
        <v>0.01</v>
      </c>
      <c r="P26" s="25">
        <v>-2.593</v>
      </c>
      <c r="Q26" s="25">
        <v>1.9E-2</v>
      </c>
      <c r="R26" s="19" t="s">
        <v>92</v>
      </c>
      <c r="S26" s="29">
        <f t="shared" si="0"/>
        <v>3.3381231356555077</v>
      </c>
      <c r="T26" s="27">
        <f t="shared" si="1"/>
        <v>1.9330656934306569</v>
      </c>
      <c r="U26" s="28">
        <f t="shared" si="2"/>
        <v>-2.2259421993935273</v>
      </c>
    </row>
    <row r="27" spans="1:22" x14ac:dyDescent="0.25">
      <c r="A27" s="18" t="s">
        <v>93</v>
      </c>
      <c r="B27" s="19">
        <v>24</v>
      </c>
      <c r="C27" s="20" t="s">
        <v>31</v>
      </c>
      <c r="D27" s="19" t="s">
        <v>25</v>
      </c>
      <c r="E27" s="19">
        <v>2</v>
      </c>
      <c r="F27" s="21" t="s">
        <v>73</v>
      </c>
      <c r="G27" s="22">
        <v>0.65762731481481485</v>
      </c>
      <c r="H27" s="19">
        <v>13</v>
      </c>
      <c r="I27" s="23">
        <v>6.8000000000000005E-2</v>
      </c>
      <c r="J27" s="19">
        <v>0</v>
      </c>
      <c r="K27" s="19">
        <v>1</v>
      </c>
      <c r="L27" s="24">
        <v>11519.870999999999</v>
      </c>
      <c r="M27" s="24">
        <v>11854.748</v>
      </c>
      <c r="N27" s="25">
        <v>-4.2910000000000004</v>
      </c>
      <c r="O27" s="25">
        <v>0.01</v>
      </c>
      <c r="P27" s="25">
        <v>-23.591000000000001</v>
      </c>
      <c r="Q27" s="25">
        <v>1.9E-2</v>
      </c>
      <c r="R27" s="19" t="s">
        <v>94</v>
      </c>
      <c r="S27" s="29">
        <f t="shared" si="0"/>
        <v>2.9069509545723236</v>
      </c>
      <c r="T27" s="27">
        <f t="shared" si="1"/>
        <v>-5.0339072563331904</v>
      </c>
      <c r="U27" s="28">
        <f t="shared" si="2"/>
        <v>-23.017327804938425</v>
      </c>
    </row>
    <row r="28" spans="1:22" x14ac:dyDescent="0.25">
      <c r="A28" s="18" t="s">
        <v>95</v>
      </c>
      <c r="B28" s="19">
        <v>25</v>
      </c>
      <c r="C28" s="20" t="s">
        <v>96</v>
      </c>
      <c r="D28" s="19" t="s">
        <v>38</v>
      </c>
      <c r="E28" s="19">
        <v>1</v>
      </c>
      <c r="F28" s="21" t="s">
        <v>73</v>
      </c>
      <c r="G28" s="22">
        <v>0.68437500000000007</v>
      </c>
      <c r="H28" s="19">
        <v>14</v>
      </c>
      <c r="I28" s="23">
        <v>0.06</v>
      </c>
      <c r="J28" s="19">
        <v>1</v>
      </c>
      <c r="K28" s="19">
        <v>1</v>
      </c>
      <c r="L28" s="24">
        <v>10408.802</v>
      </c>
      <c r="M28" s="24">
        <v>10766.630999999999</v>
      </c>
      <c r="N28" s="25">
        <v>-3.9180000000000001</v>
      </c>
      <c r="O28" s="25">
        <v>1.2E-2</v>
      </c>
      <c r="P28" s="25">
        <v>3.4209999999999998</v>
      </c>
      <c r="Q28" s="25">
        <v>2.3E-2</v>
      </c>
      <c r="R28" s="19" t="s">
        <v>97</v>
      </c>
      <c r="S28" s="29">
        <f t="shared" si="0"/>
        <v>3.4377539317204793</v>
      </c>
      <c r="T28" s="27">
        <f t="shared" si="1"/>
        <v>-4.6623486474881917</v>
      </c>
      <c r="U28" s="28">
        <f t="shared" si="2"/>
        <v>3.7288817377312946</v>
      </c>
    </row>
    <row r="29" spans="1:22" x14ac:dyDescent="0.25">
      <c r="A29" s="18" t="s">
        <v>98</v>
      </c>
      <c r="B29" s="19">
        <v>26</v>
      </c>
      <c r="C29" s="20" t="s">
        <v>99</v>
      </c>
      <c r="D29" s="19" t="s">
        <v>38</v>
      </c>
      <c r="E29" s="19">
        <v>2</v>
      </c>
      <c r="F29" s="21" t="s">
        <v>73</v>
      </c>
      <c r="G29" s="22">
        <v>0.72114583333333337</v>
      </c>
      <c r="H29" s="19">
        <v>14</v>
      </c>
      <c r="I29" s="23">
        <v>5.5E-2</v>
      </c>
      <c r="J29" s="19">
        <v>1</v>
      </c>
      <c r="K29" s="19">
        <v>1</v>
      </c>
      <c r="L29" s="24">
        <v>10320.674999999999</v>
      </c>
      <c r="M29" s="24">
        <v>10644.55</v>
      </c>
      <c r="N29" s="25">
        <v>-4.8079999999999998</v>
      </c>
      <c r="O29" s="25">
        <v>1.2E-2</v>
      </c>
      <c r="P29" s="25">
        <v>3.8929999999999998</v>
      </c>
      <c r="Q29" s="25">
        <v>2.5999999999999999E-2</v>
      </c>
      <c r="R29" s="19" t="s">
        <v>100</v>
      </c>
      <c r="S29" s="29">
        <f t="shared" si="0"/>
        <v>3.1381183885743837</v>
      </c>
      <c r="T29" s="27">
        <f t="shared" si="1"/>
        <v>-5.5489094031773289</v>
      </c>
      <c r="U29" s="28">
        <f t="shared" si="2"/>
        <v>4.1962373909276565</v>
      </c>
    </row>
    <row r="30" spans="1:22" x14ac:dyDescent="0.25">
      <c r="A30" s="18" t="s">
        <v>101</v>
      </c>
      <c r="B30" s="19">
        <v>27</v>
      </c>
      <c r="C30" s="20" t="s">
        <v>102</v>
      </c>
      <c r="D30" s="19" t="s">
        <v>38</v>
      </c>
      <c r="E30" s="19">
        <v>1</v>
      </c>
      <c r="F30" s="21" t="s">
        <v>73</v>
      </c>
      <c r="G30" s="22">
        <v>0.74280092592592595</v>
      </c>
      <c r="H30" s="19">
        <v>15</v>
      </c>
      <c r="I30" s="23">
        <v>4.8000000000000001E-2</v>
      </c>
      <c r="J30" s="19">
        <v>0</v>
      </c>
      <c r="K30" s="19">
        <v>1</v>
      </c>
      <c r="L30" s="24">
        <v>10119.312</v>
      </c>
      <c r="M30" s="24">
        <v>10472.811</v>
      </c>
      <c r="N30" s="25">
        <v>-3.8130000000000002</v>
      </c>
      <c r="O30" s="25">
        <v>8.9999999999999993E-3</v>
      </c>
      <c r="P30" s="25">
        <v>3.19</v>
      </c>
      <c r="Q30" s="25">
        <v>2.1000000000000001E-2</v>
      </c>
      <c r="R30" s="19" t="s">
        <v>103</v>
      </c>
      <c r="S30" s="29">
        <f t="shared" si="0"/>
        <v>3.4933106124210838</v>
      </c>
      <c r="T30" s="27">
        <f t="shared" si="1"/>
        <v>-4.5577544010304845</v>
      </c>
      <c r="U30" s="28">
        <f t="shared" si="2"/>
        <v>3.5001547125440928</v>
      </c>
    </row>
    <row r="31" spans="1:22" x14ac:dyDescent="0.25">
      <c r="A31" s="18" t="s">
        <v>104</v>
      </c>
      <c r="B31" s="19">
        <v>28</v>
      </c>
      <c r="C31" s="20" t="s">
        <v>105</v>
      </c>
      <c r="D31" s="19" t="s">
        <v>38</v>
      </c>
      <c r="E31" s="19">
        <v>2</v>
      </c>
      <c r="F31" s="21" t="s">
        <v>73</v>
      </c>
      <c r="G31" s="22">
        <v>0.76230324074074074</v>
      </c>
      <c r="H31" s="19">
        <v>15</v>
      </c>
      <c r="I31" s="23">
        <v>5.8000000000000003E-2</v>
      </c>
      <c r="J31" s="19">
        <v>0</v>
      </c>
      <c r="K31" s="19">
        <v>1</v>
      </c>
      <c r="L31" s="24">
        <v>11632.73</v>
      </c>
      <c r="M31" s="24">
        <v>11993.257</v>
      </c>
      <c r="N31" s="25">
        <v>-4.0970000000000004</v>
      </c>
      <c r="O31" s="25">
        <v>1.2E-2</v>
      </c>
      <c r="P31" s="25">
        <v>3.4020000000000001</v>
      </c>
      <c r="Q31" s="25">
        <v>0.02</v>
      </c>
      <c r="R31" s="19" t="s">
        <v>106</v>
      </c>
      <c r="S31" s="29">
        <f t="shared" si="0"/>
        <v>3.0992466944560704</v>
      </c>
      <c r="T31" s="27">
        <f t="shared" si="1"/>
        <v>-4.8406569343065691</v>
      </c>
      <c r="U31" s="28">
        <f t="shared" si="2"/>
        <v>3.7100686923695769</v>
      </c>
    </row>
    <row r="32" spans="1:22" x14ac:dyDescent="0.25">
      <c r="A32" s="18" t="s">
        <v>107</v>
      </c>
      <c r="B32" s="19">
        <v>29</v>
      </c>
      <c r="C32" s="20" t="s">
        <v>108</v>
      </c>
      <c r="D32" s="19" t="s">
        <v>38</v>
      </c>
      <c r="E32" s="19">
        <v>1</v>
      </c>
      <c r="F32" s="21" t="s">
        <v>73</v>
      </c>
      <c r="G32" s="22">
        <v>0.78519675925925936</v>
      </c>
      <c r="H32" s="19">
        <v>16</v>
      </c>
      <c r="I32" s="23">
        <v>0.06</v>
      </c>
      <c r="J32" s="19">
        <v>0</v>
      </c>
      <c r="K32" s="19">
        <v>1</v>
      </c>
      <c r="L32" s="24">
        <v>12542.861999999999</v>
      </c>
      <c r="M32" s="24">
        <v>12883.11</v>
      </c>
      <c r="N32" s="25">
        <v>-3.8559999999999999</v>
      </c>
      <c r="O32" s="25">
        <v>1.7000000000000001E-2</v>
      </c>
      <c r="P32" s="25">
        <v>3.4969999999999999</v>
      </c>
      <c r="Q32" s="25">
        <v>1.0999999999999999E-2</v>
      </c>
      <c r="R32" s="19" t="s">
        <v>109</v>
      </c>
      <c r="S32" s="29">
        <f t="shared" si="0"/>
        <v>2.7126823208291739</v>
      </c>
      <c r="T32" s="27">
        <f t="shared" si="1"/>
        <v>-4.6005882352941168</v>
      </c>
      <c r="U32" s="28">
        <f t="shared" si="2"/>
        <v>3.8041339191781667</v>
      </c>
    </row>
    <row r="33" spans="1:21" x14ac:dyDescent="0.25">
      <c r="A33" s="18" t="s">
        <v>110</v>
      </c>
      <c r="B33" s="19">
        <v>30</v>
      </c>
      <c r="C33" s="20" t="s">
        <v>111</v>
      </c>
      <c r="D33" s="19" t="s">
        <v>38</v>
      </c>
      <c r="E33" s="19">
        <v>2</v>
      </c>
      <c r="F33" s="21" t="s">
        <v>73</v>
      </c>
      <c r="G33" s="22">
        <v>0.80376157407407411</v>
      </c>
      <c r="H33" s="19">
        <v>16</v>
      </c>
      <c r="I33" s="23">
        <v>5.8000000000000003E-2</v>
      </c>
      <c r="J33" s="19">
        <v>0</v>
      </c>
      <c r="K33" s="19">
        <v>1</v>
      </c>
      <c r="L33" s="24">
        <v>11751.751</v>
      </c>
      <c r="M33" s="24">
        <v>12101.862999999999</v>
      </c>
      <c r="N33" s="25">
        <v>-3.423</v>
      </c>
      <c r="O33" s="25">
        <v>1.0999999999999999E-2</v>
      </c>
      <c r="P33" s="25">
        <v>3.7810000000000001</v>
      </c>
      <c r="Q33" s="25">
        <v>2.1999999999999999E-2</v>
      </c>
      <c r="R33" s="19" t="s">
        <v>112</v>
      </c>
      <c r="S33" s="29">
        <f t="shared" si="0"/>
        <v>2.9792326266953779</v>
      </c>
      <c r="T33" s="27">
        <f t="shared" si="1"/>
        <v>-4.1692614856161434</v>
      </c>
      <c r="U33" s="28">
        <f t="shared" si="2"/>
        <v>4.0853394393217402</v>
      </c>
    </row>
    <row r="34" spans="1:21" x14ac:dyDescent="0.25">
      <c r="A34" s="18" t="s">
        <v>113</v>
      </c>
      <c r="B34" s="19">
        <v>31</v>
      </c>
      <c r="C34" s="20" t="s">
        <v>114</v>
      </c>
      <c r="D34" s="19" t="s">
        <v>38</v>
      </c>
      <c r="E34" s="19">
        <v>1</v>
      </c>
      <c r="F34" s="21" t="s">
        <v>73</v>
      </c>
      <c r="G34" s="22">
        <v>0.83098379629629626</v>
      </c>
      <c r="H34" s="19">
        <v>17</v>
      </c>
      <c r="I34" s="23">
        <v>4.5999999999999999E-2</v>
      </c>
      <c r="J34" s="19">
        <v>1</v>
      </c>
      <c r="K34" s="19">
        <v>1</v>
      </c>
      <c r="L34" s="24">
        <v>8903.0130000000008</v>
      </c>
      <c r="M34" s="24">
        <v>9249.4599999999991</v>
      </c>
      <c r="N34" s="25">
        <v>-3.8130000000000002</v>
      </c>
      <c r="O34" s="25">
        <v>8.9999999999999993E-3</v>
      </c>
      <c r="P34" s="25">
        <v>3.387</v>
      </c>
      <c r="Q34" s="25">
        <v>1.4999999999999999E-2</v>
      </c>
      <c r="R34" s="19" t="s">
        <v>115</v>
      </c>
      <c r="S34" s="29">
        <f t="shared" si="0"/>
        <v>3.8913455478499088</v>
      </c>
      <c r="T34" s="27">
        <f t="shared" si="1"/>
        <v>-4.5577544010304845</v>
      </c>
      <c r="U34" s="28">
        <f t="shared" si="2"/>
        <v>3.6952162881366419</v>
      </c>
    </row>
    <row r="35" spans="1:21" x14ac:dyDescent="0.25">
      <c r="A35" s="18" t="s">
        <v>116</v>
      </c>
      <c r="B35" s="19">
        <v>32</v>
      </c>
      <c r="C35" s="20" t="s">
        <v>117</v>
      </c>
      <c r="D35" s="19" t="s">
        <v>38</v>
      </c>
      <c r="E35" s="19">
        <v>2</v>
      </c>
      <c r="F35" s="21" t="s">
        <v>73</v>
      </c>
      <c r="G35" s="22">
        <v>0.85082175925925929</v>
      </c>
      <c r="H35" s="19">
        <v>17</v>
      </c>
      <c r="I35" s="23">
        <v>4.8000000000000001E-2</v>
      </c>
      <c r="J35" s="19">
        <v>0</v>
      </c>
      <c r="K35" s="19">
        <v>1</v>
      </c>
      <c r="L35" s="24">
        <v>10006.151</v>
      </c>
      <c r="M35" s="24">
        <v>10356.98</v>
      </c>
      <c r="N35" s="25">
        <v>-3.3679999999999999</v>
      </c>
      <c r="O35" s="25">
        <v>1.6E-2</v>
      </c>
      <c r="P35" s="25">
        <v>3.476</v>
      </c>
      <c r="Q35" s="25">
        <v>0.01</v>
      </c>
      <c r="R35" s="19" t="s">
        <v>118</v>
      </c>
      <c r="S35" s="29">
        <f t="shared" si="0"/>
        <v>3.5061333773595891</v>
      </c>
      <c r="T35" s="27">
        <f t="shared" si="1"/>
        <v>-4.1144740231859158</v>
      </c>
      <c r="U35" s="28">
        <f t="shared" si="2"/>
        <v>3.7833405532520574</v>
      </c>
    </row>
    <row r="36" spans="1:21" x14ac:dyDescent="0.25">
      <c r="A36" s="18" t="s">
        <v>119</v>
      </c>
      <c r="B36" s="19">
        <v>33</v>
      </c>
      <c r="C36" s="20" t="s">
        <v>120</v>
      </c>
      <c r="D36" s="19" t="s">
        <v>38</v>
      </c>
      <c r="E36" s="19">
        <v>1</v>
      </c>
      <c r="F36" s="21" t="s">
        <v>73</v>
      </c>
      <c r="G36" s="22">
        <v>0.87334490740740733</v>
      </c>
      <c r="H36" s="19">
        <v>18</v>
      </c>
      <c r="I36" s="23">
        <v>4.9000000000000002E-2</v>
      </c>
      <c r="J36" s="19">
        <v>0</v>
      </c>
      <c r="K36" s="19">
        <v>1</v>
      </c>
      <c r="L36" s="24">
        <v>7997.0219999999999</v>
      </c>
      <c r="M36" s="24">
        <v>8158.21</v>
      </c>
      <c r="N36" s="25">
        <v>-3.319</v>
      </c>
      <c r="O36" s="25">
        <v>8.9999999999999993E-3</v>
      </c>
      <c r="P36" s="25">
        <v>3.528</v>
      </c>
      <c r="Q36" s="25">
        <v>1.4999999999999999E-2</v>
      </c>
      <c r="R36" s="19" t="s">
        <v>121</v>
      </c>
      <c r="S36" s="29">
        <f t="shared" si="0"/>
        <v>2.0156003072143704</v>
      </c>
      <c r="T36" s="27">
        <f t="shared" si="1"/>
        <v>-4.0656633748389863</v>
      </c>
      <c r="U36" s="28">
        <f t="shared" si="2"/>
        <v>3.8348288879262329</v>
      </c>
    </row>
    <row r="37" spans="1:21" x14ac:dyDescent="0.25">
      <c r="A37" s="18" t="s">
        <v>122</v>
      </c>
      <c r="B37" s="19">
        <v>34</v>
      </c>
      <c r="C37" s="20" t="s">
        <v>59</v>
      </c>
      <c r="D37" s="19" t="s">
        <v>60</v>
      </c>
      <c r="E37" s="19">
        <v>2</v>
      </c>
      <c r="F37" s="21" t="s">
        <v>73</v>
      </c>
      <c r="G37" s="22">
        <v>0.89177083333333329</v>
      </c>
      <c r="H37" s="19">
        <v>18</v>
      </c>
      <c r="I37" s="23">
        <v>5.8000000000000003E-2</v>
      </c>
      <c r="J37" s="19">
        <v>0</v>
      </c>
      <c r="K37" s="19">
        <v>1</v>
      </c>
      <c r="L37" s="24">
        <v>12080.016</v>
      </c>
      <c r="M37" s="24">
        <v>12425.221</v>
      </c>
      <c r="N37" s="25">
        <v>2.9350000000000001</v>
      </c>
      <c r="O37" s="25">
        <v>1.2999999999999999E-2</v>
      </c>
      <c r="P37" s="25">
        <v>-2.3109999999999999</v>
      </c>
      <c r="Q37" s="25">
        <v>1.9E-2</v>
      </c>
      <c r="R37" s="19" t="s">
        <v>123</v>
      </c>
      <c r="S37" s="29">
        <f t="shared" si="0"/>
        <v>2.8576534997966974</v>
      </c>
      <c r="T37" s="27">
        <f t="shared" si="1"/>
        <v>2.1641691713181626</v>
      </c>
      <c r="U37" s="28">
        <f t="shared" si="2"/>
        <v>-1.9467169998143454</v>
      </c>
    </row>
    <row r="38" spans="1:21" x14ac:dyDescent="0.25">
      <c r="A38" s="18" t="s">
        <v>124</v>
      </c>
      <c r="B38" s="19">
        <v>35</v>
      </c>
      <c r="C38" s="20" t="s">
        <v>125</v>
      </c>
      <c r="D38" s="19" t="s">
        <v>38</v>
      </c>
      <c r="E38" s="19">
        <v>1</v>
      </c>
      <c r="F38" s="21" t="s">
        <v>73</v>
      </c>
      <c r="G38" s="22">
        <v>0.91668981481481471</v>
      </c>
      <c r="H38" s="19">
        <v>19</v>
      </c>
      <c r="I38" s="23">
        <v>6.2E-2</v>
      </c>
      <c r="J38" s="19">
        <v>0</v>
      </c>
      <c r="K38" s="19">
        <v>1</v>
      </c>
      <c r="L38" s="24">
        <v>12802.713</v>
      </c>
      <c r="M38" s="24">
        <v>13209.204</v>
      </c>
      <c r="N38" s="25">
        <v>-4.4800000000000004</v>
      </c>
      <c r="O38" s="25">
        <v>1.4E-2</v>
      </c>
      <c r="P38" s="25">
        <v>3.4180000000000001</v>
      </c>
      <c r="Q38" s="25">
        <v>1.4E-2</v>
      </c>
      <c r="R38" s="19" t="s">
        <v>126</v>
      </c>
      <c r="S38" s="29">
        <f t="shared" si="0"/>
        <v>3.1750379782785103</v>
      </c>
      <c r="T38" s="27">
        <f t="shared" si="1"/>
        <v>-5.2221768999570628</v>
      </c>
      <c r="U38" s="28">
        <f t="shared" si="2"/>
        <v>3.7259112568847081</v>
      </c>
    </row>
    <row r="39" spans="1:21" x14ac:dyDescent="0.25">
      <c r="A39" s="18" t="s">
        <v>127</v>
      </c>
      <c r="B39" s="19">
        <v>36</v>
      </c>
      <c r="C39" s="20" t="s">
        <v>128</v>
      </c>
      <c r="D39" s="19" t="s">
        <v>38</v>
      </c>
      <c r="E39" s="19">
        <v>2</v>
      </c>
      <c r="F39" s="21" t="s">
        <v>73</v>
      </c>
      <c r="G39" s="22">
        <v>0.93675925925925929</v>
      </c>
      <c r="H39" s="19">
        <v>19</v>
      </c>
      <c r="I39" s="23">
        <v>4.1000000000000002E-2</v>
      </c>
      <c r="J39" s="19">
        <v>0</v>
      </c>
      <c r="K39" s="19">
        <v>1</v>
      </c>
      <c r="L39" s="24">
        <v>8594.1610000000001</v>
      </c>
      <c r="M39" s="24">
        <v>8933.6939999999995</v>
      </c>
      <c r="N39" s="25">
        <v>-4.6269999999999998</v>
      </c>
      <c r="O39" s="25">
        <v>1.6E-2</v>
      </c>
      <c r="P39" s="25">
        <v>3.38</v>
      </c>
      <c r="Q39" s="25">
        <v>0.01</v>
      </c>
      <c r="R39" s="19" t="s">
        <v>129</v>
      </c>
      <c r="S39" s="29">
        <f t="shared" si="0"/>
        <v>3.9507405085848433</v>
      </c>
      <c r="T39" s="27">
        <f t="shared" si="1"/>
        <v>-5.3686088449978522</v>
      </c>
      <c r="U39" s="28">
        <f t="shared" si="2"/>
        <v>3.6882851661612719</v>
      </c>
    </row>
    <row r="40" spans="1:21" x14ac:dyDescent="0.25">
      <c r="A40" s="18" t="s">
        <v>130</v>
      </c>
      <c r="B40" s="19">
        <v>37</v>
      </c>
      <c r="C40" s="20" t="s">
        <v>131</v>
      </c>
      <c r="D40" s="19" t="s">
        <v>38</v>
      </c>
      <c r="E40" s="19">
        <v>1</v>
      </c>
      <c r="F40" s="21" t="s">
        <v>73</v>
      </c>
      <c r="G40" s="22">
        <v>0.96233796296296292</v>
      </c>
      <c r="H40" s="19">
        <v>20</v>
      </c>
      <c r="I40" s="23">
        <v>5.2999999999999999E-2</v>
      </c>
      <c r="J40" s="19">
        <v>1</v>
      </c>
      <c r="K40" s="19">
        <v>1</v>
      </c>
      <c r="L40" s="24">
        <v>9672.4930000000004</v>
      </c>
      <c r="M40" s="24">
        <v>10018.536</v>
      </c>
      <c r="N40" s="25">
        <v>-4.1189999999999998</v>
      </c>
      <c r="O40" s="25">
        <v>7.0000000000000001E-3</v>
      </c>
      <c r="P40" s="25">
        <v>3.7309999999999999</v>
      </c>
      <c r="Q40" s="25">
        <v>2.7E-2</v>
      </c>
      <c r="R40" s="19" t="s">
        <v>132</v>
      </c>
      <c r="S40" s="29">
        <f t="shared" si="0"/>
        <v>3.5775988672206864</v>
      </c>
      <c r="T40" s="27">
        <f t="shared" si="1"/>
        <v>-4.8625719192786594</v>
      </c>
      <c r="U40" s="28">
        <f t="shared" si="2"/>
        <v>4.0358314252119563</v>
      </c>
    </row>
    <row r="41" spans="1:21" x14ac:dyDescent="0.25">
      <c r="A41" s="18" t="s">
        <v>133</v>
      </c>
      <c r="B41" s="19">
        <v>38</v>
      </c>
      <c r="C41" s="20" t="s">
        <v>134</v>
      </c>
      <c r="D41" s="19" t="s">
        <v>38</v>
      </c>
      <c r="E41" s="19">
        <v>2</v>
      </c>
      <c r="F41" s="21" t="s">
        <v>73</v>
      </c>
      <c r="G41" s="22">
        <v>0.98236111111111113</v>
      </c>
      <c r="H41" s="19">
        <v>20</v>
      </c>
      <c r="I41" s="23">
        <v>5.8000000000000003E-2</v>
      </c>
      <c r="J41" s="19">
        <v>0</v>
      </c>
      <c r="K41" s="19">
        <v>1</v>
      </c>
      <c r="L41" s="24">
        <v>11331.281000000001</v>
      </c>
      <c r="M41" s="24">
        <v>11688.319</v>
      </c>
      <c r="N41" s="25">
        <v>-4.92</v>
      </c>
      <c r="O41" s="25">
        <v>6.0000000000000001E-3</v>
      </c>
      <c r="P41" s="25">
        <v>3.4049999999999998</v>
      </c>
      <c r="Q41" s="25">
        <v>2.1999999999999999E-2</v>
      </c>
      <c r="R41" s="19" t="s">
        <v>135</v>
      </c>
      <c r="S41" s="29">
        <f t="shared" si="0"/>
        <v>3.150905886104141</v>
      </c>
      <c r="T41" s="27">
        <f t="shared" si="1"/>
        <v>-5.6604765993988826</v>
      </c>
      <c r="U41" s="28">
        <f t="shared" si="2"/>
        <v>3.7130391732161638</v>
      </c>
    </row>
    <row r="42" spans="1:21" x14ac:dyDescent="0.25">
      <c r="A42" s="18" t="s">
        <v>136</v>
      </c>
      <c r="B42" s="19">
        <v>39</v>
      </c>
      <c r="C42" s="20" t="s">
        <v>137</v>
      </c>
      <c r="D42" s="19" t="s">
        <v>38</v>
      </c>
      <c r="E42" s="19">
        <v>1</v>
      </c>
      <c r="F42" s="21" t="s">
        <v>138</v>
      </c>
      <c r="G42" s="22">
        <v>7.5000000000000006E-3</v>
      </c>
      <c r="H42" s="19">
        <v>21</v>
      </c>
      <c r="I42" s="23">
        <v>5.8999999999999997E-2</v>
      </c>
      <c r="J42" s="19">
        <v>0</v>
      </c>
      <c r="K42" s="19">
        <v>1</v>
      </c>
      <c r="L42" s="24">
        <v>11653.974</v>
      </c>
      <c r="M42" s="24">
        <v>12053.012000000001</v>
      </c>
      <c r="N42" s="25">
        <v>-4.07</v>
      </c>
      <c r="O42" s="25">
        <v>1.2999999999999999E-2</v>
      </c>
      <c r="P42" s="25">
        <v>3.5830000000000002</v>
      </c>
      <c r="Q42" s="25">
        <v>1.2999999999999999E-2</v>
      </c>
      <c r="R42" s="19" t="s">
        <v>139</v>
      </c>
      <c r="S42" s="29">
        <f t="shared" si="0"/>
        <v>3.4240508859896295</v>
      </c>
      <c r="T42" s="27">
        <f t="shared" si="1"/>
        <v>-4.8137612709317299</v>
      </c>
      <c r="U42" s="28">
        <f t="shared" si="2"/>
        <v>3.8892877034469953</v>
      </c>
    </row>
    <row r="43" spans="1:21" x14ac:dyDescent="0.25">
      <c r="A43" s="18" t="s">
        <v>140</v>
      </c>
      <c r="B43" s="19">
        <v>40</v>
      </c>
      <c r="C43" s="20" t="s">
        <v>141</v>
      </c>
      <c r="D43" s="19" t="s">
        <v>38</v>
      </c>
      <c r="E43" s="19">
        <v>2</v>
      </c>
      <c r="F43" s="21" t="s">
        <v>138</v>
      </c>
      <c r="G43" s="22">
        <v>2.7476851851851853E-2</v>
      </c>
      <c r="H43" s="19">
        <v>21</v>
      </c>
      <c r="I43" s="23">
        <v>5.8000000000000003E-2</v>
      </c>
      <c r="J43" s="19">
        <v>0</v>
      </c>
      <c r="K43" s="19">
        <v>1</v>
      </c>
      <c r="L43" s="24">
        <v>11537.312</v>
      </c>
      <c r="M43" s="24">
        <v>11896.396000000001</v>
      </c>
      <c r="N43" s="25">
        <v>-3.7749999999999999</v>
      </c>
      <c r="O43" s="25">
        <v>4.0000000000000001E-3</v>
      </c>
      <c r="P43" s="25">
        <v>3.327</v>
      </c>
      <c r="Q43" s="25">
        <v>2.5000000000000001E-2</v>
      </c>
      <c r="R43" s="19" t="s">
        <v>142</v>
      </c>
      <c r="S43" s="29">
        <f t="shared" si="0"/>
        <v>3.1123714085222076</v>
      </c>
      <c r="T43" s="27">
        <f t="shared" si="1"/>
        <v>-4.5199012451696001</v>
      </c>
      <c r="U43" s="28">
        <f t="shared" si="2"/>
        <v>3.6358066712049011</v>
      </c>
    </row>
    <row r="44" spans="1:21" x14ac:dyDescent="0.25">
      <c r="A44" s="18" t="s">
        <v>143</v>
      </c>
      <c r="B44" s="19">
        <v>41</v>
      </c>
      <c r="C44" s="20" t="s">
        <v>144</v>
      </c>
      <c r="D44" s="19" t="s">
        <v>38</v>
      </c>
      <c r="E44" s="19">
        <v>1</v>
      </c>
      <c r="F44" s="21" t="s">
        <v>138</v>
      </c>
      <c r="G44" s="22">
        <v>5.0648148148148144E-2</v>
      </c>
      <c r="H44" s="19">
        <v>22</v>
      </c>
      <c r="I44" s="23">
        <v>5.0999999999999997E-2</v>
      </c>
      <c r="J44" s="19">
        <v>0</v>
      </c>
      <c r="K44" s="19">
        <v>1</v>
      </c>
      <c r="L44" s="24">
        <v>9639.2749999999996</v>
      </c>
      <c r="M44" s="24">
        <v>9998.3459999999995</v>
      </c>
      <c r="N44" s="25">
        <v>-3.79</v>
      </c>
      <c r="O44" s="25">
        <v>1.9E-2</v>
      </c>
      <c r="P44" s="25">
        <v>3.2890000000000001</v>
      </c>
      <c r="Q44" s="25">
        <v>1.9E-2</v>
      </c>
      <c r="R44" s="19" t="s">
        <v>145</v>
      </c>
      <c r="S44" s="29">
        <f t="shared" si="0"/>
        <v>3.7250830586325208</v>
      </c>
      <c r="T44" s="27">
        <f t="shared" si="1"/>
        <v>-4.534843280377844</v>
      </c>
      <c r="U44" s="28">
        <f t="shared" si="2"/>
        <v>3.5981805804814653</v>
      </c>
    </row>
    <row r="45" spans="1:21" x14ac:dyDescent="0.25">
      <c r="A45" s="18" t="s">
        <v>146</v>
      </c>
      <c r="B45" s="19">
        <v>42</v>
      </c>
      <c r="C45" s="20" t="s">
        <v>147</v>
      </c>
      <c r="D45" s="19" t="s">
        <v>38</v>
      </c>
      <c r="E45" s="19">
        <v>2</v>
      </c>
      <c r="F45" s="21" t="s">
        <v>138</v>
      </c>
      <c r="G45" s="22">
        <v>6.9907407407407404E-2</v>
      </c>
      <c r="H45" s="19">
        <v>22</v>
      </c>
      <c r="I45" s="23">
        <v>4.4999999999999998E-2</v>
      </c>
      <c r="J45" s="19">
        <v>0</v>
      </c>
      <c r="K45" s="19">
        <v>1</v>
      </c>
      <c r="L45" s="24">
        <v>8804.2990000000009</v>
      </c>
      <c r="M45" s="24">
        <v>9120.2880000000005</v>
      </c>
      <c r="N45" s="25">
        <v>-3.0129999999999999</v>
      </c>
      <c r="O45" s="25">
        <v>0.01</v>
      </c>
      <c r="P45" s="25">
        <v>3.504</v>
      </c>
      <c r="Q45" s="25">
        <v>2.5000000000000001E-2</v>
      </c>
      <c r="R45" s="19" t="s">
        <v>148</v>
      </c>
      <c r="S45" s="29">
        <f t="shared" si="0"/>
        <v>3.5890307678101152</v>
      </c>
      <c r="T45" s="27">
        <f t="shared" si="1"/>
        <v>-3.7608458565908105</v>
      </c>
      <c r="U45" s="28">
        <f t="shared" si="2"/>
        <v>3.8110650411535363</v>
      </c>
    </row>
    <row r="46" spans="1:21" x14ac:dyDescent="0.25">
      <c r="A46" s="18" t="s">
        <v>149</v>
      </c>
      <c r="B46" s="19">
        <v>43</v>
      </c>
      <c r="C46" s="20" t="s">
        <v>24</v>
      </c>
      <c r="D46" s="19" t="s">
        <v>25</v>
      </c>
      <c r="E46" s="19">
        <v>1</v>
      </c>
      <c r="F46" s="21" t="s">
        <v>138</v>
      </c>
      <c r="G46" s="22">
        <v>9.7372685185185173E-2</v>
      </c>
      <c r="H46" s="19">
        <v>23</v>
      </c>
      <c r="I46" s="23">
        <v>5.5E-2</v>
      </c>
      <c r="J46" s="19">
        <v>1</v>
      </c>
      <c r="K46" s="19">
        <v>1</v>
      </c>
      <c r="L46" s="24">
        <v>10387.018</v>
      </c>
      <c r="M46" s="24">
        <v>10741.91</v>
      </c>
      <c r="N46" s="25">
        <v>2.7290000000000001</v>
      </c>
      <c r="O46" s="25">
        <v>1.2E-2</v>
      </c>
      <c r="P46" s="25">
        <v>-2.5619999999999998</v>
      </c>
      <c r="Q46" s="25">
        <v>1.4E-2</v>
      </c>
      <c r="R46" s="19" t="s">
        <v>150</v>
      </c>
      <c r="S46" s="29">
        <f t="shared" si="0"/>
        <v>3.4166880234539008</v>
      </c>
      <c r="T46" s="27">
        <f t="shared" si="1"/>
        <v>1.9589652211249469</v>
      </c>
      <c r="U46" s="28">
        <f t="shared" si="2"/>
        <v>-2.1952472306454607</v>
      </c>
    </row>
    <row r="47" spans="1:21" x14ac:dyDescent="0.25">
      <c r="A47" s="18" t="s">
        <v>151</v>
      </c>
      <c r="B47" s="19">
        <v>44</v>
      </c>
      <c r="C47" s="20" t="s">
        <v>24</v>
      </c>
      <c r="D47" s="19" t="s">
        <v>25</v>
      </c>
      <c r="E47" s="19">
        <v>2</v>
      </c>
      <c r="F47" s="21" t="s">
        <v>138</v>
      </c>
      <c r="G47" s="22">
        <v>0.11655092592592593</v>
      </c>
      <c r="H47" s="19">
        <v>23</v>
      </c>
      <c r="I47" s="23">
        <v>5.6000000000000001E-2</v>
      </c>
      <c r="J47" s="19">
        <v>0</v>
      </c>
      <c r="K47" s="19">
        <v>1</v>
      </c>
      <c r="L47" s="24">
        <v>8767.9930000000004</v>
      </c>
      <c r="M47" s="24">
        <v>9109.3829999999998</v>
      </c>
      <c r="N47" s="25">
        <v>2.6989999999999998</v>
      </c>
      <c r="O47" s="25">
        <v>8.9999999999999993E-3</v>
      </c>
      <c r="P47" s="25">
        <v>-2.5750000000000002</v>
      </c>
      <c r="Q47" s="25">
        <v>1.6E-2</v>
      </c>
      <c r="R47" s="19" t="s">
        <v>152</v>
      </c>
      <c r="S47" s="29">
        <f t="shared" si="0"/>
        <v>3.8935934369473131</v>
      </c>
      <c r="T47" s="27">
        <f t="shared" si="1"/>
        <v>1.9290811507084586</v>
      </c>
      <c r="U47" s="28">
        <f t="shared" si="2"/>
        <v>-2.208119314314005</v>
      </c>
    </row>
    <row r="48" spans="1:21" ht="15.75" thickBot="1" x14ac:dyDescent="0.3">
      <c r="A48" s="31" t="s">
        <v>154</v>
      </c>
      <c r="B48" s="32">
        <v>46</v>
      </c>
      <c r="C48" s="33" t="s">
        <v>31</v>
      </c>
      <c r="D48" s="32" t="s">
        <v>25</v>
      </c>
      <c r="E48" s="32">
        <v>2</v>
      </c>
      <c r="F48" s="34" t="s">
        <v>138</v>
      </c>
      <c r="G48" s="35">
        <v>0.15989583333333332</v>
      </c>
      <c r="H48" s="32">
        <v>24</v>
      </c>
      <c r="I48" s="36">
        <v>0.05</v>
      </c>
      <c r="J48" s="32">
        <v>0</v>
      </c>
      <c r="K48" s="32">
        <v>1</v>
      </c>
      <c r="L48" s="37">
        <v>9690.6630000000005</v>
      </c>
      <c r="M48" s="37">
        <v>10052.805</v>
      </c>
      <c r="N48" s="38">
        <v>-4.2510000000000003</v>
      </c>
      <c r="O48" s="38">
        <v>1.6E-2</v>
      </c>
      <c r="P48" s="38">
        <v>-23.497</v>
      </c>
      <c r="Q48" s="38">
        <v>1.2999999999999999E-2</v>
      </c>
      <c r="R48" s="32" t="s">
        <v>155</v>
      </c>
      <c r="S48" s="39">
        <f t="shared" si="0"/>
        <v>3.7370198509637476</v>
      </c>
      <c r="T48" s="40">
        <f t="shared" si="1"/>
        <v>-4.9940618291112067</v>
      </c>
      <c r="U48" s="41">
        <f t="shared" si="2"/>
        <v>-22.924252738412029</v>
      </c>
    </row>
    <row r="49" spans="1:23" x14ac:dyDescent="0.25">
      <c r="A49" s="42"/>
      <c r="B49" s="42"/>
      <c r="C49" s="42"/>
      <c r="D49" s="42"/>
      <c r="E49" s="42"/>
      <c r="F49" s="43"/>
      <c r="G49" s="44"/>
      <c r="H49" s="42"/>
      <c r="I49" s="45"/>
      <c r="J49" s="42"/>
      <c r="K49" s="42"/>
      <c r="L49" s="46"/>
      <c r="M49" s="46"/>
      <c r="N49" s="47"/>
      <c r="O49" s="47"/>
      <c r="P49" s="47"/>
      <c r="Q49" s="47"/>
      <c r="R49" s="42"/>
      <c r="S49" s="48"/>
      <c r="T49" s="49"/>
      <c r="U49" s="49"/>
    </row>
    <row r="50" spans="1:23" ht="30.75" thickBot="1" x14ac:dyDescent="0.3">
      <c r="A50" s="50"/>
      <c r="B50" s="50"/>
      <c r="C50" s="126" t="s">
        <v>156</v>
      </c>
      <c r="D50" s="127"/>
      <c r="E50" s="127"/>
      <c r="F50" s="126" t="s">
        <v>157</v>
      </c>
      <c r="G50" s="127"/>
      <c r="H50" s="128"/>
      <c r="I50" s="51"/>
      <c r="J50" s="52"/>
      <c r="K50" s="52"/>
      <c r="L50" s="53"/>
      <c r="M50" s="53"/>
      <c r="N50" s="129" t="s">
        <v>156</v>
      </c>
      <c r="O50" s="130"/>
      <c r="P50" s="129" t="s">
        <v>157</v>
      </c>
      <c r="Q50" s="130"/>
      <c r="R50" s="52"/>
      <c r="S50" s="54" t="s">
        <v>158</v>
      </c>
    </row>
    <row r="51" spans="1:23" ht="19.5" customHeight="1" x14ac:dyDescent="0.25">
      <c r="A51" s="42"/>
      <c r="B51" s="55" t="s">
        <v>159</v>
      </c>
      <c r="C51" s="55" t="s">
        <v>160</v>
      </c>
      <c r="D51" s="55" t="s">
        <v>161</v>
      </c>
      <c r="E51" s="55" t="s">
        <v>162</v>
      </c>
      <c r="F51" s="55" t="s">
        <v>160</v>
      </c>
      <c r="G51" s="55" t="s">
        <v>161</v>
      </c>
      <c r="H51" s="55" t="s">
        <v>162</v>
      </c>
      <c r="I51" s="51"/>
      <c r="J51" s="52"/>
      <c r="L51" s="131" t="s">
        <v>163</v>
      </c>
      <c r="M51" s="132"/>
      <c r="N51" s="56" t="s">
        <v>164</v>
      </c>
      <c r="O51" s="57" t="s">
        <v>165</v>
      </c>
      <c r="P51" s="56" t="s">
        <v>164</v>
      </c>
      <c r="Q51" s="57" t="s">
        <v>165</v>
      </c>
      <c r="R51" s="52"/>
      <c r="S51" s="58" t="s">
        <v>166</v>
      </c>
      <c r="T51" s="59" t="s">
        <v>164</v>
      </c>
      <c r="U51" s="60"/>
      <c r="V51" s="61" t="s">
        <v>167</v>
      </c>
      <c r="W51" s="62"/>
    </row>
    <row r="52" spans="1:23" x14ac:dyDescent="0.25">
      <c r="A52" s="63" t="s">
        <v>168</v>
      </c>
      <c r="B52" s="55" t="s">
        <v>24</v>
      </c>
      <c r="C52" s="64">
        <f t="array" ref="C52">SLOPE((IF($C$4:$C$48="NBS 19",N4:N48)),(IF($C$4:$C$48="NBS 19",L4:L48)))</f>
        <v>-5.2794375361536598E-6</v>
      </c>
      <c r="D52" s="65">
        <f t="array" ref="D52">INTERCEPT((IF($C$4:$C$48="NBS 19",N4:N48)),(IF($C$4:$C$48="NBS 19",L4:L48)))</f>
        <v>2.7732449933053349</v>
      </c>
      <c r="E52" s="65">
        <f t="array" ref="E52">((CORREL((IF($C$4:$C$48="NBS 19",N4:N48)),(IF($C$4:$C$48="NBS 19",L4:L48))))^2)</f>
        <v>0.11577596202742875</v>
      </c>
      <c r="F52" s="64">
        <f t="array" ref="F52">SLOPE((IF($C$4:$C$48="NBS 19",P4:P48)),(IF($C$4:$C$48="NBS 19",L4:L48)))</f>
        <v>-1.3582573132349762E-5</v>
      </c>
      <c r="G52" s="65">
        <f t="array" ref="G52">INTERCEPT((IF($C$4:$C$48="NBS 19",P4:P48)),(IF($C$4:$C$48="NBS 19",L4:L48)))</f>
        <v>-2.4298149498789074</v>
      </c>
      <c r="H52" s="65">
        <f t="array" ref="H52">((CORREL((IF($C$4:$C$48="NBS 19",P4:P48)),(IF($C$4:$C$48="NBS 19",L4:L48))))^2)</f>
        <v>0.38668087413228691</v>
      </c>
      <c r="I52" s="51"/>
      <c r="J52" s="52"/>
      <c r="K52" s="66"/>
      <c r="L52" s="67" t="s">
        <v>24</v>
      </c>
      <c r="M52" s="68" t="s">
        <v>169</v>
      </c>
      <c r="N52" s="69">
        <f>AVERAGEIF($C$4:$C$48,"NBS 19",N4:N48)</f>
        <v>2.7199999999999998</v>
      </c>
      <c r="O52" s="70">
        <v>1.95</v>
      </c>
      <c r="P52" s="71">
        <f>AVERAGEIF($C$4:$C$48,"NBS 19",P4:P48)</f>
        <v>-2.5667999999999997</v>
      </c>
      <c r="Q52" s="70">
        <v>-2.2000000000000002</v>
      </c>
      <c r="R52" s="52"/>
      <c r="S52" s="72" t="s">
        <v>59</v>
      </c>
      <c r="T52" s="73">
        <f>AVERAGEIF($C$4:$C$48,"GS1",T4:T48)</f>
        <v>2.1621768999570632</v>
      </c>
      <c r="U52" s="74">
        <f>AVERAGEIF($C$4:$C$48,"GS1",U4:U48)</f>
        <v>-1.9486973203787368</v>
      </c>
      <c r="V52" s="70">
        <v>2.1580734935323114</v>
      </c>
      <c r="W52" s="70">
        <v>-1.96</v>
      </c>
    </row>
    <row r="53" spans="1:23" ht="15.75" thickBot="1" x14ac:dyDescent="0.3">
      <c r="A53" s="75"/>
      <c r="B53" s="55" t="s">
        <v>31</v>
      </c>
      <c r="C53" s="64">
        <f t="array" ref="C53">SLOPE((IF($C$4:$C$48="NBS 18",N4:N48)),(IF($C$4:$C$48="NBS 18",L4:L48)))</f>
        <v>-8.7335756187951547E-7</v>
      </c>
      <c r="D53" s="65">
        <f t="array" ref="D53">INTERCEPT((IF($C$4:$C$48="NBS 18",N4:N48)),(IF($C$4:$C$48="NBS 18",L4:L48)))</f>
        <v>-4.2580145316849052</v>
      </c>
      <c r="E53" s="65">
        <f t="array" ref="E53">((CORREL((IF($C$4:$C$48="NBS 18",N4:N48)),(IF($C$4:$C$48="NBS 18",L4:L48))))^2)</f>
        <v>1.6360032971593356E-3</v>
      </c>
      <c r="F53" s="64">
        <f t="array" ref="F53">SLOPE((IF($C$4:$C$48="NBS 18",P4:P48)),(IF($C$4:$C$48="NBS 18",L4:L48)))</f>
        <v>-1.1021186295190649E-5</v>
      </c>
      <c r="G53" s="65">
        <f t="array" ref="G53">INTERCEPT((IF($C$4:$C$48="NBS 18",P4:P48)),(IF($C$4:$C$48="NBS 18",L4:L48)))</f>
        <v>-23.460109420273316</v>
      </c>
      <c r="H53" s="65">
        <f t="array" ref="H53">((CORREL((IF($C$4:$C$48="NBS 18",P4:P48)),(IF($C$4:$C$48="NBS 18",L4:L48))))^2)</f>
        <v>5.735522413943972E-2</v>
      </c>
      <c r="I53" s="51"/>
      <c r="J53" s="52"/>
      <c r="K53" s="52"/>
      <c r="L53" s="76" t="s">
        <v>31</v>
      </c>
      <c r="M53" s="77" t="s">
        <v>169</v>
      </c>
      <c r="N53" s="78">
        <f>AVERAGEIF($C$4:$C$48,"NBS 18",N4:N48)</f>
        <v>-4.2670000000000003</v>
      </c>
      <c r="O53" s="79">
        <v>-5.01</v>
      </c>
      <c r="P53" s="80">
        <f>AVERAGEIF($C$4:$C$48,"NBS 18",P4:P48)</f>
        <v>-23.573499999999999</v>
      </c>
      <c r="Q53" s="79">
        <v>-23</v>
      </c>
      <c r="R53" s="52"/>
      <c r="S53" s="81" t="s">
        <v>170</v>
      </c>
      <c r="T53" s="82">
        <f t="array" ref="T53">_xlfn.STDEV.S(IF($C$4:$C$48="GS1",T4:T48))</f>
        <v>2.8174971787939102E-3</v>
      </c>
      <c r="U53" s="83">
        <f t="array" ref="U53">_xlfn.STDEV.S(IF($C$4:$C$48="GS1",U4:U48))</f>
        <v>2.8005962000085846E-3</v>
      </c>
      <c r="V53" s="84">
        <v>0.01</v>
      </c>
      <c r="W53" s="84">
        <v>0.03</v>
      </c>
    </row>
    <row r="54" spans="1:23" x14ac:dyDescent="0.25">
      <c r="A54" s="63" t="s">
        <v>171</v>
      </c>
      <c r="B54" s="55" t="s">
        <v>24</v>
      </c>
      <c r="C54" s="64">
        <f t="array" ref="C54">SLOPE((IF($C$4:$C$48="NBS 19",N4:N48)),(IF($C$4:$C$48="NBS 19",B4:B48)))</f>
        <v>-5.0985723997280688E-4</v>
      </c>
      <c r="D54" s="65">
        <f t="array" ref="D54">INTERCEPT((IF($C$4:$C$48="NBS 19",N4:N48)),(IF($C$4:$C$48="NBS 19",B4:B48)))</f>
        <v>2.7315227736233854</v>
      </c>
      <c r="E54" s="65">
        <f t="array" ref="E54">((CORREL((IF($C$4:$C$48="NBS 19",N4:N48)),(IF($C$4:$C$48="NBS 19",B4:B48))))^2)</f>
        <v>0.26803242755579537</v>
      </c>
      <c r="F54" s="64">
        <f t="array" ref="F54">SLOPE((IF($C$4:$C$48="NBS 19",P4:P48)),(IF($C$4:$C$48="NBS 19",B4:B48)))</f>
        <v>-4.2238839791524952E-4</v>
      </c>
      <c r="G54" s="65">
        <f t="array" ref="G54">INTERCEPT((IF($C$4:$C$48="NBS 19",P4:P48)),(IF($C$4:$C$48="NBS 19",B4:B48)))</f>
        <v>-2.5572540222071152</v>
      </c>
      <c r="H54" s="65">
        <f t="array" ref="H54">((CORREL((IF($C$4:$C$48="NBS 19",P4:P48)),(IF($C$4:$C$48="NBS 19",B4:B48))))^2)</f>
        <v>9.2823859197597933E-2</v>
      </c>
      <c r="I54" s="51"/>
      <c r="J54" s="52"/>
      <c r="K54" s="52"/>
      <c r="L54" s="85" t="s">
        <v>24</v>
      </c>
      <c r="M54" s="77" t="s">
        <v>170</v>
      </c>
      <c r="N54" s="78">
        <f t="array" ref="N54">_xlfn.STDEV.S(IF($C$4:$C$48="NBS 19",N4:N48))</f>
        <v>2.0688160865577284E-2</v>
      </c>
      <c r="O54" s="79"/>
      <c r="P54" s="78">
        <f t="array" ref="P54">_xlfn.STDEV.S(IF($C$4:$C$48="NBS 19",P4:P48))</f>
        <v>2.9123873368767372E-2</v>
      </c>
      <c r="Q54" s="79"/>
      <c r="R54" s="52"/>
    </row>
    <row r="55" spans="1:23" x14ac:dyDescent="0.25">
      <c r="A55" s="86"/>
      <c r="B55" s="55" t="s">
        <v>31</v>
      </c>
      <c r="C55" s="64">
        <f t="array" ref="C55">SLOPE((IF($C$4:$C$48="NBS 18",N4:N48)),(IF($C$4:$C$48="NBS 18",B4:B48)))</f>
        <v>1.3525005061752279E-4</v>
      </c>
      <c r="D55" s="65">
        <f t="array" ref="D55">INTERCEPT((IF($C$4:$C$48="NBS 18",N4:N48)),(IF($C$4:$C$48="NBS 18",B4:B48)))</f>
        <v>-4.2696035634743881</v>
      </c>
      <c r="E55" s="65">
        <f t="array" ref="E55">((CORREL((IF($C$4:$C$48="NBS 18",N4:N48)),(IF($C$4:$C$48="NBS 18",B4:B48))))^2)</f>
        <v>1.2936287773839884E-2</v>
      </c>
      <c r="F55" s="64">
        <f t="array" ref="F55">SLOPE((IF($C$4:$C$48="NBS 18",P4:P48)),(IF($C$4:$C$48="NBS 18",B4:B48)))</f>
        <v>2.3393399473577571E-3</v>
      </c>
      <c r="G55" s="65">
        <f t="array" ref="G55">INTERCEPT((IF($C$4:$C$48="NBS 18",P4:P48)),(IF($C$4:$C$48="NBS 18",B4:B48)))</f>
        <v>-23.618532293986636</v>
      </c>
      <c r="H55" s="65">
        <f t="array" ref="H55">((CORREL((IF($C$4:$C$48="NBS 18",P4:P48)),(IF($C$4:$C$48="NBS 18",B4:B48))))^2)</f>
        <v>0.85199639868148291</v>
      </c>
      <c r="I55" s="51"/>
      <c r="J55" s="52"/>
      <c r="K55" s="52"/>
      <c r="L55" s="87" t="s">
        <v>31</v>
      </c>
      <c r="M55" s="88" t="s">
        <v>170</v>
      </c>
      <c r="N55" s="89">
        <f t="array" ref="N55">_xlfn.STDEV.S(IF($C$4:$C$48="NBS 18",N4:N48))</f>
        <v>2.4124676163629646E-2</v>
      </c>
      <c r="O55" s="84">
        <v>0.04</v>
      </c>
      <c r="P55" s="89">
        <f t="array" ref="P55">_xlfn.STDEV.S(IF($C$4:$C$48="NBS 18",P4:P48))</f>
        <v>5.1416599135558093E-2</v>
      </c>
      <c r="Q55" s="84">
        <v>0.1</v>
      </c>
      <c r="R55" s="52"/>
    </row>
    <row r="56" spans="1:23" x14ac:dyDescent="0.25">
      <c r="A56" s="50"/>
      <c r="B56" s="50"/>
      <c r="C56" s="50"/>
      <c r="D56" s="50"/>
      <c r="E56" s="50"/>
      <c r="F56" s="50"/>
      <c r="G56" s="50"/>
      <c r="H56" s="50"/>
      <c r="I56" s="51"/>
      <c r="J56" s="52"/>
      <c r="K56" s="52"/>
      <c r="L56" s="53"/>
      <c r="M56" s="53"/>
      <c r="N56" s="80"/>
      <c r="R56" s="80"/>
    </row>
    <row r="57" spans="1:23" x14ac:dyDescent="0.25">
      <c r="A57" s="52"/>
      <c r="B57" s="52"/>
      <c r="C57" s="52"/>
      <c r="D57" s="52"/>
      <c r="E57" s="52"/>
      <c r="F57" s="52"/>
      <c r="G57" s="52"/>
      <c r="H57" s="52"/>
      <c r="I57" s="90"/>
      <c r="J57" s="52"/>
      <c r="K57" s="52"/>
      <c r="L57" s="53"/>
      <c r="M57" s="53"/>
      <c r="N57" s="80"/>
      <c r="R57" s="91"/>
    </row>
    <row r="58" spans="1:23" x14ac:dyDescent="0.25">
      <c r="A58" s="52"/>
      <c r="B58" s="52"/>
      <c r="C58" s="52"/>
      <c r="D58" s="52"/>
      <c r="E58" s="52"/>
      <c r="F58" s="52"/>
      <c r="G58" s="52"/>
      <c r="H58" s="52"/>
      <c r="I58" s="90"/>
      <c r="J58" s="52"/>
      <c r="K58" s="52"/>
      <c r="L58" s="53"/>
      <c r="M58" s="53"/>
      <c r="N58" s="80"/>
      <c r="R58" s="92"/>
    </row>
    <row r="59" spans="1:23" x14ac:dyDescent="0.25">
      <c r="A59" s="52"/>
      <c r="B59" s="52"/>
      <c r="C59" s="52"/>
      <c r="D59" s="52"/>
      <c r="E59" s="52"/>
      <c r="F59" s="52"/>
      <c r="G59" s="52"/>
      <c r="H59" s="52"/>
      <c r="I59" s="90"/>
      <c r="J59" s="52"/>
      <c r="K59" s="52"/>
      <c r="L59" s="53"/>
      <c r="M59" s="53"/>
      <c r="N59" s="80"/>
      <c r="O59" s="80"/>
      <c r="R59" s="66"/>
    </row>
    <row r="60" spans="1:23" x14ac:dyDescent="0.25">
      <c r="A60" s="52"/>
      <c r="B60" s="52"/>
      <c r="C60" s="52"/>
      <c r="D60" s="52"/>
      <c r="E60" s="52"/>
      <c r="F60" s="52"/>
      <c r="G60" s="52"/>
      <c r="H60" s="52"/>
      <c r="I60" s="90"/>
      <c r="J60" s="52"/>
      <c r="K60" s="52"/>
      <c r="L60" s="53"/>
      <c r="M60" s="53"/>
      <c r="N60" s="80"/>
      <c r="O60" s="80"/>
      <c r="R60" s="66"/>
    </row>
    <row r="61" spans="1:23" x14ac:dyDescent="0.25">
      <c r="A61" s="52"/>
      <c r="B61" s="52"/>
      <c r="C61" s="52"/>
      <c r="D61" s="52"/>
      <c r="E61" s="52"/>
      <c r="F61" s="52"/>
      <c r="G61" s="52"/>
      <c r="H61" s="52"/>
      <c r="I61" s="90"/>
      <c r="J61" s="52"/>
      <c r="K61" s="52"/>
      <c r="L61" s="53"/>
      <c r="M61" s="53"/>
      <c r="N61" s="80"/>
      <c r="O61" s="80"/>
      <c r="P61" s="80"/>
      <c r="Q61" s="80"/>
      <c r="R61" s="52"/>
    </row>
    <row r="62" spans="1:23" x14ac:dyDescent="0.25">
      <c r="A62" s="52"/>
      <c r="B62" s="52"/>
      <c r="C62" s="52"/>
      <c r="D62" s="52"/>
      <c r="E62" s="52"/>
      <c r="F62" s="52"/>
      <c r="G62" s="52"/>
      <c r="H62" s="52"/>
      <c r="I62" s="90"/>
      <c r="J62" s="52"/>
      <c r="K62" s="52"/>
      <c r="L62" s="53"/>
      <c r="M62" s="53"/>
      <c r="N62" s="80"/>
      <c r="O62" s="80"/>
      <c r="P62" s="80"/>
      <c r="Q62" s="80"/>
      <c r="R62" s="52"/>
    </row>
    <row r="63" spans="1:23" x14ac:dyDescent="0.25">
      <c r="A63" s="52"/>
      <c r="B63" s="52"/>
      <c r="C63" s="52"/>
      <c r="D63" s="52"/>
      <c r="E63" s="52"/>
      <c r="F63" s="52"/>
      <c r="G63" s="52"/>
      <c r="H63" s="52"/>
      <c r="I63" s="90"/>
      <c r="J63" s="52"/>
      <c r="K63" s="52"/>
      <c r="L63" s="53"/>
      <c r="M63" s="53"/>
      <c r="N63" s="80"/>
      <c r="O63" s="80"/>
      <c r="P63" s="80"/>
      <c r="Q63" s="80"/>
      <c r="R63" s="52"/>
    </row>
    <row r="64" spans="1:23" s="7" customFormat="1" x14ac:dyDescent="0.25">
      <c r="A64" s="52"/>
      <c r="B64" s="52"/>
      <c r="C64" s="52"/>
      <c r="D64" s="52"/>
      <c r="E64" s="52"/>
      <c r="F64" s="52"/>
      <c r="G64" s="52"/>
      <c r="H64" s="52"/>
      <c r="I64" s="90"/>
      <c r="J64" s="52"/>
      <c r="K64" s="52"/>
      <c r="L64" s="53"/>
      <c r="M64" s="53"/>
      <c r="N64" s="80"/>
      <c r="O64" s="80"/>
      <c r="P64" s="80"/>
      <c r="Q64" s="80"/>
      <c r="R64" s="52"/>
      <c r="T64" s="6"/>
      <c r="U64" s="6"/>
      <c r="V64" s="3"/>
      <c r="W64" s="3"/>
    </row>
    <row r="65" spans="1:23" s="7" customFormat="1" x14ac:dyDescent="0.25">
      <c r="A65" s="52"/>
      <c r="B65" s="52"/>
      <c r="C65" s="52"/>
      <c r="D65" s="52"/>
      <c r="E65" s="52"/>
      <c r="F65" s="52"/>
      <c r="G65" s="52"/>
      <c r="H65" s="52"/>
      <c r="I65" s="90"/>
      <c r="J65" s="52"/>
      <c r="K65" s="52"/>
      <c r="L65" s="53"/>
      <c r="M65" s="53"/>
      <c r="N65" s="80"/>
      <c r="O65" s="80"/>
      <c r="P65" s="80"/>
      <c r="Q65" s="80"/>
      <c r="R65" s="52"/>
      <c r="T65" s="6"/>
      <c r="U65" s="6"/>
      <c r="V65" s="3"/>
      <c r="W65" s="3"/>
    </row>
    <row r="66" spans="1:23" s="7" customFormat="1" x14ac:dyDescent="0.25">
      <c r="A66" s="52"/>
      <c r="B66" s="52"/>
      <c r="C66" s="52"/>
      <c r="D66" s="52"/>
      <c r="E66" s="52"/>
      <c r="F66" s="52"/>
      <c r="G66" s="52"/>
      <c r="H66" s="52"/>
      <c r="I66" s="90"/>
      <c r="J66" s="52"/>
      <c r="K66" s="52"/>
      <c r="L66" s="53"/>
      <c r="M66" s="53"/>
      <c r="N66" s="80"/>
      <c r="O66" s="80"/>
      <c r="P66" s="80"/>
      <c r="Q66" s="80"/>
      <c r="R66" s="52"/>
      <c r="T66" s="6"/>
      <c r="U66" s="6"/>
      <c r="V66" s="3"/>
      <c r="W66" s="3"/>
    </row>
    <row r="67" spans="1:23" s="7" customFormat="1" x14ac:dyDescent="0.25">
      <c r="A67" s="3"/>
      <c r="B67" s="3"/>
      <c r="C67" s="3"/>
      <c r="D67" s="3"/>
      <c r="E67" s="3"/>
      <c r="F67" s="52"/>
      <c r="G67" s="52"/>
      <c r="H67" s="52"/>
      <c r="I67" s="90"/>
      <c r="J67" s="52"/>
      <c r="K67" s="52"/>
      <c r="L67" s="53"/>
      <c r="M67" s="53"/>
      <c r="N67" s="80"/>
      <c r="O67" s="80"/>
      <c r="P67" s="80"/>
      <c r="Q67" s="80"/>
      <c r="R67" s="52"/>
      <c r="T67" s="6"/>
      <c r="U67" s="6"/>
      <c r="V67" s="3"/>
      <c r="W67" s="3"/>
    </row>
    <row r="68" spans="1:23" s="7" customFormat="1" x14ac:dyDescent="0.25">
      <c r="A68" s="3"/>
      <c r="B68" s="3"/>
      <c r="C68" s="3"/>
      <c r="D68" s="3"/>
      <c r="E68" s="3"/>
      <c r="F68" s="52"/>
      <c r="G68" s="52"/>
      <c r="H68" s="52"/>
      <c r="I68" s="90"/>
      <c r="J68" s="52"/>
      <c r="K68" s="52"/>
      <c r="L68" s="53"/>
      <c r="M68" s="53"/>
      <c r="N68" s="80"/>
      <c r="O68" s="80"/>
      <c r="P68" s="80"/>
      <c r="Q68" s="80"/>
      <c r="R68" s="52"/>
      <c r="T68" s="6"/>
      <c r="U68" s="6"/>
      <c r="V68" s="3"/>
      <c r="W68" s="3"/>
    </row>
    <row r="69" spans="1:23" s="7" customFormat="1" x14ac:dyDescent="0.25">
      <c r="A69" s="3"/>
      <c r="B69" s="3"/>
      <c r="C69" s="3"/>
      <c r="D69" s="3"/>
      <c r="E69" s="3"/>
      <c r="F69" s="52"/>
      <c r="G69" s="52"/>
      <c r="H69" s="52"/>
      <c r="I69" s="90"/>
      <c r="J69" s="52"/>
      <c r="K69" s="52"/>
      <c r="L69" s="53"/>
      <c r="M69" s="53"/>
      <c r="N69" s="80"/>
      <c r="O69" s="80"/>
      <c r="P69" s="80"/>
      <c r="Q69" s="80"/>
      <c r="R69" s="52"/>
      <c r="T69" s="6"/>
      <c r="U69" s="6"/>
      <c r="V69" s="3"/>
      <c r="W69" s="3"/>
    </row>
    <row r="70" spans="1:23" s="7" customFormat="1" x14ac:dyDescent="0.25">
      <c r="A70" s="3"/>
      <c r="B70" s="3"/>
      <c r="C70" s="3"/>
      <c r="D70" s="3"/>
      <c r="E70" s="3"/>
      <c r="F70" s="52"/>
      <c r="G70" s="52"/>
      <c r="H70" s="52"/>
      <c r="I70" s="90"/>
      <c r="J70" s="52"/>
      <c r="K70" s="52"/>
      <c r="L70" s="53"/>
      <c r="M70" s="53"/>
      <c r="N70" s="80"/>
      <c r="O70" s="80"/>
      <c r="P70" s="80"/>
      <c r="Q70" s="80"/>
      <c r="R70" s="52"/>
      <c r="T70" s="6"/>
      <c r="U70" s="6"/>
      <c r="V70" s="3"/>
      <c r="W70" s="3"/>
    </row>
    <row r="71" spans="1:23" s="7" customFormat="1" x14ac:dyDescent="0.25">
      <c r="A71" s="3"/>
      <c r="B71" s="3"/>
      <c r="C71" s="3"/>
      <c r="D71" s="3"/>
      <c r="E71" s="3"/>
      <c r="F71" s="52"/>
      <c r="G71" s="52"/>
      <c r="H71" s="52"/>
      <c r="I71" s="90"/>
      <c r="J71" s="52"/>
      <c r="K71" s="52"/>
      <c r="L71" s="53"/>
      <c r="M71" s="53"/>
      <c r="N71" s="80"/>
      <c r="O71" s="80"/>
      <c r="P71" s="80"/>
      <c r="Q71" s="80"/>
      <c r="R71" s="52"/>
      <c r="T71" s="6"/>
      <c r="U71" s="6"/>
      <c r="V71" s="3"/>
      <c r="W71" s="3"/>
    </row>
    <row r="72" spans="1:23" s="7" customFormat="1" x14ac:dyDescent="0.25">
      <c r="A72" s="3"/>
      <c r="B72" s="3"/>
      <c r="C72" s="3"/>
      <c r="D72" s="3"/>
      <c r="E72" s="3"/>
      <c r="F72" s="52"/>
      <c r="G72" s="52"/>
      <c r="H72" s="52"/>
      <c r="I72" s="90"/>
      <c r="J72" s="52"/>
      <c r="K72" s="52"/>
      <c r="L72" s="53"/>
      <c r="M72" s="53"/>
      <c r="N72" s="80"/>
      <c r="O72" s="80"/>
      <c r="P72" s="80"/>
      <c r="Q72" s="80"/>
      <c r="R72" s="52"/>
      <c r="T72" s="6"/>
      <c r="U72" s="6"/>
      <c r="V72" s="3"/>
      <c r="W72" s="3"/>
    </row>
    <row r="73" spans="1:23" s="7" customFormat="1" x14ac:dyDescent="0.25">
      <c r="A73" s="52"/>
      <c r="B73" s="52"/>
      <c r="C73" s="52"/>
      <c r="D73" s="52"/>
      <c r="E73" s="52"/>
      <c r="F73" s="52"/>
      <c r="G73" s="52"/>
      <c r="H73" s="52"/>
      <c r="I73" s="90"/>
      <c r="J73" s="52"/>
      <c r="K73" s="52"/>
      <c r="L73" s="53"/>
      <c r="M73" s="53"/>
      <c r="N73" s="80"/>
      <c r="O73" s="80"/>
      <c r="P73" s="80"/>
      <c r="Q73" s="80"/>
      <c r="R73" s="52"/>
      <c r="T73" s="6"/>
      <c r="U73" s="6"/>
      <c r="V73" s="3"/>
      <c r="W73" s="3"/>
    </row>
    <row r="74" spans="1:23" s="7" customFormat="1" x14ac:dyDescent="0.25">
      <c r="A74" s="52"/>
      <c r="B74" s="52"/>
      <c r="C74" s="52"/>
      <c r="D74" s="52"/>
      <c r="E74" s="52"/>
      <c r="F74" s="52"/>
      <c r="G74" s="52"/>
      <c r="H74" s="52"/>
      <c r="I74" s="90"/>
      <c r="J74" s="52"/>
      <c r="K74" s="52"/>
      <c r="L74" s="53"/>
      <c r="M74" s="53"/>
      <c r="N74" s="80"/>
      <c r="O74" s="80"/>
      <c r="P74" s="80"/>
      <c r="Q74" s="80"/>
      <c r="R74" s="52"/>
      <c r="T74" s="6"/>
      <c r="U74" s="6"/>
      <c r="V74" s="3"/>
      <c r="W74" s="3"/>
    </row>
    <row r="75" spans="1:23" s="7" customFormat="1" x14ac:dyDescent="0.25">
      <c r="A75" s="52"/>
      <c r="B75" s="52"/>
      <c r="C75" s="52"/>
      <c r="D75" s="52"/>
      <c r="E75" s="52"/>
      <c r="F75" s="52"/>
      <c r="G75" s="52"/>
      <c r="H75" s="52"/>
      <c r="I75" s="90"/>
      <c r="J75" s="52"/>
      <c r="K75" s="52"/>
      <c r="L75" s="53"/>
      <c r="M75" s="53"/>
      <c r="N75" s="80"/>
      <c r="O75" s="80"/>
      <c r="P75" s="80"/>
      <c r="Q75" s="80"/>
      <c r="R75" s="52"/>
      <c r="T75" s="6"/>
      <c r="U75" s="6"/>
      <c r="V75" s="3"/>
      <c r="W75" s="3"/>
    </row>
    <row r="76" spans="1:23" s="7" customFormat="1" x14ac:dyDescent="0.25">
      <c r="A76" s="52"/>
      <c r="B76" s="52"/>
      <c r="C76" s="52"/>
      <c r="D76" s="52"/>
      <c r="E76" s="52"/>
      <c r="F76" s="52"/>
      <c r="G76" s="52"/>
      <c r="H76" s="52"/>
      <c r="I76" s="90"/>
      <c r="J76" s="52"/>
      <c r="K76" s="52"/>
      <c r="L76" s="53"/>
      <c r="M76" s="53"/>
      <c r="N76" s="80"/>
      <c r="O76" s="80"/>
      <c r="P76" s="80"/>
      <c r="Q76" s="80"/>
      <c r="R76" s="52"/>
      <c r="T76" s="6"/>
      <c r="U76" s="6"/>
      <c r="V76" s="3"/>
      <c r="W76" s="3"/>
    </row>
    <row r="77" spans="1:23" s="7" customFormat="1" x14ac:dyDescent="0.25">
      <c r="A77" s="52"/>
      <c r="B77" s="52"/>
      <c r="C77" s="52"/>
      <c r="D77" s="52"/>
      <c r="E77" s="52"/>
      <c r="F77" s="52"/>
      <c r="G77" s="52"/>
      <c r="H77" s="52"/>
      <c r="I77" s="90"/>
      <c r="J77" s="52"/>
      <c r="K77" s="52"/>
      <c r="L77" s="53"/>
      <c r="M77" s="53"/>
      <c r="N77" s="80"/>
      <c r="O77" s="80"/>
      <c r="P77" s="80"/>
      <c r="Q77" s="80"/>
      <c r="R77" s="52"/>
      <c r="T77" s="6"/>
      <c r="U77" s="6"/>
      <c r="V77" s="3"/>
      <c r="W77" s="3"/>
    </row>
    <row r="78" spans="1:23" s="7" customFormat="1" x14ac:dyDescent="0.25">
      <c r="A78" s="52"/>
      <c r="B78" s="52"/>
      <c r="C78" s="52"/>
      <c r="D78" s="52"/>
      <c r="E78" s="52"/>
      <c r="F78" s="52"/>
      <c r="G78" s="52"/>
      <c r="H78" s="52"/>
      <c r="I78" s="90"/>
      <c r="J78" s="52"/>
      <c r="K78" s="52"/>
      <c r="L78" s="53"/>
      <c r="M78" s="53"/>
      <c r="N78" s="80"/>
      <c r="O78" s="80"/>
      <c r="P78" s="80"/>
      <c r="Q78" s="80"/>
      <c r="R78" s="52"/>
      <c r="T78" s="6"/>
      <c r="U78" s="6"/>
      <c r="V78" s="3"/>
      <c r="W78" s="3"/>
    </row>
    <row r="79" spans="1:23" s="7" customFormat="1" x14ac:dyDescent="0.25">
      <c r="A79" s="52"/>
      <c r="B79" s="52"/>
      <c r="C79" s="52"/>
      <c r="D79" s="52"/>
      <c r="E79" s="52"/>
      <c r="F79" s="52"/>
      <c r="G79" s="52"/>
      <c r="H79" s="52"/>
      <c r="I79" s="90"/>
      <c r="J79" s="52"/>
      <c r="K79" s="52"/>
      <c r="L79" s="53"/>
      <c r="M79" s="53"/>
      <c r="N79" s="80"/>
      <c r="O79" s="80"/>
      <c r="P79" s="80"/>
      <c r="Q79" s="80"/>
      <c r="R79" s="52"/>
      <c r="T79" s="6"/>
      <c r="U79" s="6"/>
      <c r="V79" s="3"/>
      <c r="W79" s="3"/>
    </row>
    <row r="80" spans="1:23" s="7" customFormat="1" x14ac:dyDescent="0.25">
      <c r="A80" s="52"/>
      <c r="B80" s="52"/>
      <c r="C80" s="52"/>
      <c r="D80" s="52"/>
      <c r="E80" s="52"/>
      <c r="F80" s="52"/>
      <c r="G80" s="52"/>
      <c r="H80" s="52"/>
      <c r="I80" s="90"/>
      <c r="J80" s="52"/>
      <c r="K80" s="52"/>
      <c r="L80" s="53"/>
      <c r="M80" s="53"/>
      <c r="N80" s="80"/>
      <c r="O80" s="80"/>
      <c r="P80" s="80"/>
      <c r="Q80" s="80"/>
      <c r="R80" s="52"/>
      <c r="T80" s="6"/>
      <c r="U80" s="6"/>
      <c r="V80" s="3"/>
      <c r="W80" s="3"/>
    </row>
    <row r="81" spans="1:23" s="7" customFormat="1" x14ac:dyDescent="0.25">
      <c r="A81" s="52"/>
      <c r="B81" s="52"/>
      <c r="C81" s="52"/>
      <c r="D81" s="52"/>
      <c r="E81" s="52"/>
      <c r="F81" s="52"/>
      <c r="G81" s="52"/>
      <c r="H81" s="52"/>
      <c r="I81" s="90"/>
      <c r="J81" s="52"/>
      <c r="K81" s="52"/>
      <c r="L81" s="53"/>
      <c r="M81" s="53"/>
      <c r="N81" s="80"/>
      <c r="O81" s="80"/>
      <c r="P81" s="80"/>
      <c r="Q81" s="80"/>
      <c r="R81" s="52"/>
      <c r="T81" s="6"/>
      <c r="U81" s="6"/>
      <c r="V81" s="3"/>
      <c r="W81" s="3"/>
    </row>
    <row r="82" spans="1:23" s="7" customFormat="1" x14ac:dyDescent="0.25">
      <c r="A82" s="52"/>
      <c r="B82" s="52"/>
      <c r="C82" s="52"/>
      <c r="D82" s="52"/>
      <c r="E82" s="52"/>
      <c r="F82" s="52"/>
      <c r="G82" s="52"/>
      <c r="H82" s="52"/>
      <c r="I82" s="90"/>
      <c r="J82" s="52"/>
      <c r="K82" s="52"/>
      <c r="L82" s="53"/>
      <c r="M82" s="53"/>
      <c r="N82" s="80"/>
      <c r="O82" s="80"/>
      <c r="P82" s="80"/>
      <c r="Q82" s="80"/>
      <c r="R82" s="52"/>
      <c r="T82" s="6"/>
      <c r="U82" s="6"/>
      <c r="V82" s="3"/>
      <c r="W82" s="3"/>
    </row>
    <row r="83" spans="1:23" s="7" customFormat="1" x14ac:dyDescent="0.25">
      <c r="A83" s="52"/>
      <c r="B83" s="52"/>
      <c r="C83" s="52"/>
      <c r="D83" s="52"/>
      <c r="E83" s="52"/>
      <c r="F83" s="52"/>
      <c r="G83" s="52"/>
      <c r="H83" s="52"/>
      <c r="I83" s="90"/>
      <c r="J83" s="52"/>
      <c r="K83" s="52"/>
      <c r="L83" s="53"/>
      <c r="M83" s="53"/>
      <c r="N83" s="80"/>
      <c r="O83" s="80"/>
      <c r="P83" s="80"/>
      <c r="Q83" s="80"/>
      <c r="R83" s="52"/>
      <c r="T83" s="6"/>
      <c r="U83" s="6"/>
      <c r="V83" s="3"/>
      <c r="W83" s="3"/>
    </row>
    <row r="84" spans="1:23" s="7" customFormat="1" x14ac:dyDescent="0.25">
      <c r="A84" s="52"/>
      <c r="B84" s="52"/>
      <c r="C84" s="52"/>
      <c r="D84" s="52"/>
      <c r="E84" s="52"/>
      <c r="F84" s="52"/>
      <c r="G84" s="52"/>
      <c r="H84" s="52"/>
      <c r="I84" s="90"/>
      <c r="J84" s="52"/>
      <c r="K84" s="52"/>
      <c r="L84" s="53"/>
      <c r="M84" s="53"/>
      <c r="N84" s="80"/>
      <c r="O84" s="80"/>
      <c r="P84" s="80"/>
      <c r="Q84" s="80"/>
      <c r="R84" s="52"/>
      <c r="T84" s="6"/>
      <c r="U84" s="6"/>
      <c r="V84" s="3"/>
      <c r="W84" s="3"/>
    </row>
    <row r="85" spans="1:23" s="7" customFormat="1" x14ac:dyDescent="0.25">
      <c r="A85" s="52"/>
      <c r="B85" s="52"/>
      <c r="C85" s="52"/>
      <c r="D85" s="52"/>
      <c r="E85" s="52"/>
      <c r="F85" s="52"/>
      <c r="G85" s="52"/>
      <c r="H85" s="52"/>
      <c r="I85" s="90"/>
      <c r="J85" s="52"/>
      <c r="K85" s="52"/>
      <c r="L85" s="53"/>
      <c r="M85" s="53"/>
      <c r="N85" s="80"/>
      <c r="O85" s="80"/>
      <c r="P85" s="80"/>
      <c r="Q85" s="80"/>
      <c r="R85" s="52"/>
      <c r="T85" s="6"/>
      <c r="U85" s="6"/>
      <c r="V85" s="3"/>
      <c r="W85" s="3"/>
    </row>
    <row r="86" spans="1:23" s="7" customFormat="1" x14ac:dyDescent="0.25">
      <c r="A86" s="52"/>
      <c r="B86" s="52"/>
      <c r="C86" s="52"/>
      <c r="D86" s="52"/>
      <c r="E86" s="52"/>
      <c r="F86" s="52"/>
      <c r="G86" s="52"/>
      <c r="H86" s="52"/>
      <c r="I86" s="90"/>
      <c r="J86" s="52"/>
      <c r="K86" s="52"/>
      <c r="L86" s="53"/>
      <c r="M86" s="53"/>
      <c r="N86" s="80"/>
      <c r="O86" s="80"/>
      <c r="P86" s="80"/>
      <c r="Q86" s="80"/>
      <c r="R86" s="52"/>
      <c r="T86" s="6"/>
      <c r="U86" s="6"/>
      <c r="V86" s="3"/>
      <c r="W86" s="3"/>
    </row>
    <row r="87" spans="1:23" s="7" customFormat="1" x14ac:dyDescent="0.25">
      <c r="A87" s="52"/>
      <c r="B87" s="52"/>
      <c r="C87" s="52"/>
      <c r="D87" s="52"/>
      <c r="E87" s="52"/>
      <c r="F87" s="52"/>
      <c r="G87" s="52"/>
      <c r="H87" s="52"/>
      <c r="I87" s="90"/>
      <c r="J87" s="52"/>
      <c r="K87" s="52"/>
      <c r="L87" s="53"/>
      <c r="M87" s="53"/>
      <c r="N87" s="80"/>
      <c r="O87" s="80"/>
      <c r="P87" s="80"/>
      <c r="Q87" s="80"/>
      <c r="R87" s="52"/>
      <c r="T87" s="6"/>
      <c r="U87" s="6"/>
      <c r="V87" s="3"/>
      <c r="W87" s="3"/>
    </row>
    <row r="88" spans="1:23" s="7" customFormat="1" x14ac:dyDescent="0.25">
      <c r="A88" s="52"/>
      <c r="B88" s="52"/>
      <c r="C88" s="52"/>
      <c r="D88" s="52"/>
      <c r="E88" s="52"/>
      <c r="F88" s="52"/>
      <c r="G88" s="52"/>
      <c r="H88" s="52"/>
      <c r="I88" s="90"/>
      <c r="J88" s="52"/>
      <c r="K88" s="52"/>
      <c r="L88" s="53"/>
      <c r="M88" s="53"/>
      <c r="N88" s="80"/>
      <c r="O88" s="80"/>
      <c r="P88" s="80"/>
      <c r="Q88" s="80"/>
      <c r="R88" s="52"/>
      <c r="T88" s="6"/>
      <c r="U88" s="6"/>
      <c r="V88" s="3"/>
      <c r="W88" s="3"/>
    </row>
    <row r="89" spans="1:23" s="7" customFormat="1" x14ac:dyDescent="0.25">
      <c r="A89" s="52"/>
      <c r="B89" s="52"/>
      <c r="C89" s="52"/>
      <c r="D89" s="52"/>
      <c r="E89" s="52"/>
      <c r="F89" s="52"/>
      <c r="G89" s="52"/>
      <c r="H89" s="52"/>
      <c r="I89" s="90"/>
      <c r="J89" s="52"/>
      <c r="K89" s="52"/>
      <c r="L89" s="53"/>
      <c r="M89" s="53"/>
      <c r="N89" s="80"/>
      <c r="O89" s="80"/>
      <c r="P89" s="80"/>
      <c r="Q89" s="80"/>
      <c r="R89" s="52"/>
      <c r="T89" s="6"/>
      <c r="U89" s="6"/>
      <c r="V89" s="3"/>
      <c r="W89" s="3"/>
    </row>
    <row r="90" spans="1:23" s="7" customFormat="1" x14ac:dyDescent="0.25">
      <c r="A90" s="52"/>
      <c r="B90" s="52"/>
      <c r="C90" s="52"/>
      <c r="D90" s="52"/>
      <c r="E90" s="52"/>
      <c r="F90" s="52"/>
      <c r="G90" s="52"/>
      <c r="H90" s="52"/>
      <c r="I90" s="90"/>
      <c r="J90" s="52"/>
      <c r="K90" s="52"/>
      <c r="L90" s="53"/>
      <c r="M90" s="53"/>
      <c r="N90" s="80"/>
      <c r="O90" s="80"/>
      <c r="P90" s="80"/>
      <c r="Q90" s="80"/>
      <c r="R90" s="52"/>
      <c r="T90" s="6"/>
      <c r="U90" s="6"/>
      <c r="V90" s="3"/>
      <c r="W90" s="3"/>
    </row>
    <row r="91" spans="1:23" s="7" customFormat="1" x14ac:dyDescent="0.25">
      <c r="A91" s="52"/>
      <c r="B91" s="52"/>
      <c r="C91" s="52"/>
      <c r="D91" s="52"/>
      <c r="E91" s="52"/>
      <c r="F91" s="52"/>
      <c r="G91" s="52"/>
      <c r="H91" s="52"/>
      <c r="I91" s="90"/>
      <c r="J91" s="52"/>
      <c r="K91" s="52"/>
      <c r="L91" s="53"/>
      <c r="M91" s="53"/>
      <c r="N91" s="80"/>
      <c r="O91" s="80"/>
      <c r="P91" s="80"/>
      <c r="Q91" s="80"/>
      <c r="R91" s="52"/>
      <c r="T91" s="6"/>
      <c r="U91" s="6"/>
      <c r="V91" s="3"/>
      <c r="W91" s="3"/>
    </row>
    <row r="92" spans="1:23" s="7" customFormat="1" x14ac:dyDescent="0.25">
      <c r="A92" s="52"/>
      <c r="B92" s="52"/>
      <c r="C92" s="52"/>
      <c r="D92" s="52"/>
      <c r="E92" s="52"/>
      <c r="F92" s="52"/>
      <c r="G92" s="52"/>
      <c r="H92" s="52"/>
      <c r="I92" s="90"/>
      <c r="J92" s="52"/>
      <c r="K92" s="52"/>
      <c r="L92" s="53"/>
      <c r="M92" s="53"/>
      <c r="N92" s="80"/>
      <c r="O92" s="80"/>
      <c r="P92" s="80"/>
      <c r="Q92" s="80"/>
      <c r="R92" s="52"/>
      <c r="T92" s="6"/>
      <c r="U92" s="6"/>
      <c r="V92" s="3"/>
      <c r="W92" s="3"/>
    </row>
  </sheetData>
  <mergeCells count="5">
    <mergeCell ref="C50:E50"/>
    <mergeCell ref="F50:H50"/>
    <mergeCell ref="N50:O50"/>
    <mergeCell ref="P50:Q50"/>
    <mergeCell ref="L51:M51"/>
  </mergeCells>
  <conditionalFormatting sqref="A4:U48">
    <cfRule type="expression" dxfId="39" priority="2">
      <formula>$B4=0</formula>
    </cfRule>
    <cfRule type="expression" dxfId="38" priority="3">
      <formula>$S4&gt;15&amp;$S4&lt;30</formula>
    </cfRule>
    <cfRule type="expression" dxfId="37" priority="4">
      <formula>$S4&gt;29</formula>
    </cfRule>
    <cfRule type="expression" dxfId="36" priority="5">
      <formula>$C4="NBS 18"</formula>
    </cfRule>
    <cfRule type="expression" dxfId="35" priority="6">
      <formula>$C4="Atlantis II"</formula>
    </cfRule>
    <cfRule type="expression" dxfId="34" priority="7">
      <formula>$C4="SHK"</formula>
    </cfRule>
    <cfRule type="expression" dxfId="33" priority="8">
      <formula>$C4="SC1"</formula>
    </cfRule>
    <cfRule type="expression" dxfId="32" priority="9">
      <formula>$C4="jcp"</formula>
    </cfRule>
    <cfRule type="expression" dxfId="31" priority="10">
      <formula>$C4="GS1"</formula>
    </cfRule>
    <cfRule type="expression" dxfId="30" priority="11">
      <formula>$C4="nbs 19"</formula>
    </cfRule>
  </conditionalFormatting>
  <conditionalFormatting sqref="H52:H55">
    <cfRule type="cellIs" priority="1" operator="greaterThan">
      <formula>0.6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showGridLines="0" topLeftCell="A25" workbookViewId="0">
      <selection activeCell="H36" sqref="H36"/>
    </sheetView>
  </sheetViews>
  <sheetFormatPr defaultRowHeight="15" x14ac:dyDescent="0.25"/>
  <cols>
    <col min="1" max="1" width="12" style="3" customWidth="1"/>
    <col min="2" max="2" width="9.28515625" style="3" bestFit="1" customWidth="1"/>
    <col min="3" max="3" width="10.7109375" style="3" customWidth="1"/>
    <col min="4" max="4" width="11.42578125" style="3" customWidth="1"/>
    <col min="5" max="8" width="10.42578125" style="3" customWidth="1"/>
    <col min="9" max="9" width="9.28515625" style="4" bestFit="1" customWidth="1"/>
    <col min="10" max="10" width="12.85546875" style="3" customWidth="1"/>
    <col min="11" max="11" width="12.5703125" style="3" customWidth="1"/>
    <col min="12" max="12" width="13.42578125" style="5" customWidth="1"/>
    <col min="13" max="13" width="12" style="5" customWidth="1"/>
    <col min="14" max="17" width="10" style="6" customWidth="1"/>
    <col min="18" max="18" width="12" style="3" customWidth="1"/>
    <col min="19" max="19" width="14.42578125" style="7" customWidth="1"/>
    <col min="20" max="21" width="11.28515625" style="6" customWidth="1"/>
    <col min="22" max="22" width="9.140625" style="3"/>
    <col min="23" max="23" width="12.28515625" style="3" customWidth="1"/>
    <col min="24" max="16384" width="9.140625" style="3"/>
  </cols>
  <sheetData>
    <row r="1" spans="1:21" ht="15.75" x14ac:dyDescent="0.25">
      <c r="A1" s="1" t="s">
        <v>0</v>
      </c>
      <c r="B1" s="2" t="s">
        <v>172</v>
      </c>
      <c r="C1" s="2"/>
      <c r="D1" s="2"/>
      <c r="E1" s="2"/>
    </row>
    <row r="2" spans="1:21" ht="15.75" thickBot="1" x14ac:dyDescent="0.3"/>
    <row r="3" spans="1:21" s="17" customFormat="1" ht="78.75" customHeight="1" x14ac:dyDescent="0.25">
      <c r="A3" s="8" t="s">
        <v>2</v>
      </c>
      <c r="B3" s="9" t="s">
        <v>3</v>
      </c>
      <c r="C3" s="10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11" t="s">
        <v>10</v>
      </c>
      <c r="J3" s="9" t="s">
        <v>11</v>
      </c>
      <c r="K3" s="9" t="s">
        <v>12</v>
      </c>
      <c r="L3" s="12" t="s">
        <v>13</v>
      </c>
      <c r="M3" s="12" t="s">
        <v>14</v>
      </c>
      <c r="N3" s="13" t="s">
        <v>15</v>
      </c>
      <c r="O3" s="13" t="s">
        <v>16</v>
      </c>
      <c r="P3" s="13" t="s">
        <v>17</v>
      </c>
      <c r="Q3" s="13" t="s">
        <v>18</v>
      </c>
      <c r="R3" s="9" t="s">
        <v>19</v>
      </c>
      <c r="S3" s="14" t="s">
        <v>20</v>
      </c>
      <c r="T3" s="15" t="s">
        <v>21</v>
      </c>
      <c r="U3" s="16" t="s">
        <v>22</v>
      </c>
    </row>
    <row r="4" spans="1:21" x14ac:dyDescent="0.25">
      <c r="A4" s="18" t="s">
        <v>23</v>
      </c>
      <c r="B4" s="19">
        <v>1</v>
      </c>
      <c r="C4" s="20" t="s">
        <v>24</v>
      </c>
      <c r="D4" s="19" t="s">
        <v>25</v>
      </c>
      <c r="E4" s="19">
        <v>1</v>
      </c>
      <c r="F4" s="21" t="s">
        <v>138</v>
      </c>
      <c r="G4" s="22">
        <v>0.50545138888888885</v>
      </c>
      <c r="H4" s="19">
        <v>2</v>
      </c>
      <c r="I4" s="23">
        <v>5.8999999999999997E-2</v>
      </c>
      <c r="J4" s="19">
        <v>1</v>
      </c>
      <c r="K4" s="19">
        <v>1</v>
      </c>
      <c r="L4" s="24">
        <v>9015.9429999999993</v>
      </c>
      <c r="M4" s="24">
        <v>9338.3060000000005</v>
      </c>
      <c r="N4" s="25">
        <v>2.7029999999999998</v>
      </c>
      <c r="O4" s="25">
        <v>1.2E-2</v>
      </c>
      <c r="P4" s="25">
        <v>-2.524</v>
      </c>
      <c r="Q4" s="25">
        <v>1.4999999999999999E-2</v>
      </c>
      <c r="R4" s="19" t="s">
        <v>173</v>
      </c>
      <c r="S4" s="26">
        <f t="shared" ref="S4:S48" si="0">((M4/L4)*100)-100</f>
        <v>3.5754773516203642</v>
      </c>
      <c r="T4" s="27">
        <f t="shared" ref="T4:T41" si="1">((SLOPE($O$52:$O$53,$N$52:$N$53)*N4))+(INTERCEPT($O$52:$O$53,$N$52:$N$53))</f>
        <v>1.9436266928024155</v>
      </c>
      <c r="U4" s="28">
        <f t="shared" ref="U4:U41" si="2">((SLOPE($Q$52:$Q$53,$P$52:$P$53))*P4)+(INTERCEPT($Q$52:$Q$53,$P$52:$P$53))</f>
        <v>-2.1647806124044222</v>
      </c>
    </row>
    <row r="5" spans="1:21" x14ac:dyDescent="0.25">
      <c r="A5" s="18" t="s">
        <v>28</v>
      </c>
      <c r="B5" s="19">
        <v>2</v>
      </c>
      <c r="C5" s="20" t="s">
        <v>24</v>
      </c>
      <c r="D5" s="19" t="s">
        <v>25</v>
      </c>
      <c r="E5" s="19">
        <v>2</v>
      </c>
      <c r="F5" s="21" t="s">
        <v>138</v>
      </c>
      <c r="G5" s="22">
        <v>0.52481481481481485</v>
      </c>
      <c r="H5" s="19">
        <v>2</v>
      </c>
      <c r="I5" s="23">
        <v>5.0999999999999997E-2</v>
      </c>
      <c r="J5" s="19">
        <v>0</v>
      </c>
      <c r="K5" s="19">
        <v>1</v>
      </c>
      <c r="L5" s="24">
        <v>6362.7049999999999</v>
      </c>
      <c r="M5" s="24">
        <v>6966.3360000000002</v>
      </c>
      <c r="N5" s="25">
        <v>2.6840000000000002</v>
      </c>
      <c r="O5" s="25">
        <v>1.4999999999999999E-2</v>
      </c>
      <c r="P5" s="25">
        <v>-2.641</v>
      </c>
      <c r="Q5" s="25">
        <v>2.1999999999999999E-2</v>
      </c>
      <c r="R5" s="19" t="s">
        <v>174</v>
      </c>
      <c r="S5" s="29">
        <f t="shared" si="0"/>
        <v>9.4870184929208676</v>
      </c>
      <c r="T5" s="27">
        <f t="shared" si="1"/>
        <v>1.9247059370595858</v>
      </c>
      <c r="U5" s="28">
        <f t="shared" si="2"/>
        <v>-2.2818450541283521</v>
      </c>
    </row>
    <row r="6" spans="1:21" x14ac:dyDescent="0.25">
      <c r="A6" s="18" t="s">
        <v>30</v>
      </c>
      <c r="B6" s="19">
        <v>3</v>
      </c>
      <c r="C6" s="20" t="s">
        <v>31</v>
      </c>
      <c r="D6" s="19" t="s">
        <v>25</v>
      </c>
      <c r="E6" s="19">
        <v>1</v>
      </c>
      <c r="F6" s="21" t="s">
        <v>138</v>
      </c>
      <c r="G6" s="22">
        <v>0.54771990740740739</v>
      </c>
      <c r="H6" s="19">
        <v>3</v>
      </c>
      <c r="I6" s="23">
        <v>5.2999999999999999E-2</v>
      </c>
      <c r="J6" s="19">
        <v>0</v>
      </c>
      <c r="K6" s="19">
        <v>1</v>
      </c>
      <c r="L6" s="24">
        <v>10375.941999999999</v>
      </c>
      <c r="M6" s="24">
        <v>10743.558000000001</v>
      </c>
      <c r="N6" s="25">
        <v>-4.282</v>
      </c>
      <c r="O6" s="25">
        <v>1.0999999999999999E-2</v>
      </c>
      <c r="P6" s="25">
        <v>-23.247</v>
      </c>
      <c r="Q6" s="25">
        <v>1.6E-2</v>
      </c>
      <c r="R6" s="19" t="s">
        <v>175</v>
      </c>
      <c r="S6" s="29">
        <f t="shared" si="0"/>
        <v>3.5429650628347957</v>
      </c>
      <c r="T6" s="27">
        <f t="shared" si="1"/>
        <v>-5.0122406158116508</v>
      </c>
      <c r="U6" s="28">
        <f t="shared" si="2"/>
        <v>-22.899194508515507</v>
      </c>
    </row>
    <row r="7" spans="1:21" x14ac:dyDescent="0.25">
      <c r="A7" s="18" t="s">
        <v>176</v>
      </c>
      <c r="B7" s="19">
        <v>5</v>
      </c>
      <c r="C7" s="20" t="s">
        <v>177</v>
      </c>
      <c r="D7" s="19" t="s">
        <v>38</v>
      </c>
      <c r="E7" s="19">
        <v>1</v>
      </c>
      <c r="F7" s="21" t="s">
        <v>138</v>
      </c>
      <c r="G7" s="22">
        <v>0.59449074074074071</v>
      </c>
      <c r="H7" s="19">
        <v>4</v>
      </c>
      <c r="I7" s="23">
        <v>5.8000000000000003E-2</v>
      </c>
      <c r="J7" s="19">
        <v>0</v>
      </c>
      <c r="K7" s="19">
        <v>1</v>
      </c>
      <c r="L7" s="24">
        <v>12280.869000000001</v>
      </c>
      <c r="M7" s="24">
        <v>12685.754000000001</v>
      </c>
      <c r="N7" s="25">
        <v>-3.17</v>
      </c>
      <c r="O7" s="25">
        <v>8.9999999999999993E-3</v>
      </c>
      <c r="P7" s="25">
        <v>3.4329999999999998</v>
      </c>
      <c r="Q7" s="25">
        <v>1.2E-2</v>
      </c>
      <c r="R7" s="19" t="s">
        <v>178</v>
      </c>
      <c r="S7" s="29">
        <f t="shared" si="0"/>
        <v>3.2968758155469402</v>
      </c>
      <c r="T7" s="27">
        <f t="shared" si="1"/>
        <v>-3.9048784902312867</v>
      </c>
      <c r="U7" s="28">
        <f t="shared" si="2"/>
        <v>3.7955004076763434</v>
      </c>
    </row>
    <row r="8" spans="1:21" x14ac:dyDescent="0.25">
      <c r="A8" s="18" t="s">
        <v>179</v>
      </c>
      <c r="B8" s="19">
        <v>6</v>
      </c>
      <c r="C8" s="20" t="s">
        <v>180</v>
      </c>
      <c r="D8" s="19" t="s">
        <v>38</v>
      </c>
      <c r="E8" s="19">
        <v>2</v>
      </c>
      <c r="F8" s="21" t="s">
        <v>138</v>
      </c>
      <c r="G8" s="22">
        <v>0.6178703703703704</v>
      </c>
      <c r="H8" s="19">
        <v>4</v>
      </c>
      <c r="I8" s="23">
        <v>5.8000000000000003E-2</v>
      </c>
      <c r="J8" s="19">
        <v>1</v>
      </c>
      <c r="K8" s="19">
        <v>1</v>
      </c>
      <c r="L8" s="24">
        <v>12596.096</v>
      </c>
      <c r="M8" s="24">
        <v>12944.023999999999</v>
      </c>
      <c r="N8" s="25">
        <v>-2.6680000000000001</v>
      </c>
      <c r="O8" s="25">
        <v>1.2E-2</v>
      </c>
      <c r="P8" s="25">
        <v>3.3079999999999998</v>
      </c>
      <c r="Q8" s="25">
        <v>0.02</v>
      </c>
      <c r="R8" s="19" t="s">
        <v>181</v>
      </c>
      <c r="S8" s="29">
        <f t="shared" si="0"/>
        <v>2.7621891735344093</v>
      </c>
      <c r="T8" s="27">
        <f t="shared" si="1"/>
        <v>-3.4049722069207271</v>
      </c>
      <c r="U8" s="28">
        <f t="shared" si="2"/>
        <v>3.6704315596806922</v>
      </c>
    </row>
    <row r="9" spans="1:21" x14ac:dyDescent="0.25">
      <c r="A9" s="18" t="s">
        <v>182</v>
      </c>
      <c r="B9" s="19">
        <v>7</v>
      </c>
      <c r="C9" s="20" t="s">
        <v>183</v>
      </c>
      <c r="D9" s="19" t="s">
        <v>38</v>
      </c>
      <c r="E9" s="19">
        <v>1</v>
      </c>
      <c r="F9" s="21" t="s">
        <v>138</v>
      </c>
      <c r="G9" s="22">
        <v>0.64293981481481477</v>
      </c>
      <c r="H9" s="19">
        <v>5</v>
      </c>
      <c r="I9" s="23">
        <v>5.0999999999999997E-2</v>
      </c>
      <c r="J9" s="19">
        <v>0</v>
      </c>
      <c r="K9" s="19">
        <v>1</v>
      </c>
      <c r="L9" s="24">
        <v>10369.053</v>
      </c>
      <c r="M9" s="24">
        <v>10736.406000000001</v>
      </c>
      <c r="N9" s="25">
        <v>-2.3410000000000002</v>
      </c>
      <c r="O9" s="25">
        <v>1.4E-2</v>
      </c>
      <c r="P9" s="25">
        <v>3.5739999999999998</v>
      </c>
      <c r="Q9" s="25">
        <v>1.4E-2</v>
      </c>
      <c r="R9" s="19" t="s">
        <v>184</v>
      </c>
      <c r="S9" s="29">
        <f t="shared" si="0"/>
        <v>3.5427825472586676</v>
      </c>
      <c r="T9" s="27">
        <f t="shared" si="1"/>
        <v>-3.0793360422941274</v>
      </c>
      <c r="U9" s="28">
        <f t="shared" si="2"/>
        <v>3.9365780682154385</v>
      </c>
    </row>
    <row r="10" spans="1:21" x14ac:dyDescent="0.25">
      <c r="A10" s="18" t="s">
        <v>185</v>
      </c>
      <c r="B10" s="19">
        <v>8</v>
      </c>
      <c r="C10" s="20" t="s">
        <v>186</v>
      </c>
      <c r="D10" s="19" t="s">
        <v>38</v>
      </c>
      <c r="E10" s="19">
        <v>2</v>
      </c>
      <c r="F10" s="21" t="s">
        <v>138</v>
      </c>
      <c r="G10" s="22">
        <v>0.66508101851851853</v>
      </c>
      <c r="H10" s="19">
        <v>5</v>
      </c>
      <c r="I10" s="23">
        <v>4.4999999999999998E-2</v>
      </c>
      <c r="J10" s="19">
        <v>0</v>
      </c>
      <c r="K10" s="19">
        <v>1</v>
      </c>
      <c r="L10" s="24">
        <v>7618.9870000000001</v>
      </c>
      <c r="M10" s="24">
        <v>7878.4189999999999</v>
      </c>
      <c r="N10" s="25">
        <v>-2.3330000000000002</v>
      </c>
      <c r="O10" s="25">
        <v>1.7000000000000001E-2</v>
      </c>
      <c r="P10" s="25">
        <v>3.63</v>
      </c>
      <c r="Q10" s="25">
        <v>8.0000000000000002E-3</v>
      </c>
      <c r="R10" s="19" t="s">
        <v>187</v>
      </c>
      <c r="S10" s="29">
        <f t="shared" si="0"/>
        <v>3.4050720916048363</v>
      </c>
      <c r="T10" s="27">
        <f t="shared" si="1"/>
        <v>-3.0713694082971461</v>
      </c>
      <c r="U10" s="28">
        <f t="shared" si="2"/>
        <v>3.9926089121174906</v>
      </c>
    </row>
    <row r="11" spans="1:21" x14ac:dyDescent="0.25">
      <c r="A11" s="18" t="s">
        <v>188</v>
      </c>
      <c r="B11" s="19">
        <v>9</v>
      </c>
      <c r="C11" s="20" t="s">
        <v>189</v>
      </c>
      <c r="D11" s="19" t="s">
        <v>38</v>
      </c>
      <c r="E11" s="19">
        <v>1</v>
      </c>
      <c r="F11" s="21" t="s">
        <v>138</v>
      </c>
      <c r="G11" s="22">
        <v>0.69097222222222221</v>
      </c>
      <c r="H11" s="19">
        <v>6</v>
      </c>
      <c r="I11" s="23">
        <v>4.7E-2</v>
      </c>
      <c r="J11" s="19">
        <v>0</v>
      </c>
      <c r="K11" s="19">
        <v>1</v>
      </c>
      <c r="L11" s="24">
        <v>6965.7209999999995</v>
      </c>
      <c r="M11" s="24">
        <v>7294.7830000000004</v>
      </c>
      <c r="N11" s="25">
        <v>-3.2109999999999999</v>
      </c>
      <c r="O11" s="25">
        <v>1.0999999999999999E-2</v>
      </c>
      <c r="P11" s="25">
        <v>3.1619999999999999</v>
      </c>
      <c r="Q11" s="25">
        <v>0.02</v>
      </c>
      <c r="R11" s="19" t="s">
        <v>190</v>
      </c>
      <c r="S11" s="29">
        <f t="shared" si="0"/>
        <v>4.7240192364867966</v>
      </c>
      <c r="T11" s="27">
        <f t="shared" si="1"/>
        <v>-3.9457074894658146</v>
      </c>
      <c r="U11" s="28">
        <f t="shared" si="2"/>
        <v>3.5243511452217713</v>
      </c>
    </row>
    <row r="12" spans="1:21" x14ac:dyDescent="0.25">
      <c r="A12" s="18" t="s">
        <v>191</v>
      </c>
      <c r="B12" s="19">
        <v>10</v>
      </c>
      <c r="C12" s="20" t="s">
        <v>192</v>
      </c>
      <c r="D12" s="19" t="s">
        <v>38</v>
      </c>
      <c r="E12" s="19">
        <v>2</v>
      </c>
      <c r="F12" s="21" t="s">
        <v>138</v>
      </c>
      <c r="G12" s="22">
        <v>0.71355324074074078</v>
      </c>
      <c r="H12" s="19">
        <v>6</v>
      </c>
      <c r="I12" s="23">
        <v>5.8999999999999997E-2</v>
      </c>
      <c r="J12" s="19">
        <v>1</v>
      </c>
      <c r="K12" s="19">
        <v>1</v>
      </c>
      <c r="L12" s="24">
        <v>11050.641</v>
      </c>
      <c r="M12" s="24">
        <v>11423.101000000001</v>
      </c>
      <c r="N12" s="25">
        <v>-1.038</v>
      </c>
      <c r="O12" s="25">
        <v>1.0999999999999999E-2</v>
      </c>
      <c r="P12" s="25">
        <v>3.1259999999999999</v>
      </c>
      <c r="Q12" s="25">
        <v>2.4E-2</v>
      </c>
      <c r="R12" s="19" t="s">
        <v>193</v>
      </c>
      <c r="S12" s="29">
        <f t="shared" si="0"/>
        <v>3.3704832145031247</v>
      </c>
      <c r="T12" s="27">
        <f t="shared" si="1"/>
        <v>-1.7817705300358413</v>
      </c>
      <c r="U12" s="28">
        <f t="shared" si="2"/>
        <v>3.4883313169990235</v>
      </c>
    </row>
    <row r="13" spans="1:21" x14ac:dyDescent="0.25">
      <c r="A13" s="18" t="s">
        <v>194</v>
      </c>
      <c r="B13" s="19">
        <v>11</v>
      </c>
      <c r="C13" s="20" t="s">
        <v>195</v>
      </c>
      <c r="D13" s="19" t="s">
        <v>38</v>
      </c>
      <c r="E13" s="19">
        <v>1</v>
      </c>
      <c r="F13" s="21" t="s">
        <v>138</v>
      </c>
      <c r="G13" s="22">
        <v>0.73938657407407404</v>
      </c>
      <c r="H13" s="19">
        <v>7</v>
      </c>
      <c r="I13" s="23">
        <v>4.8000000000000001E-2</v>
      </c>
      <c r="J13" s="19">
        <v>0</v>
      </c>
      <c r="K13" s="19">
        <v>1</v>
      </c>
      <c r="L13" s="24">
        <v>9392.98</v>
      </c>
      <c r="M13" s="24">
        <v>9736.268</v>
      </c>
      <c r="N13" s="25">
        <v>-0.873</v>
      </c>
      <c r="O13" s="25">
        <v>8.0000000000000002E-3</v>
      </c>
      <c r="P13" s="25">
        <v>3.044</v>
      </c>
      <c r="Q13" s="25">
        <v>1.0999999999999999E-2</v>
      </c>
      <c r="R13" s="19" t="s">
        <v>196</v>
      </c>
      <c r="S13" s="29">
        <f t="shared" si="0"/>
        <v>3.6547293830073073</v>
      </c>
      <c r="T13" s="27">
        <f t="shared" si="1"/>
        <v>-1.6174587038481074</v>
      </c>
      <c r="U13" s="28">
        <f t="shared" si="2"/>
        <v>3.4062861527138764</v>
      </c>
    </row>
    <row r="14" spans="1:21" x14ac:dyDescent="0.25">
      <c r="A14" s="18" t="s">
        <v>197</v>
      </c>
      <c r="B14" s="19">
        <v>12</v>
      </c>
      <c r="C14" s="20" t="s">
        <v>198</v>
      </c>
      <c r="D14" s="19" t="s">
        <v>38</v>
      </c>
      <c r="E14" s="19">
        <v>2</v>
      </c>
      <c r="F14" s="21" t="s">
        <v>138</v>
      </c>
      <c r="G14" s="22">
        <v>0.76239583333333327</v>
      </c>
      <c r="H14" s="19">
        <v>7</v>
      </c>
      <c r="I14" s="23">
        <v>4.3999999999999997E-2</v>
      </c>
      <c r="J14" s="19">
        <v>0</v>
      </c>
      <c r="K14" s="19">
        <v>1</v>
      </c>
      <c r="L14" s="24">
        <v>7022.9539999999997</v>
      </c>
      <c r="M14" s="24">
        <v>7587.4859999999999</v>
      </c>
      <c r="N14" s="25">
        <v>-2.629</v>
      </c>
      <c r="O14" s="25">
        <v>1.4999999999999999E-2</v>
      </c>
      <c r="P14" s="25">
        <v>2.96</v>
      </c>
      <c r="Q14" s="25">
        <v>3.9E-2</v>
      </c>
      <c r="R14" s="19" t="s">
        <v>199</v>
      </c>
      <c r="S14" s="29">
        <f t="shared" si="0"/>
        <v>8.0383838481641732</v>
      </c>
      <c r="T14" s="27">
        <f t="shared" si="1"/>
        <v>-3.3661348661854444</v>
      </c>
      <c r="U14" s="28">
        <f t="shared" si="2"/>
        <v>3.3222398868607987</v>
      </c>
    </row>
    <row r="15" spans="1:21" x14ac:dyDescent="0.25">
      <c r="A15" s="18" t="s">
        <v>200</v>
      </c>
      <c r="B15" s="19">
        <v>13</v>
      </c>
      <c r="C15" s="20" t="s">
        <v>59</v>
      </c>
      <c r="D15" s="19" t="s">
        <v>60</v>
      </c>
      <c r="E15" s="19">
        <v>1</v>
      </c>
      <c r="F15" s="21" t="s">
        <v>138</v>
      </c>
      <c r="G15" s="22">
        <v>0.78629629629629638</v>
      </c>
      <c r="H15" s="19">
        <v>8</v>
      </c>
      <c r="I15" s="23">
        <v>5.5E-2</v>
      </c>
      <c r="J15" s="19">
        <v>0</v>
      </c>
      <c r="K15" s="19">
        <v>1</v>
      </c>
      <c r="L15" s="24">
        <v>12109.709000000001</v>
      </c>
      <c r="M15" s="24">
        <v>12555.174999999999</v>
      </c>
      <c r="N15" s="25">
        <v>2.9510000000000001</v>
      </c>
      <c r="O15" s="25">
        <v>1.4E-2</v>
      </c>
      <c r="P15" s="25">
        <v>-2.2879999999999998</v>
      </c>
      <c r="Q15" s="25">
        <v>1.7000000000000001E-2</v>
      </c>
      <c r="R15" s="19" t="s">
        <v>201</v>
      </c>
      <c r="S15" s="29">
        <f t="shared" si="0"/>
        <v>3.6785855052338547</v>
      </c>
      <c r="T15" s="27">
        <f t="shared" si="1"/>
        <v>2.190592346708828</v>
      </c>
      <c r="U15" s="28">
        <f t="shared" si="2"/>
        <v>-1.9286506273886319</v>
      </c>
    </row>
    <row r="16" spans="1:21" x14ac:dyDescent="0.25">
      <c r="A16" s="18" t="s">
        <v>202</v>
      </c>
      <c r="B16" s="19">
        <v>14</v>
      </c>
      <c r="C16" s="20" t="s">
        <v>203</v>
      </c>
      <c r="D16" s="19" t="s">
        <v>38</v>
      </c>
      <c r="E16" s="19">
        <v>2</v>
      </c>
      <c r="F16" s="21" t="s">
        <v>138</v>
      </c>
      <c r="G16" s="22">
        <v>0.80837962962962961</v>
      </c>
      <c r="H16" s="19">
        <v>8</v>
      </c>
      <c r="I16" s="23">
        <v>5.5E-2</v>
      </c>
      <c r="J16" s="19">
        <v>0</v>
      </c>
      <c r="K16" s="19">
        <v>1</v>
      </c>
      <c r="L16" s="24">
        <v>10496.971</v>
      </c>
      <c r="M16" s="24">
        <v>10847.962</v>
      </c>
      <c r="N16" s="25">
        <v>-2.6930000000000001</v>
      </c>
      <c r="O16" s="25">
        <v>8.0000000000000002E-3</v>
      </c>
      <c r="P16" s="25">
        <v>3.343</v>
      </c>
      <c r="Q16" s="25">
        <v>1.4999999999999999E-2</v>
      </c>
      <c r="R16" s="19" t="s">
        <v>204</v>
      </c>
      <c r="S16" s="29">
        <f t="shared" si="0"/>
        <v>3.3437360167995109</v>
      </c>
      <c r="T16" s="27">
        <f t="shared" si="1"/>
        <v>-3.4298679381612929</v>
      </c>
      <c r="U16" s="28">
        <f t="shared" si="2"/>
        <v>3.7054508371194745</v>
      </c>
    </row>
    <row r="17" spans="1:21" x14ac:dyDescent="0.25">
      <c r="A17" s="18" t="s">
        <v>205</v>
      </c>
      <c r="B17" s="19">
        <v>15</v>
      </c>
      <c r="C17" s="20" t="s">
        <v>206</v>
      </c>
      <c r="D17" s="19" t="s">
        <v>38</v>
      </c>
      <c r="E17" s="19">
        <v>1</v>
      </c>
      <c r="F17" s="21" t="s">
        <v>138</v>
      </c>
      <c r="G17" s="22">
        <v>0.83328703703703699</v>
      </c>
      <c r="H17" s="19">
        <v>9</v>
      </c>
      <c r="I17" s="23">
        <v>6.4000000000000001E-2</v>
      </c>
      <c r="J17" s="19">
        <v>1</v>
      </c>
      <c r="K17" s="19">
        <v>1</v>
      </c>
      <c r="L17" s="24">
        <v>12415.462</v>
      </c>
      <c r="M17" s="24">
        <v>12828.942999999999</v>
      </c>
      <c r="N17" s="25">
        <v>-2.391</v>
      </c>
      <c r="O17" s="25">
        <v>8.9999999999999993E-3</v>
      </c>
      <c r="P17" s="25">
        <v>3.49</v>
      </c>
      <c r="Q17" s="25">
        <v>1.4E-2</v>
      </c>
      <c r="R17" s="19" t="s">
        <v>207</v>
      </c>
      <c r="S17" s="29">
        <f t="shared" si="0"/>
        <v>3.3303714352313136</v>
      </c>
      <c r="T17" s="27">
        <f t="shared" si="1"/>
        <v>-3.1291275047752585</v>
      </c>
      <c r="U17" s="28">
        <f t="shared" si="2"/>
        <v>3.8525318023623609</v>
      </c>
    </row>
    <row r="18" spans="1:21" x14ac:dyDescent="0.25">
      <c r="A18" s="18" t="s">
        <v>208</v>
      </c>
      <c r="B18" s="19">
        <v>16</v>
      </c>
      <c r="C18" s="20" t="s">
        <v>209</v>
      </c>
      <c r="D18" s="19" t="s">
        <v>38</v>
      </c>
      <c r="E18" s="19">
        <v>2</v>
      </c>
      <c r="F18" s="21" t="s">
        <v>138</v>
      </c>
      <c r="G18" s="22">
        <v>0.85512731481481474</v>
      </c>
      <c r="H18" s="19">
        <v>9</v>
      </c>
      <c r="I18" s="23">
        <v>4.4999999999999998E-2</v>
      </c>
      <c r="J18" s="19">
        <v>0</v>
      </c>
      <c r="K18" s="19">
        <v>1</v>
      </c>
      <c r="L18" s="24">
        <v>8888.74</v>
      </c>
      <c r="M18" s="24">
        <v>9226.9560000000001</v>
      </c>
      <c r="N18" s="25">
        <v>-3.1429999999999998</v>
      </c>
      <c r="O18" s="25">
        <v>1.2E-2</v>
      </c>
      <c r="P18" s="25">
        <v>3.28</v>
      </c>
      <c r="Q18" s="25">
        <v>2.1999999999999999E-2</v>
      </c>
      <c r="R18" s="19" t="s">
        <v>210</v>
      </c>
      <c r="S18" s="29">
        <f t="shared" si="0"/>
        <v>3.8049937336450483</v>
      </c>
      <c r="T18" s="27">
        <f t="shared" si="1"/>
        <v>-3.8779911004914758</v>
      </c>
      <c r="U18" s="28">
        <f t="shared" si="2"/>
        <v>3.6424161377296662</v>
      </c>
    </row>
    <row r="19" spans="1:21" x14ac:dyDescent="0.25">
      <c r="A19" s="18" t="s">
        <v>211</v>
      </c>
      <c r="B19" s="19">
        <v>17</v>
      </c>
      <c r="C19" s="20" t="s">
        <v>212</v>
      </c>
      <c r="D19" s="19" t="s">
        <v>38</v>
      </c>
      <c r="E19" s="19">
        <v>1</v>
      </c>
      <c r="F19" s="21" t="s">
        <v>138</v>
      </c>
      <c r="G19" s="22">
        <v>0.87839120370370372</v>
      </c>
      <c r="H19" s="19">
        <v>10</v>
      </c>
      <c r="I19" s="23">
        <v>5.5E-2</v>
      </c>
      <c r="J19" s="19">
        <v>0</v>
      </c>
      <c r="K19" s="19">
        <v>1</v>
      </c>
      <c r="L19" s="24">
        <v>10100.567999999999</v>
      </c>
      <c r="M19" s="24">
        <v>9885.6180000000004</v>
      </c>
      <c r="N19" s="25">
        <v>-2.5339999999999998</v>
      </c>
      <c r="O19" s="25">
        <v>2E-3</v>
      </c>
      <c r="P19" s="25">
        <v>3.02</v>
      </c>
      <c r="Q19" s="25">
        <v>2.7E-2</v>
      </c>
      <c r="R19" s="19" t="s">
        <v>213</v>
      </c>
      <c r="S19" s="29">
        <f t="shared" si="0"/>
        <v>-2.128098142599498</v>
      </c>
      <c r="T19" s="27">
        <f t="shared" si="1"/>
        <v>-3.2715310874712946</v>
      </c>
      <c r="U19" s="28">
        <f t="shared" si="2"/>
        <v>3.3822729338987112</v>
      </c>
    </row>
    <row r="20" spans="1:21" x14ac:dyDescent="0.25">
      <c r="A20" s="18" t="s">
        <v>214</v>
      </c>
      <c r="B20" s="19">
        <v>18</v>
      </c>
      <c r="C20" s="20" t="s">
        <v>215</v>
      </c>
      <c r="D20" s="19" t="s">
        <v>38</v>
      </c>
      <c r="E20" s="19">
        <v>2</v>
      </c>
      <c r="F20" s="21" t="s">
        <v>138</v>
      </c>
      <c r="G20" s="22">
        <v>0.90063657407407405</v>
      </c>
      <c r="H20" s="19">
        <v>10</v>
      </c>
      <c r="I20" s="23">
        <v>4.3999999999999997E-2</v>
      </c>
      <c r="J20" s="19">
        <v>0</v>
      </c>
      <c r="K20" s="19">
        <v>1</v>
      </c>
      <c r="L20" s="24">
        <v>6415.2820000000002</v>
      </c>
      <c r="M20" s="24">
        <v>6969.3289999999997</v>
      </c>
      <c r="N20" s="25">
        <v>-2.2309999999999999</v>
      </c>
      <c r="O20" s="25">
        <v>8.9999999999999993E-3</v>
      </c>
      <c r="P20" s="25">
        <v>3.4710000000000001</v>
      </c>
      <c r="Q20" s="25">
        <v>1.7999999999999999E-2</v>
      </c>
      <c r="R20" s="19" t="s">
        <v>216</v>
      </c>
      <c r="S20" s="29">
        <f t="shared" si="0"/>
        <v>8.6363623609998683</v>
      </c>
      <c r="T20" s="27">
        <f t="shared" si="1"/>
        <v>-2.9697948248356378</v>
      </c>
      <c r="U20" s="28">
        <f t="shared" si="2"/>
        <v>3.8335213374670221</v>
      </c>
    </row>
    <row r="21" spans="1:21" x14ac:dyDescent="0.25">
      <c r="A21" s="18" t="s">
        <v>217</v>
      </c>
      <c r="B21" s="19">
        <v>19</v>
      </c>
      <c r="C21" s="20" t="s">
        <v>218</v>
      </c>
      <c r="D21" s="19" t="s">
        <v>38</v>
      </c>
      <c r="E21" s="19">
        <v>1</v>
      </c>
      <c r="F21" s="21" t="s">
        <v>138</v>
      </c>
      <c r="G21" s="22">
        <v>0.92516203703703714</v>
      </c>
      <c r="H21" s="19">
        <v>11</v>
      </c>
      <c r="I21" s="23">
        <v>5.3999999999999999E-2</v>
      </c>
      <c r="J21" s="19">
        <v>0</v>
      </c>
      <c r="K21" s="19">
        <v>1</v>
      </c>
      <c r="L21" s="24">
        <v>11664.23</v>
      </c>
      <c r="M21" s="24">
        <v>12045.035</v>
      </c>
      <c r="N21" s="25">
        <v>-3.282</v>
      </c>
      <c r="O21" s="25">
        <v>8.9999999999999993E-3</v>
      </c>
      <c r="P21" s="25">
        <v>3.351</v>
      </c>
      <c r="Q21" s="25">
        <v>1.7999999999999999E-2</v>
      </c>
      <c r="R21" s="19" t="s">
        <v>219</v>
      </c>
      <c r="S21" s="29">
        <f t="shared" si="0"/>
        <v>3.2647247182197248</v>
      </c>
      <c r="T21" s="27">
        <f t="shared" si="1"/>
        <v>-4.0164113661890219</v>
      </c>
      <c r="U21" s="28">
        <f t="shared" si="2"/>
        <v>3.7134552433911963</v>
      </c>
    </row>
    <row r="22" spans="1:21" x14ac:dyDescent="0.25">
      <c r="A22" s="18" t="s">
        <v>220</v>
      </c>
      <c r="B22" s="19">
        <v>20</v>
      </c>
      <c r="C22" s="20" t="s">
        <v>221</v>
      </c>
      <c r="D22" s="19" t="s">
        <v>38</v>
      </c>
      <c r="E22" s="19">
        <v>2</v>
      </c>
      <c r="F22" s="21" t="s">
        <v>138</v>
      </c>
      <c r="G22" s="22">
        <v>0.94795138888888886</v>
      </c>
      <c r="H22" s="19">
        <v>11</v>
      </c>
      <c r="I22" s="23">
        <v>4.2000000000000003E-2</v>
      </c>
      <c r="J22" s="19">
        <v>0</v>
      </c>
      <c r="K22" s="19">
        <v>1</v>
      </c>
      <c r="L22" s="24">
        <v>7060.3419999999996</v>
      </c>
      <c r="M22" s="24">
        <v>7448.2290000000003</v>
      </c>
      <c r="N22" s="25">
        <v>-1.5289999999999999</v>
      </c>
      <c r="O22" s="25">
        <v>1.7999999999999999E-2</v>
      </c>
      <c r="P22" s="25">
        <v>3.13</v>
      </c>
      <c r="Q22" s="25">
        <v>1.4999999999999999E-2</v>
      </c>
      <c r="R22" s="19" t="s">
        <v>222</v>
      </c>
      <c r="S22" s="29">
        <f t="shared" si="0"/>
        <v>5.493884007318627</v>
      </c>
      <c r="T22" s="27">
        <f t="shared" si="1"/>
        <v>-2.2707226916005521</v>
      </c>
      <c r="U22" s="28">
        <f t="shared" si="2"/>
        <v>3.4923335201348844</v>
      </c>
    </row>
    <row r="23" spans="1:21" x14ac:dyDescent="0.25">
      <c r="A23" s="18" t="s">
        <v>223</v>
      </c>
      <c r="B23" s="19">
        <v>21</v>
      </c>
      <c r="C23" s="20" t="s">
        <v>224</v>
      </c>
      <c r="D23" s="19" t="s">
        <v>38</v>
      </c>
      <c r="E23" s="19">
        <v>1</v>
      </c>
      <c r="F23" s="21" t="s">
        <v>138</v>
      </c>
      <c r="G23" s="22">
        <v>0.97490740740740733</v>
      </c>
      <c r="H23" s="19">
        <v>12</v>
      </c>
      <c r="I23" s="23">
        <v>5.5E-2</v>
      </c>
      <c r="J23" s="19">
        <v>1</v>
      </c>
      <c r="K23" s="19">
        <v>1</v>
      </c>
      <c r="L23" s="24">
        <v>10112.063</v>
      </c>
      <c r="M23" s="24">
        <v>10484.710999999999</v>
      </c>
      <c r="N23" s="25">
        <v>-1.018</v>
      </c>
      <c r="O23" s="25">
        <v>1.0999999999999999E-2</v>
      </c>
      <c r="P23" s="25">
        <v>3.1150000000000002</v>
      </c>
      <c r="Q23" s="25">
        <v>1.6E-2</v>
      </c>
      <c r="R23" s="19" t="s">
        <v>225</v>
      </c>
      <c r="S23" s="29">
        <f t="shared" si="0"/>
        <v>3.6851827366977403</v>
      </c>
      <c r="T23" s="27">
        <f t="shared" si="1"/>
        <v>-1.7618539450433888</v>
      </c>
      <c r="U23" s="28">
        <f t="shared" si="2"/>
        <v>3.4773252583754068</v>
      </c>
    </row>
    <row r="24" spans="1:21" x14ac:dyDescent="0.25">
      <c r="A24" s="18" t="s">
        <v>226</v>
      </c>
      <c r="B24" s="19">
        <v>22</v>
      </c>
      <c r="C24" s="20" t="s">
        <v>227</v>
      </c>
      <c r="D24" s="19" t="s">
        <v>38</v>
      </c>
      <c r="E24" s="19">
        <v>2</v>
      </c>
      <c r="F24" s="21" t="s">
        <v>138</v>
      </c>
      <c r="G24" s="22">
        <v>0.99725694444444446</v>
      </c>
      <c r="H24" s="19">
        <v>12</v>
      </c>
      <c r="I24" s="23">
        <v>6.2E-2</v>
      </c>
      <c r="J24" s="19">
        <v>0</v>
      </c>
      <c r="K24" s="19">
        <v>1</v>
      </c>
      <c r="L24" s="24">
        <v>12929.267</v>
      </c>
      <c r="M24" s="24">
        <v>13359.65</v>
      </c>
      <c r="N24" s="25">
        <v>-2.589</v>
      </c>
      <c r="O24" s="25">
        <v>1.4E-2</v>
      </c>
      <c r="P24" s="25">
        <v>3.2829999999999999</v>
      </c>
      <c r="Q24" s="25">
        <v>1.7000000000000001E-2</v>
      </c>
      <c r="R24" s="19" t="s">
        <v>228</v>
      </c>
      <c r="S24" s="29">
        <f t="shared" si="0"/>
        <v>3.3287501913294761</v>
      </c>
      <c r="T24" s="27">
        <f t="shared" si="1"/>
        <v>-3.3263016962005394</v>
      </c>
      <c r="U24" s="28">
        <f t="shared" si="2"/>
        <v>3.6454177900815621</v>
      </c>
    </row>
    <row r="25" spans="1:21" x14ac:dyDescent="0.25">
      <c r="A25" s="18" t="s">
        <v>91</v>
      </c>
      <c r="B25" s="19">
        <v>23</v>
      </c>
      <c r="C25" s="20" t="s">
        <v>24</v>
      </c>
      <c r="D25" s="19" t="s">
        <v>25</v>
      </c>
      <c r="E25" s="19">
        <v>1</v>
      </c>
      <c r="F25" s="21" t="s">
        <v>229</v>
      </c>
      <c r="G25" s="22">
        <v>2.1215277777777777E-2</v>
      </c>
      <c r="H25" s="19">
        <v>13</v>
      </c>
      <c r="I25" s="23">
        <v>4.4999999999999998E-2</v>
      </c>
      <c r="J25" s="19">
        <v>0</v>
      </c>
      <c r="K25" s="19">
        <v>1</v>
      </c>
      <c r="L25" s="24">
        <v>7773.2309999999998</v>
      </c>
      <c r="M25" s="24">
        <v>8093.3140000000003</v>
      </c>
      <c r="N25" s="25">
        <v>2.7160000000000002</v>
      </c>
      <c r="O25" s="25">
        <v>1.0999999999999999E-2</v>
      </c>
      <c r="P25" s="25">
        <v>-2.5960000000000001</v>
      </c>
      <c r="Q25" s="25">
        <v>2.5000000000000001E-2</v>
      </c>
      <c r="R25" s="19" t="s">
        <v>230</v>
      </c>
      <c r="S25" s="29">
        <f t="shared" si="0"/>
        <v>4.1177600408375952</v>
      </c>
      <c r="T25" s="27">
        <f t="shared" si="1"/>
        <v>1.95657247304751</v>
      </c>
      <c r="U25" s="28">
        <f t="shared" si="2"/>
        <v>-2.2368202688499177</v>
      </c>
    </row>
    <row r="26" spans="1:21" x14ac:dyDescent="0.25">
      <c r="A26" s="18" t="s">
        <v>93</v>
      </c>
      <c r="B26" s="19">
        <v>24</v>
      </c>
      <c r="C26" s="20" t="s">
        <v>31</v>
      </c>
      <c r="D26" s="19" t="s">
        <v>25</v>
      </c>
      <c r="E26" s="19">
        <v>2</v>
      </c>
      <c r="F26" s="21" t="s">
        <v>229</v>
      </c>
      <c r="G26" s="22">
        <v>4.445601851851852E-2</v>
      </c>
      <c r="H26" s="19">
        <v>13</v>
      </c>
      <c r="I26" s="23">
        <v>6.4000000000000001E-2</v>
      </c>
      <c r="J26" s="19">
        <v>0</v>
      </c>
      <c r="K26" s="19">
        <v>1</v>
      </c>
      <c r="L26" s="24">
        <v>7263.7889999999998</v>
      </c>
      <c r="M26" s="24">
        <v>7672.0240000000003</v>
      </c>
      <c r="N26" s="25">
        <v>-4.266</v>
      </c>
      <c r="O26" s="25">
        <v>1.0999999999999999E-2</v>
      </c>
      <c r="P26" s="25">
        <v>-23.337</v>
      </c>
      <c r="Q26" s="25">
        <v>1.9E-2</v>
      </c>
      <c r="R26" s="19" t="s">
        <v>231</v>
      </c>
      <c r="S26" s="29">
        <f t="shared" si="0"/>
        <v>5.6201384704318968</v>
      </c>
      <c r="T26" s="27">
        <f t="shared" si="1"/>
        <v>-4.9963073478176891</v>
      </c>
      <c r="U26" s="28">
        <f t="shared" si="2"/>
        <v>-22.989244079072371</v>
      </c>
    </row>
    <row r="27" spans="1:21" x14ac:dyDescent="0.25">
      <c r="A27" s="18" t="s">
        <v>232</v>
      </c>
      <c r="B27" s="19">
        <v>25</v>
      </c>
      <c r="C27" s="20" t="s">
        <v>233</v>
      </c>
      <c r="D27" s="19" t="s">
        <v>38</v>
      </c>
      <c r="E27" s="19">
        <v>1</v>
      </c>
      <c r="F27" s="21" t="s">
        <v>229</v>
      </c>
      <c r="G27" s="22">
        <v>6.6851851851851843E-2</v>
      </c>
      <c r="H27" s="19">
        <v>14</v>
      </c>
      <c r="I27" s="23">
        <v>5.6000000000000001E-2</v>
      </c>
      <c r="J27" s="19">
        <v>0</v>
      </c>
      <c r="K27" s="19">
        <v>1</v>
      </c>
      <c r="L27" s="24">
        <v>12239.999</v>
      </c>
      <c r="M27" s="24">
        <v>12688.425999999999</v>
      </c>
      <c r="N27" s="25">
        <v>-2.9820000000000002</v>
      </c>
      <c r="O27" s="25">
        <v>7.0000000000000001E-3</v>
      </c>
      <c r="P27" s="25">
        <v>3.1619999999999999</v>
      </c>
      <c r="Q27" s="25">
        <v>0.01</v>
      </c>
      <c r="R27" s="19" t="s">
        <v>234</v>
      </c>
      <c r="S27" s="29">
        <f t="shared" si="0"/>
        <v>3.6636195803610718</v>
      </c>
      <c r="T27" s="27">
        <f t="shared" si="1"/>
        <v>-3.7176625913022328</v>
      </c>
      <c r="U27" s="28">
        <f t="shared" si="2"/>
        <v>3.5243511452217713</v>
      </c>
    </row>
    <row r="28" spans="1:21" x14ac:dyDescent="0.25">
      <c r="A28" s="18" t="s">
        <v>235</v>
      </c>
      <c r="B28" s="19">
        <v>26</v>
      </c>
      <c r="C28" s="20" t="s">
        <v>236</v>
      </c>
      <c r="D28" s="19" t="s">
        <v>38</v>
      </c>
      <c r="E28" s="19">
        <v>2</v>
      </c>
      <c r="F28" s="21" t="s">
        <v>229</v>
      </c>
      <c r="G28" s="22">
        <v>9.2187499999999992E-2</v>
      </c>
      <c r="H28" s="19">
        <v>14</v>
      </c>
      <c r="I28" s="23">
        <v>4.9000000000000002E-2</v>
      </c>
      <c r="J28" s="19">
        <v>1</v>
      </c>
      <c r="K28" s="19">
        <v>1</v>
      </c>
      <c r="L28" s="24">
        <v>8393.4159999999993</v>
      </c>
      <c r="M28" s="24">
        <v>8848.3979999999992</v>
      </c>
      <c r="N28" s="25">
        <v>-1.2110000000000001</v>
      </c>
      <c r="O28" s="25">
        <v>4.0000000000000001E-3</v>
      </c>
      <c r="P28" s="25">
        <v>3.1920000000000002</v>
      </c>
      <c r="Q28" s="25">
        <v>2.8000000000000001E-2</v>
      </c>
      <c r="R28" s="19" t="s">
        <v>237</v>
      </c>
      <c r="S28" s="29">
        <f t="shared" si="0"/>
        <v>5.4207011781615506</v>
      </c>
      <c r="T28" s="27">
        <f t="shared" si="1"/>
        <v>-1.954048990220556</v>
      </c>
      <c r="U28" s="28">
        <f t="shared" si="2"/>
        <v>3.5543676687407277</v>
      </c>
    </row>
    <row r="29" spans="1:21" x14ac:dyDescent="0.25">
      <c r="A29" s="18" t="s">
        <v>238</v>
      </c>
      <c r="B29" s="19">
        <v>27</v>
      </c>
      <c r="C29" s="20" t="s">
        <v>239</v>
      </c>
      <c r="D29" s="19" t="s">
        <v>38</v>
      </c>
      <c r="E29" s="19">
        <v>1</v>
      </c>
      <c r="F29" s="21" t="s">
        <v>229</v>
      </c>
      <c r="G29" s="22">
        <v>0.11496527777777778</v>
      </c>
      <c r="H29" s="19">
        <v>15</v>
      </c>
      <c r="I29" s="23">
        <v>4.8000000000000001E-2</v>
      </c>
      <c r="J29" s="19">
        <v>0</v>
      </c>
      <c r="K29" s="19">
        <v>1</v>
      </c>
      <c r="L29" s="24">
        <v>10437.83</v>
      </c>
      <c r="M29" s="24">
        <v>10803.564</v>
      </c>
      <c r="N29" s="25">
        <v>-2.1110000000000002</v>
      </c>
      <c r="O29" s="25">
        <v>5.0000000000000001E-3</v>
      </c>
      <c r="P29" s="25">
        <v>2.899</v>
      </c>
      <c r="Q29" s="25">
        <v>1.7000000000000001E-2</v>
      </c>
      <c r="R29" s="19" t="s">
        <v>240</v>
      </c>
      <c r="S29" s="29">
        <f t="shared" si="0"/>
        <v>3.50392754049453</v>
      </c>
      <c r="T29" s="27">
        <f t="shared" si="1"/>
        <v>-2.8502953148809227</v>
      </c>
      <c r="U29" s="28">
        <f t="shared" si="2"/>
        <v>3.2612062890389208</v>
      </c>
    </row>
    <row r="30" spans="1:21" x14ac:dyDescent="0.25">
      <c r="A30" s="18" t="s">
        <v>241</v>
      </c>
      <c r="B30" s="19">
        <v>28</v>
      </c>
      <c r="C30" s="20" t="s">
        <v>242</v>
      </c>
      <c r="D30" s="19" t="s">
        <v>38</v>
      </c>
      <c r="E30" s="19">
        <v>2</v>
      </c>
      <c r="F30" s="21" t="s">
        <v>229</v>
      </c>
      <c r="G30" s="22">
        <v>0.13464120370370372</v>
      </c>
      <c r="H30" s="19">
        <v>15</v>
      </c>
      <c r="I30" s="23">
        <v>4.3999999999999997E-2</v>
      </c>
      <c r="J30" s="19">
        <v>0</v>
      </c>
      <c r="K30" s="19">
        <v>1</v>
      </c>
      <c r="L30" s="24">
        <v>7809.9679999999998</v>
      </c>
      <c r="M30" s="24">
        <v>8127.5789999999997</v>
      </c>
      <c r="N30" s="25">
        <v>-2.2410000000000001</v>
      </c>
      <c r="O30" s="25">
        <v>7.0000000000000001E-3</v>
      </c>
      <c r="P30" s="25">
        <v>2.6619999999999999</v>
      </c>
      <c r="Q30" s="25">
        <v>1.2999999999999999E-2</v>
      </c>
      <c r="R30" s="19" t="s">
        <v>243</v>
      </c>
      <c r="S30" s="29">
        <f t="shared" si="0"/>
        <v>4.0667388137825924</v>
      </c>
      <c r="T30" s="27">
        <f t="shared" si="1"/>
        <v>-2.9797531173318643</v>
      </c>
      <c r="U30" s="28">
        <f t="shared" si="2"/>
        <v>3.0240757532391656</v>
      </c>
    </row>
    <row r="31" spans="1:21" x14ac:dyDescent="0.25">
      <c r="A31" s="18" t="s">
        <v>244</v>
      </c>
      <c r="B31" s="19">
        <v>29</v>
      </c>
      <c r="C31" s="20" t="s">
        <v>245</v>
      </c>
      <c r="D31" s="19" t="s">
        <v>38</v>
      </c>
      <c r="E31" s="19">
        <v>1</v>
      </c>
      <c r="F31" s="21" t="s">
        <v>229</v>
      </c>
      <c r="G31" s="22">
        <v>0.16137731481481482</v>
      </c>
      <c r="H31" s="19">
        <v>16</v>
      </c>
      <c r="I31" s="23">
        <v>0.06</v>
      </c>
      <c r="J31" s="19">
        <v>0</v>
      </c>
      <c r="K31" s="19">
        <v>1</v>
      </c>
      <c r="L31" s="24">
        <v>10668.08</v>
      </c>
      <c r="M31" s="24">
        <v>11060.893</v>
      </c>
      <c r="N31" s="25">
        <v>-1.994</v>
      </c>
      <c r="O31" s="25">
        <v>4.0000000000000001E-3</v>
      </c>
      <c r="P31" s="25">
        <v>2.504</v>
      </c>
      <c r="Q31" s="25">
        <v>1.2999999999999999E-2</v>
      </c>
      <c r="R31" s="19" t="s">
        <v>246</v>
      </c>
      <c r="S31" s="29">
        <f t="shared" si="0"/>
        <v>3.6821339922460368</v>
      </c>
      <c r="T31" s="27">
        <f t="shared" si="1"/>
        <v>-2.7337832926750747</v>
      </c>
      <c r="U31" s="28">
        <f t="shared" si="2"/>
        <v>2.865988729372662</v>
      </c>
    </row>
    <row r="32" spans="1:21" x14ac:dyDescent="0.25">
      <c r="A32" s="18" t="s">
        <v>247</v>
      </c>
      <c r="B32" s="19">
        <v>30</v>
      </c>
      <c r="C32" s="20" t="s">
        <v>248</v>
      </c>
      <c r="D32" s="19" t="s">
        <v>38</v>
      </c>
      <c r="E32" s="19">
        <v>2</v>
      </c>
      <c r="F32" s="21" t="s">
        <v>229</v>
      </c>
      <c r="G32" s="22">
        <v>0.17962962962962961</v>
      </c>
      <c r="H32" s="19">
        <v>16</v>
      </c>
      <c r="I32" s="23">
        <v>5.5E-2</v>
      </c>
      <c r="J32" s="19">
        <v>0</v>
      </c>
      <c r="K32" s="19">
        <v>1</v>
      </c>
      <c r="L32" s="24">
        <v>10067.529</v>
      </c>
      <c r="M32" s="24">
        <v>10447.102999999999</v>
      </c>
      <c r="N32" s="25">
        <v>-2.3260000000000001</v>
      </c>
      <c r="O32" s="25">
        <v>1.2E-2</v>
      </c>
      <c r="P32" s="25">
        <v>2.851</v>
      </c>
      <c r="Q32" s="25">
        <v>1.7000000000000001E-2</v>
      </c>
      <c r="R32" s="19" t="s">
        <v>249</v>
      </c>
      <c r="S32" s="29">
        <f t="shared" si="0"/>
        <v>3.7702796783599837</v>
      </c>
      <c r="T32" s="27">
        <f t="shared" si="1"/>
        <v>-3.0643986035497877</v>
      </c>
      <c r="U32" s="28">
        <f t="shared" si="2"/>
        <v>3.2131798514085905</v>
      </c>
    </row>
    <row r="33" spans="1:22" x14ac:dyDescent="0.25">
      <c r="A33" s="18" t="s">
        <v>250</v>
      </c>
      <c r="B33" s="19">
        <v>31</v>
      </c>
      <c r="C33" s="20" t="s">
        <v>251</v>
      </c>
      <c r="D33" s="19" t="s">
        <v>38</v>
      </c>
      <c r="E33" s="19">
        <v>1</v>
      </c>
      <c r="F33" s="21" t="s">
        <v>229</v>
      </c>
      <c r="G33" s="22">
        <v>0.20796296296296299</v>
      </c>
      <c r="H33" s="19">
        <v>17</v>
      </c>
      <c r="I33" s="23">
        <v>5.8000000000000003E-2</v>
      </c>
      <c r="J33" s="19">
        <v>1</v>
      </c>
      <c r="K33" s="19">
        <v>1</v>
      </c>
      <c r="L33" s="24">
        <v>12024.92</v>
      </c>
      <c r="M33" s="24">
        <v>12390.728999999999</v>
      </c>
      <c r="N33" s="25">
        <v>-2.7759999999999998</v>
      </c>
      <c r="O33" s="25">
        <v>1.4E-2</v>
      </c>
      <c r="P33" s="25">
        <v>2.5150000000000001</v>
      </c>
      <c r="Q33" s="25">
        <v>1.0999999999999999E-2</v>
      </c>
      <c r="R33" s="19" t="s">
        <v>252</v>
      </c>
      <c r="S33" s="29">
        <f t="shared" si="0"/>
        <v>3.0420909245134169</v>
      </c>
      <c r="T33" s="27">
        <f t="shared" si="1"/>
        <v>-3.5125217658799706</v>
      </c>
      <c r="U33" s="28">
        <f t="shared" si="2"/>
        <v>2.8769947879962796</v>
      </c>
    </row>
    <row r="34" spans="1:22" x14ac:dyDescent="0.25">
      <c r="A34" s="18" t="s">
        <v>253</v>
      </c>
      <c r="B34" s="19">
        <v>32</v>
      </c>
      <c r="C34" s="20" t="s">
        <v>254</v>
      </c>
      <c r="D34" s="19" t="s">
        <v>38</v>
      </c>
      <c r="E34" s="19">
        <v>2</v>
      </c>
      <c r="F34" s="21" t="s">
        <v>229</v>
      </c>
      <c r="G34" s="22">
        <v>0.22708333333333333</v>
      </c>
      <c r="H34" s="19">
        <v>17</v>
      </c>
      <c r="I34" s="23">
        <v>4.5999999999999999E-2</v>
      </c>
      <c r="J34" s="19">
        <v>0</v>
      </c>
      <c r="K34" s="19">
        <v>1</v>
      </c>
      <c r="L34" s="24">
        <v>8955.8829999999998</v>
      </c>
      <c r="M34" s="24">
        <v>9297.7279999999992</v>
      </c>
      <c r="N34" s="25">
        <v>-2.2519999999999998</v>
      </c>
      <c r="O34" s="25">
        <v>6.0000000000000001E-3</v>
      </c>
      <c r="P34" s="25">
        <v>2.71</v>
      </c>
      <c r="Q34" s="25">
        <v>2.3E-2</v>
      </c>
      <c r="R34" s="19" t="s">
        <v>255</v>
      </c>
      <c r="S34" s="29">
        <f t="shared" si="0"/>
        <v>3.8169882299713009</v>
      </c>
      <c r="T34" s="27">
        <f t="shared" si="1"/>
        <v>-2.9907072390777127</v>
      </c>
      <c r="U34" s="28">
        <f t="shared" si="2"/>
        <v>3.0721021908694959</v>
      </c>
    </row>
    <row r="35" spans="1:22" x14ac:dyDescent="0.25">
      <c r="A35" s="18" t="s">
        <v>256</v>
      </c>
      <c r="B35" s="19">
        <v>33</v>
      </c>
      <c r="C35" s="20" t="s">
        <v>257</v>
      </c>
      <c r="D35" s="19" t="s">
        <v>38</v>
      </c>
      <c r="E35" s="19">
        <v>1</v>
      </c>
      <c r="F35" s="21" t="s">
        <v>229</v>
      </c>
      <c r="G35" s="22">
        <v>0.25408564814814816</v>
      </c>
      <c r="H35" s="19">
        <v>18</v>
      </c>
      <c r="I35" s="23">
        <v>6.0999999999999999E-2</v>
      </c>
      <c r="J35" s="19">
        <v>0</v>
      </c>
      <c r="K35" s="19">
        <v>1</v>
      </c>
      <c r="L35" s="24">
        <v>9231.2219999999998</v>
      </c>
      <c r="M35" s="24">
        <v>9586.0259999999998</v>
      </c>
      <c r="N35" s="25">
        <v>-2.37</v>
      </c>
      <c r="O35" s="25">
        <v>8.0000000000000002E-3</v>
      </c>
      <c r="P35" s="25">
        <v>2.5619999999999998</v>
      </c>
      <c r="Q35" s="25">
        <v>1.4E-2</v>
      </c>
      <c r="R35" s="19" t="s">
        <v>258</v>
      </c>
      <c r="S35" s="29">
        <f t="shared" si="0"/>
        <v>3.8435214752716433</v>
      </c>
      <c r="T35" s="27">
        <f t="shared" si="1"/>
        <v>-3.1082150905331836</v>
      </c>
      <c r="U35" s="28">
        <f t="shared" si="2"/>
        <v>2.9240206748426441</v>
      </c>
    </row>
    <row r="36" spans="1:22" x14ac:dyDescent="0.25">
      <c r="A36" s="18" t="s">
        <v>122</v>
      </c>
      <c r="B36" s="19">
        <v>34</v>
      </c>
      <c r="C36" s="20" t="s">
        <v>59</v>
      </c>
      <c r="D36" s="19" t="s">
        <v>60</v>
      </c>
      <c r="E36" s="19">
        <v>2</v>
      </c>
      <c r="F36" s="21" t="s">
        <v>229</v>
      </c>
      <c r="G36" s="22">
        <v>0.27231481481481484</v>
      </c>
      <c r="H36" s="19">
        <v>18</v>
      </c>
      <c r="I36" s="23">
        <v>5.8000000000000003E-2</v>
      </c>
      <c r="J36" s="19">
        <v>0</v>
      </c>
      <c r="K36" s="19">
        <v>1</v>
      </c>
      <c r="L36" s="24">
        <v>12831.365</v>
      </c>
      <c r="M36" s="24">
        <v>13315.919</v>
      </c>
      <c r="N36" s="25">
        <v>2.927</v>
      </c>
      <c r="O36" s="25">
        <v>1.9E-2</v>
      </c>
      <c r="P36" s="25">
        <v>-2.2930000000000001</v>
      </c>
      <c r="Q36" s="25">
        <v>1.7000000000000001E-2</v>
      </c>
      <c r="R36" s="19" t="s">
        <v>259</v>
      </c>
      <c r="S36" s="29">
        <f t="shared" si="0"/>
        <v>3.7763246544697324</v>
      </c>
      <c r="T36" s="27">
        <f t="shared" si="1"/>
        <v>2.1666924447178846</v>
      </c>
      <c r="U36" s="28">
        <f t="shared" si="2"/>
        <v>-1.9336533813084587</v>
      </c>
    </row>
    <row r="37" spans="1:22" x14ac:dyDescent="0.25">
      <c r="A37" s="18" t="s">
        <v>260</v>
      </c>
      <c r="B37" s="19">
        <v>35</v>
      </c>
      <c r="C37" s="20" t="s">
        <v>261</v>
      </c>
      <c r="D37" s="19" t="s">
        <v>38</v>
      </c>
      <c r="E37" s="19">
        <v>1</v>
      </c>
      <c r="F37" s="21" t="s">
        <v>229</v>
      </c>
      <c r="G37" s="22">
        <v>0.29796296296296293</v>
      </c>
      <c r="H37" s="19">
        <v>19</v>
      </c>
      <c r="I37" s="23">
        <v>0.05</v>
      </c>
      <c r="J37" s="19">
        <v>0</v>
      </c>
      <c r="K37" s="19">
        <v>1</v>
      </c>
      <c r="L37" s="24">
        <v>9422.6939999999995</v>
      </c>
      <c r="M37" s="24">
        <v>9807.5920000000006</v>
      </c>
      <c r="N37" s="25">
        <v>-1.6160000000000001</v>
      </c>
      <c r="O37" s="25">
        <v>7.0000000000000001E-3</v>
      </c>
      <c r="P37" s="25">
        <v>2.6059999999999999</v>
      </c>
      <c r="Q37" s="25">
        <v>1.2999999999999999E-2</v>
      </c>
      <c r="R37" s="19" t="s">
        <v>262</v>
      </c>
      <c r="S37" s="29">
        <f t="shared" si="0"/>
        <v>4.0847978295803813</v>
      </c>
      <c r="T37" s="27">
        <f t="shared" si="1"/>
        <v>-2.3573598363177211</v>
      </c>
      <c r="U37" s="28">
        <f t="shared" si="2"/>
        <v>2.9680449093371135</v>
      </c>
    </row>
    <row r="38" spans="1:22" x14ac:dyDescent="0.25">
      <c r="A38" s="18" t="s">
        <v>263</v>
      </c>
      <c r="B38" s="19">
        <v>36</v>
      </c>
      <c r="C38" s="20" t="s">
        <v>264</v>
      </c>
      <c r="D38" s="19" t="s">
        <v>38</v>
      </c>
      <c r="E38" s="19">
        <v>2</v>
      </c>
      <c r="F38" s="21" t="s">
        <v>229</v>
      </c>
      <c r="G38" s="22">
        <v>0.31866898148148148</v>
      </c>
      <c r="H38" s="19">
        <v>19</v>
      </c>
      <c r="I38" s="23">
        <v>4.2999999999999997E-2</v>
      </c>
      <c r="J38" s="19">
        <v>0</v>
      </c>
      <c r="K38" s="19">
        <v>1</v>
      </c>
      <c r="L38" s="24">
        <v>6603.0860000000002</v>
      </c>
      <c r="M38" s="24">
        <v>6982.9750000000004</v>
      </c>
      <c r="N38" s="25">
        <v>-2.2890000000000001</v>
      </c>
      <c r="O38" s="25">
        <v>1.7000000000000001E-2</v>
      </c>
      <c r="P38" s="25">
        <v>3.0089999999999999</v>
      </c>
      <c r="Q38" s="25">
        <v>3.3000000000000002E-2</v>
      </c>
      <c r="R38" s="19" t="s">
        <v>265</v>
      </c>
      <c r="S38" s="29">
        <f t="shared" si="0"/>
        <v>5.753203880730922</v>
      </c>
      <c r="T38" s="27">
        <f t="shared" si="1"/>
        <v>-3.0275529213137506</v>
      </c>
      <c r="U38" s="28">
        <f t="shared" si="2"/>
        <v>3.3712668752750941</v>
      </c>
    </row>
    <row r="39" spans="1:22" x14ac:dyDescent="0.25">
      <c r="A39" s="18" t="s">
        <v>266</v>
      </c>
      <c r="B39" s="19">
        <v>37</v>
      </c>
      <c r="C39" s="20" t="s">
        <v>267</v>
      </c>
      <c r="D39" s="19" t="s">
        <v>38</v>
      </c>
      <c r="E39" s="19">
        <v>1</v>
      </c>
      <c r="F39" s="21" t="s">
        <v>229</v>
      </c>
      <c r="G39" s="22">
        <v>0.34569444444444447</v>
      </c>
      <c r="H39" s="19">
        <v>20</v>
      </c>
      <c r="I39" s="23">
        <v>5.2999999999999999E-2</v>
      </c>
      <c r="J39" s="19">
        <v>1</v>
      </c>
      <c r="K39" s="19">
        <v>1</v>
      </c>
      <c r="L39" s="24">
        <v>8649.6779999999999</v>
      </c>
      <c r="M39" s="24">
        <v>8976.2109999999993</v>
      </c>
      <c r="N39" s="25">
        <v>-1.6879999999999999</v>
      </c>
      <c r="O39" s="25">
        <v>1.4E-2</v>
      </c>
      <c r="P39" s="25">
        <v>3.02</v>
      </c>
      <c r="Q39" s="25">
        <v>1.2E-2</v>
      </c>
      <c r="R39" s="19" t="s">
        <v>268</v>
      </c>
      <c r="S39" s="29">
        <f t="shared" si="0"/>
        <v>3.7750885061848436</v>
      </c>
      <c r="T39" s="27">
        <f t="shared" si="1"/>
        <v>-2.4290595422905503</v>
      </c>
      <c r="U39" s="28">
        <f t="shared" si="2"/>
        <v>3.3822729338987112</v>
      </c>
    </row>
    <row r="40" spans="1:22" x14ac:dyDescent="0.25">
      <c r="A40" s="18" t="s">
        <v>269</v>
      </c>
      <c r="B40" s="19">
        <v>38</v>
      </c>
      <c r="C40" s="20" t="s">
        <v>270</v>
      </c>
      <c r="D40" s="19" t="s">
        <v>38</v>
      </c>
      <c r="E40" s="19">
        <v>2</v>
      </c>
      <c r="F40" s="21" t="s">
        <v>229</v>
      </c>
      <c r="G40" s="22">
        <v>0.36508101851851849</v>
      </c>
      <c r="H40" s="19">
        <v>20</v>
      </c>
      <c r="I40" s="23">
        <v>5.2999999999999999E-2</v>
      </c>
      <c r="J40" s="19">
        <v>0</v>
      </c>
      <c r="K40" s="19">
        <v>1</v>
      </c>
      <c r="L40" s="24">
        <v>9758.1239999999998</v>
      </c>
      <c r="M40" s="24">
        <v>10092.312</v>
      </c>
      <c r="N40" s="25">
        <v>-1.802</v>
      </c>
      <c r="O40" s="25">
        <v>7.0000000000000001E-3</v>
      </c>
      <c r="P40" s="25">
        <v>2.665</v>
      </c>
      <c r="Q40" s="25">
        <v>1.2E-2</v>
      </c>
      <c r="R40" s="19" t="s">
        <v>271</v>
      </c>
      <c r="S40" s="29">
        <f t="shared" si="0"/>
        <v>3.4247156523118605</v>
      </c>
      <c r="T40" s="27">
        <f t="shared" si="1"/>
        <v>-2.5425840767475303</v>
      </c>
      <c r="U40" s="28">
        <f t="shared" si="2"/>
        <v>3.0270774055910614</v>
      </c>
    </row>
    <row r="41" spans="1:22" x14ac:dyDescent="0.25">
      <c r="A41" s="18" t="s">
        <v>272</v>
      </c>
      <c r="B41" s="19">
        <v>39</v>
      </c>
      <c r="C41" s="20" t="s">
        <v>273</v>
      </c>
      <c r="D41" s="19" t="s">
        <v>38</v>
      </c>
      <c r="E41" s="19">
        <v>1</v>
      </c>
      <c r="F41" s="21" t="s">
        <v>229</v>
      </c>
      <c r="G41" s="22">
        <v>0.39076388888888891</v>
      </c>
      <c r="H41" s="19">
        <v>21</v>
      </c>
      <c r="I41" s="23">
        <v>0.06</v>
      </c>
      <c r="J41" s="19">
        <v>0</v>
      </c>
      <c r="K41" s="19">
        <v>1</v>
      </c>
      <c r="L41" s="24">
        <v>12162.412</v>
      </c>
      <c r="M41" s="24">
        <v>12608.142</v>
      </c>
      <c r="N41" s="25">
        <v>-2.29</v>
      </c>
      <c r="O41" s="25">
        <v>6.0000000000000001E-3</v>
      </c>
      <c r="P41" s="25">
        <v>3.0510000000000002</v>
      </c>
      <c r="Q41" s="25">
        <v>8.0000000000000002E-3</v>
      </c>
      <c r="R41" s="19" t="s">
        <v>274</v>
      </c>
      <c r="S41" s="29">
        <f t="shared" si="0"/>
        <v>3.6648158276499743</v>
      </c>
      <c r="T41" s="27">
        <f t="shared" si="1"/>
        <v>-3.028548750563373</v>
      </c>
      <c r="U41" s="28">
        <f t="shared" si="2"/>
        <v>3.4132900082016331</v>
      </c>
    </row>
    <row r="42" spans="1:22" x14ac:dyDescent="0.25">
      <c r="A42" s="18"/>
      <c r="B42" s="19">
        <v>40</v>
      </c>
      <c r="C42" s="20" t="s">
        <v>275</v>
      </c>
      <c r="D42" s="19"/>
      <c r="E42" s="19"/>
      <c r="F42" s="21"/>
      <c r="G42" s="22"/>
      <c r="H42" s="19"/>
      <c r="I42" s="23"/>
      <c r="J42" s="19"/>
      <c r="K42" s="19"/>
      <c r="L42" s="24"/>
      <c r="M42" s="24"/>
      <c r="N42" s="25"/>
      <c r="O42" s="25"/>
      <c r="P42" s="25"/>
      <c r="Q42" s="25"/>
      <c r="R42" s="19"/>
      <c r="S42" s="29"/>
      <c r="T42" s="27"/>
      <c r="U42" s="28"/>
      <c r="V42" s="30" t="s">
        <v>276</v>
      </c>
    </row>
    <row r="43" spans="1:22" x14ac:dyDescent="0.25">
      <c r="A43" s="18" t="s">
        <v>277</v>
      </c>
      <c r="B43" s="19">
        <v>41</v>
      </c>
      <c r="C43" s="20" t="s">
        <v>278</v>
      </c>
      <c r="D43" s="19" t="s">
        <v>38</v>
      </c>
      <c r="E43" s="19">
        <v>1</v>
      </c>
      <c r="F43" s="21" t="s">
        <v>229</v>
      </c>
      <c r="G43" s="22">
        <v>0.42628472222222219</v>
      </c>
      <c r="H43" s="19">
        <v>22</v>
      </c>
      <c r="I43" s="23">
        <v>6.5000000000000002E-2</v>
      </c>
      <c r="J43" s="19">
        <v>0</v>
      </c>
      <c r="K43" s="19">
        <v>1</v>
      </c>
      <c r="L43" s="24">
        <v>10604.761</v>
      </c>
      <c r="M43" s="24">
        <v>10015.716</v>
      </c>
      <c r="N43" s="25">
        <v>-2.0350000000000001</v>
      </c>
      <c r="O43" s="25">
        <v>1.6E-2</v>
      </c>
      <c r="P43" s="25">
        <v>2.85</v>
      </c>
      <c r="Q43" s="25">
        <v>6.0000000000000001E-3</v>
      </c>
      <c r="R43" s="19" t="s">
        <v>279</v>
      </c>
      <c r="S43" s="29">
        <f t="shared" si="0"/>
        <v>-5.5545334779350526</v>
      </c>
      <c r="T43" s="27">
        <f t="shared" ref="T43:T48" si="3">((SLOPE($O$52:$O$53,$N$52:$N$53)*N43))+(INTERCEPT($O$52:$O$53,$N$52:$N$53))</f>
        <v>-2.7746122919096026</v>
      </c>
      <c r="U43" s="28">
        <f t="shared" ref="U43:U48" si="4">((SLOPE($Q$52:$Q$53,$P$52:$P$53))*P43)+(INTERCEPT($Q$52:$Q$53,$P$52:$P$53))</f>
        <v>3.2121793006246255</v>
      </c>
    </row>
    <row r="44" spans="1:22" x14ac:dyDescent="0.25">
      <c r="A44" s="18" t="s">
        <v>280</v>
      </c>
      <c r="B44" s="19">
        <v>42</v>
      </c>
      <c r="C44" s="20" t="s">
        <v>281</v>
      </c>
      <c r="D44" s="19" t="s">
        <v>38</v>
      </c>
      <c r="E44" s="19">
        <v>2</v>
      </c>
      <c r="F44" s="21" t="s">
        <v>229</v>
      </c>
      <c r="G44" s="22">
        <v>0.44746527777777773</v>
      </c>
      <c r="H44" s="19">
        <v>22</v>
      </c>
      <c r="I44" s="23">
        <v>6.3E-2</v>
      </c>
      <c r="J44" s="19">
        <v>1</v>
      </c>
      <c r="K44" s="19">
        <v>1</v>
      </c>
      <c r="L44" s="24">
        <v>13445.267</v>
      </c>
      <c r="M44" s="24">
        <v>13898.425999999999</v>
      </c>
      <c r="N44" s="25">
        <v>-1.9670000000000001</v>
      </c>
      <c r="O44" s="25">
        <v>1.6E-2</v>
      </c>
      <c r="P44" s="25">
        <v>2.669</v>
      </c>
      <c r="Q44" s="25">
        <v>1.4E-2</v>
      </c>
      <c r="R44" s="19" t="s">
        <v>282</v>
      </c>
      <c r="S44" s="29">
        <f t="shared" si="0"/>
        <v>3.3703979251583434</v>
      </c>
      <c r="T44" s="27">
        <f t="shared" si="3"/>
        <v>-2.7068959029352642</v>
      </c>
      <c r="U44" s="28">
        <f t="shared" si="4"/>
        <v>3.0310796087269223</v>
      </c>
    </row>
    <row r="45" spans="1:22" x14ac:dyDescent="0.25">
      <c r="A45" s="18" t="s">
        <v>149</v>
      </c>
      <c r="B45" s="19">
        <v>43</v>
      </c>
      <c r="C45" s="20" t="s">
        <v>24</v>
      </c>
      <c r="D45" s="19" t="s">
        <v>25</v>
      </c>
      <c r="E45" s="19">
        <v>1</v>
      </c>
      <c r="F45" s="21" t="s">
        <v>229</v>
      </c>
      <c r="G45" s="22">
        <v>0.47216435185185185</v>
      </c>
      <c r="H45" s="19">
        <v>23</v>
      </c>
      <c r="I45" s="23">
        <v>5.8999999999999997E-2</v>
      </c>
      <c r="J45" s="19">
        <v>0</v>
      </c>
      <c r="K45" s="19">
        <v>1</v>
      </c>
      <c r="L45" s="24">
        <v>10360.233</v>
      </c>
      <c r="M45" s="24">
        <v>10750.761</v>
      </c>
      <c r="N45" s="25">
        <v>2.7370000000000001</v>
      </c>
      <c r="O45" s="25">
        <v>7.0000000000000001E-3</v>
      </c>
      <c r="P45" s="25">
        <v>-2.492</v>
      </c>
      <c r="Q45" s="25">
        <v>1.0999999999999999E-2</v>
      </c>
      <c r="R45" s="19" t="s">
        <v>283</v>
      </c>
      <c r="S45" s="29">
        <f t="shared" si="0"/>
        <v>3.7694905124238147</v>
      </c>
      <c r="T45" s="27">
        <f t="shared" si="3"/>
        <v>1.9774848872895849</v>
      </c>
      <c r="U45" s="28">
        <f t="shared" si="4"/>
        <v>-2.1327629873175353</v>
      </c>
    </row>
    <row r="46" spans="1:22" x14ac:dyDescent="0.25">
      <c r="A46" s="18" t="s">
        <v>151</v>
      </c>
      <c r="B46" s="19">
        <v>44</v>
      </c>
      <c r="C46" s="20" t="s">
        <v>24</v>
      </c>
      <c r="D46" s="19" t="s">
        <v>25</v>
      </c>
      <c r="E46" s="19">
        <v>2</v>
      </c>
      <c r="F46" s="21" t="s">
        <v>229</v>
      </c>
      <c r="G46" s="22">
        <v>0.49226851851851849</v>
      </c>
      <c r="H46" s="19">
        <v>23</v>
      </c>
      <c r="I46" s="23">
        <v>4.4999999999999998E-2</v>
      </c>
      <c r="J46" s="19">
        <v>0</v>
      </c>
      <c r="K46" s="19">
        <v>1</v>
      </c>
      <c r="L46" s="24">
        <v>7419.82</v>
      </c>
      <c r="M46" s="24">
        <v>7759.9629999999997</v>
      </c>
      <c r="N46" s="25">
        <v>2.7069999999999999</v>
      </c>
      <c r="O46" s="25">
        <v>1.4E-2</v>
      </c>
      <c r="P46" s="25">
        <v>-2.5430000000000001</v>
      </c>
      <c r="Q46" s="25">
        <v>1.9E-2</v>
      </c>
      <c r="R46" s="19" t="s">
        <v>284</v>
      </c>
      <c r="S46" s="29">
        <f t="shared" si="0"/>
        <v>4.5842486744961377</v>
      </c>
      <c r="T46" s="27">
        <f t="shared" si="3"/>
        <v>1.9476100098009059</v>
      </c>
      <c r="U46" s="28">
        <f t="shared" si="4"/>
        <v>-2.1837910772997615</v>
      </c>
    </row>
    <row r="47" spans="1:22" x14ac:dyDescent="0.25">
      <c r="A47" s="18" t="s">
        <v>153</v>
      </c>
      <c r="B47" s="19">
        <v>45</v>
      </c>
      <c r="C47" s="20" t="s">
        <v>31</v>
      </c>
      <c r="D47" s="19" t="s">
        <v>25</v>
      </c>
      <c r="E47" s="19">
        <v>1</v>
      </c>
      <c r="F47" s="21" t="s">
        <v>229</v>
      </c>
      <c r="G47" s="22">
        <v>0.51709490740740738</v>
      </c>
      <c r="H47" s="19">
        <v>24</v>
      </c>
      <c r="I47" s="23">
        <v>5.8999999999999997E-2</v>
      </c>
      <c r="J47" s="19">
        <v>0</v>
      </c>
      <c r="K47" s="19">
        <v>1</v>
      </c>
      <c r="L47" s="24">
        <v>8852.0959999999995</v>
      </c>
      <c r="M47" s="24">
        <v>9240.5669999999991</v>
      </c>
      <c r="N47" s="25">
        <v>-4.282</v>
      </c>
      <c r="O47" s="25">
        <v>1.2E-2</v>
      </c>
      <c r="P47" s="25">
        <v>-23.315000000000001</v>
      </c>
      <c r="Q47" s="25">
        <v>1.4999999999999999E-2</v>
      </c>
      <c r="R47" s="19" t="s">
        <v>285</v>
      </c>
      <c r="S47" s="29">
        <f t="shared" si="0"/>
        <v>4.3884634780282568</v>
      </c>
      <c r="T47" s="27">
        <f t="shared" si="3"/>
        <v>-5.0122406158116508</v>
      </c>
      <c r="U47" s="28">
        <f t="shared" si="4"/>
        <v>-22.967231961825142</v>
      </c>
    </row>
    <row r="48" spans="1:22" ht="15.75" thickBot="1" x14ac:dyDescent="0.3">
      <c r="A48" s="31" t="s">
        <v>154</v>
      </c>
      <c r="B48" s="32">
        <v>46</v>
      </c>
      <c r="C48" s="33" t="s">
        <v>31</v>
      </c>
      <c r="D48" s="32" t="s">
        <v>25</v>
      </c>
      <c r="E48" s="32">
        <v>2</v>
      </c>
      <c r="F48" s="34" t="s">
        <v>229</v>
      </c>
      <c r="G48" s="35">
        <v>0.53582175925925923</v>
      </c>
      <c r="H48" s="32">
        <v>24</v>
      </c>
      <c r="I48" s="36">
        <v>5.1999999999999998E-2</v>
      </c>
      <c r="J48" s="32">
        <v>0</v>
      </c>
      <c r="K48" s="32">
        <v>1</v>
      </c>
      <c r="L48" s="37">
        <v>9992.1659999999993</v>
      </c>
      <c r="M48" s="37">
        <v>10386.933999999999</v>
      </c>
      <c r="N48" s="38">
        <v>-4.2889999999999997</v>
      </c>
      <c r="O48" s="38">
        <v>1.4999999999999999E-2</v>
      </c>
      <c r="P48" s="38">
        <v>-23.492000000000001</v>
      </c>
      <c r="Q48" s="38">
        <v>1.7999999999999999E-2</v>
      </c>
      <c r="R48" s="32" t="s">
        <v>286</v>
      </c>
      <c r="S48" s="39">
        <f t="shared" si="0"/>
        <v>3.9507750371641208</v>
      </c>
      <c r="T48" s="40">
        <f t="shared" si="3"/>
        <v>-5.0192114205590093</v>
      </c>
      <c r="U48" s="41">
        <f t="shared" si="4"/>
        <v>-23.14432945058698</v>
      </c>
    </row>
    <row r="49" spans="1:23" x14ac:dyDescent="0.25">
      <c r="A49" s="42"/>
      <c r="B49" s="42"/>
      <c r="C49" s="42"/>
      <c r="D49" s="42"/>
      <c r="E49" s="42"/>
      <c r="F49" s="43"/>
      <c r="G49" s="44"/>
      <c r="H49" s="42"/>
      <c r="I49" s="45"/>
      <c r="J49" s="42"/>
      <c r="K49" s="42"/>
      <c r="L49" s="46"/>
      <c r="M49" s="46"/>
      <c r="N49" s="47"/>
      <c r="O49" s="47"/>
      <c r="P49" s="47"/>
      <c r="Q49" s="47"/>
      <c r="R49" s="42"/>
      <c r="S49" s="48"/>
      <c r="T49" s="49"/>
      <c r="U49" s="49"/>
    </row>
    <row r="50" spans="1:23" ht="30.75" thickBot="1" x14ac:dyDescent="0.3">
      <c r="A50" s="50"/>
      <c r="B50" s="50"/>
      <c r="C50" s="126" t="s">
        <v>156</v>
      </c>
      <c r="D50" s="127"/>
      <c r="E50" s="127"/>
      <c r="F50" s="126" t="s">
        <v>157</v>
      </c>
      <c r="G50" s="127"/>
      <c r="H50" s="128"/>
      <c r="I50" s="51"/>
      <c r="J50" s="52"/>
      <c r="K50" s="52"/>
      <c r="L50" s="53"/>
      <c r="M50" s="53"/>
      <c r="N50" s="129" t="s">
        <v>156</v>
      </c>
      <c r="O50" s="130"/>
      <c r="P50" s="129" t="s">
        <v>157</v>
      </c>
      <c r="Q50" s="130"/>
      <c r="R50" s="52"/>
      <c r="S50" s="54" t="s">
        <v>158</v>
      </c>
    </row>
    <row r="51" spans="1:23" ht="19.5" customHeight="1" x14ac:dyDescent="0.25">
      <c r="A51" s="42"/>
      <c r="B51" s="55" t="s">
        <v>159</v>
      </c>
      <c r="C51" s="55" t="s">
        <v>160</v>
      </c>
      <c r="D51" s="55" t="s">
        <v>161</v>
      </c>
      <c r="E51" s="55" t="s">
        <v>162</v>
      </c>
      <c r="F51" s="55" t="s">
        <v>160</v>
      </c>
      <c r="G51" s="55" t="s">
        <v>161</v>
      </c>
      <c r="H51" s="55" t="s">
        <v>162</v>
      </c>
      <c r="I51" s="51"/>
      <c r="J51" s="52"/>
      <c r="L51" s="131" t="s">
        <v>163</v>
      </c>
      <c r="M51" s="132"/>
      <c r="N51" s="56" t="s">
        <v>164</v>
      </c>
      <c r="O51" s="57" t="s">
        <v>165</v>
      </c>
      <c r="P51" s="56" t="s">
        <v>164</v>
      </c>
      <c r="Q51" s="57" t="s">
        <v>165</v>
      </c>
      <c r="R51" s="52"/>
      <c r="S51" s="58" t="s">
        <v>166</v>
      </c>
      <c r="T51" s="59" t="s">
        <v>164</v>
      </c>
      <c r="U51" s="60"/>
      <c r="V51" s="61" t="s">
        <v>167</v>
      </c>
      <c r="W51" s="62"/>
    </row>
    <row r="52" spans="1:23" x14ac:dyDescent="0.25">
      <c r="A52" s="63" t="s">
        <v>168</v>
      </c>
      <c r="B52" s="55" t="s">
        <v>24</v>
      </c>
      <c r="C52" s="64">
        <f t="array" ref="C52">SLOPE((IF($C$4:$C$48="NBS 19",N4:N48)),(IF($C$4:$C$48="NBS 19",L4:L48)))</f>
        <v>1.0541630875606168E-5</v>
      </c>
      <c r="D52" s="65">
        <f t="array" ref="D52">INTERCEPT((IF($C$4:$C$48="NBS 19",N4:N48)),(IF($C$4:$C$48="NBS 19",L4:L48)))</f>
        <v>2.6231021363661178</v>
      </c>
      <c r="E52" s="65">
        <f t="array" ref="E52">((CORREL((IF($C$4:$C$48="NBS 19",N4:N48)),(IF($C$4:$C$48="NBS 19",L4:L48))))^2)</f>
        <v>0.70495885739539055</v>
      </c>
      <c r="F52" s="64">
        <f t="array" ref="F52">SLOPE((IF($C$4:$C$48="NBS 19",P4:P48)),(IF($C$4:$C$48="NBS 19",L4:L48)))</f>
        <v>3.4454508207953875E-5</v>
      </c>
      <c r="G52" s="65">
        <f t="array" ref="G52">INTERCEPT((IF($C$4:$C$48="NBS 19",P4:P48)),(IF($C$4:$C$48="NBS 19",L4:L48)))</f>
        <v>-2.8412579174122818</v>
      </c>
      <c r="H52" s="65">
        <f t="array" ref="H52">((CORREL((IF($C$4:$C$48="NBS 19",P4:P48)),(IF($C$4:$C$48="NBS 19",L4:L48))))^2)</f>
        <v>0.80176720923233302</v>
      </c>
      <c r="I52" s="51"/>
      <c r="J52" s="52"/>
      <c r="K52" s="66"/>
      <c r="L52" s="67" t="s">
        <v>24</v>
      </c>
      <c r="M52" s="68" t="s">
        <v>169</v>
      </c>
      <c r="N52" s="69">
        <f>AVERAGEIF($C$4:$C$48,"NBS 19",N4:N48)</f>
        <v>2.7094</v>
      </c>
      <c r="O52" s="70">
        <v>1.95</v>
      </c>
      <c r="P52" s="71">
        <f>AVERAGEIF($C$4:$C$48,"NBS 19",P4:P48)</f>
        <v>-2.5591999999999997</v>
      </c>
      <c r="Q52" s="70">
        <v>-2.2000000000000002</v>
      </c>
      <c r="R52" s="52"/>
      <c r="S52" s="72" t="s">
        <v>59</v>
      </c>
      <c r="T52" s="73">
        <f>AVERAGEIF($C$4:$C$48,"GS1",T4:T48)</f>
        <v>2.1786423957133563</v>
      </c>
      <c r="U52" s="74">
        <f>AVERAGEIF($C$4:$C$48,"GS1",U4:U48)</f>
        <v>-1.9311520043485453</v>
      </c>
      <c r="V52" s="70">
        <v>2.1580734935323114</v>
      </c>
      <c r="W52" s="70">
        <v>-1.96</v>
      </c>
    </row>
    <row r="53" spans="1:23" ht="15.75" thickBot="1" x14ac:dyDescent="0.3">
      <c r="A53" s="75"/>
      <c r="B53" s="55" t="s">
        <v>31</v>
      </c>
      <c r="C53" s="64">
        <f t="array" ref="C53">SLOPE((IF($C$4:$C$48="NBS 18",N4:N48)),(IF($C$4:$C$48="NBS 18",L4:L48)))</f>
        <v>-6.1163742489030932E-6</v>
      </c>
      <c r="D53" s="65">
        <f t="array" ref="D53">INTERCEPT((IF($C$4:$C$48="NBS 18",N4:N48)),(IF($C$4:$C$48="NBS 18",L4:L48)))</f>
        <v>-4.2239625611794098</v>
      </c>
      <c r="E53" s="65">
        <f t="array" ref="E53">((CORREL((IF($C$4:$C$48="NBS 18",N4:N48)),(IF($C$4:$C$48="NBS 18",L4:L48))))^2)</f>
        <v>0.76926744601376928</v>
      </c>
      <c r="F53" s="64">
        <f t="array" ref="F53">SLOPE((IF($C$4:$C$48="NBS 18",P4:P48)),(IF($C$4:$C$48="NBS 18",L4:L48)))</f>
        <v>-4.782276926764002E-6</v>
      </c>
      <c r="G53" s="65">
        <f t="array" ref="G53">INTERCEPT((IF($C$4:$C$48="NBS 18",P4:P48)),(IF($C$4:$C$48="NBS 18",L4:L48)))</f>
        <v>-23.304130860519972</v>
      </c>
      <c r="H53" s="65">
        <f t="array" ref="H53">((CORREL((IF($C$4:$C$48="NBS 18",P4:P48)),(IF($C$4:$C$48="NBS 18",L4:L48))))^2)</f>
        <v>4.1656747148848634E-3</v>
      </c>
      <c r="I53" s="51"/>
      <c r="J53" s="52"/>
      <c r="K53" s="52"/>
      <c r="L53" s="76" t="s">
        <v>31</v>
      </c>
      <c r="M53" s="77" t="s">
        <v>169</v>
      </c>
      <c r="N53" s="78">
        <f>AVERAGEIF($C$4:$C$48,"NBS 18",N4:N48)</f>
        <v>-4.2797499999999999</v>
      </c>
      <c r="O53" s="79">
        <v>-5.01</v>
      </c>
      <c r="P53" s="80">
        <f>AVERAGEIF($C$4:$C$48,"NBS 18",P4:P48)</f>
        <v>-23.347750000000001</v>
      </c>
      <c r="Q53" s="79">
        <v>-23</v>
      </c>
      <c r="R53" s="52"/>
      <c r="S53" s="81" t="s">
        <v>170</v>
      </c>
      <c r="T53" s="82">
        <f t="array" ref="T53">_xlfn.STDEV.S(IF($C$4:$C$48="GS1",T4:T48))</f>
        <v>1.6899782767489935E-2</v>
      </c>
      <c r="U53" s="83">
        <f t="array" ref="U53">_xlfn.STDEV.S(IF($C$4:$C$48="GS1",U4:U48))</f>
        <v>3.5374812213170704E-3</v>
      </c>
      <c r="V53" s="84">
        <v>0.01</v>
      </c>
      <c r="W53" s="84">
        <v>0.03</v>
      </c>
    </row>
    <row r="54" spans="1:23" x14ac:dyDescent="0.25">
      <c r="A54" s="63" t="s">
        <v>171</v>
      </c>
      <c r="B54" s="55" t="s">
        <v>24</v>
      </c>
      <c r="C54" s="64">
        <f t="array" ref="C54">SLOPE((IF($C$4:$C$48="NBS 19",N4:N48)),(IF($C$4:$C$48="NBS 19",B4:B48)))</f>
        <v>6.6610015862225182E-4</v>
      </c>
      <c r="D54" s="65">
        <f t="array" ref="D54">INTERCEPT((IF($C$4:$C$48="NBS 19",N4:N48)),(IF($C$4:$C$48="NBS 19",B4:B48)))</f>
        <v>2.6943461364151373</v>
      </c>
      <c r="E54" s="65">
        <f t="array" ref="E54">((CORREL((IF($C$4:$C$48="NBS 19",N4:N48)),(IF($C$4:$C$48="NBS 19",B4:B48))))^2)</f>
        <v>0.52311018334760984</v>
      </c>
      <c r="F54" s="64">
        <f t="array" ref="F54">SLOPE((IF($C$4:$C$48="NBS 19",P4:P48)),(IF($C$4:$C$48="NBS 19",B4:B48)))</f>
        <v>1.4885565375028313E-3</v>
      </c>
      <c r="G54" s="65">
        <f t="array" ref="G54">INTERCEPT((IF($C$4:$C$48="NBS 19",P4:P48)),(IF($C$4:$C$48="NBS 19",B4:B48)))</f>
        <v>-2.5928413777475638</v>
      </c>
      <c r="H54" s="65">
        <f t="array" ref="H54">((CORREL((IF($C$4:$C$48="NBS 19",P4:P48)),(IF($C$4:$C$48="NBS 19",B4:B48))))^2)</f>
        <v>0.27813317105714613</v>
      </c>
      <c r="I54" s="51"/>
      <c r="J54" s="52"/>
      <c r="K54" s="52"/>
      <c r="L54" s="85" t="s">
        <v>24</v>
      </c>
      <c r="M54" s="77" t="s">
        <v>170</v>
      </c>
      <c r="N54" s="78">
        <f t="array" ref="N54">_xlfn.STDEV.S(IF($C$4:$C$48="NBS 19",N4:N48))</f>
        <v>1.9346834366376339E-2</v>
      </c>
      <c r="O54" s="79"/>
      <c r="P54" s="78">
        <f t="array" ref="P54">_xlfn.STDEV.S(IF($C$4:$C$48="NBS 19",P4:P48))</f>
        <v>5.9293338580316095E-2</v>
      </c>
      <c r="Q54" s="79"/>
      <c r="R54" s="52"/>
    </row>
    <row r="55" spans="1:23" x14ac:dyDescent="0.25">
      <c r="A55" s="86"/>
      <c r="B55" s="55" t="s">
        <v>31</v>
      </c>
      <c r="C55" s="64">
        <f t="array" ref="C55">SLOPE((IF($C$4:$C$48="NBS 18",N4:N48)),(IF($C$4:$C$48="NBS 18",B4:B48)))</f>
        <v>-1.6345381526103992E-4</v>
      </c>
      <c r="D55" s="65">
        <f t="array" ref="D55">INTERCEPT((IF($C$4:$C$48="NBS 18",N4:N48)),(IF($C$4:$C$48="NBS 18",B4:B48)))</f>
        <v>-4.2749281124497989</v>
      </c>
      <c r="E55" s="65">
        <f t="array" ref="E55">((CORREL((IF($C$4:$C$48="NBS 18",N4:N48)),(IF($C$4:$C$48="NBS 18",B4:B48))))^2)</f>
        <v>0.11681422793896894</v>
      </c>
      <c r="F55" s="64">
        <f t="array" ref="F55">SLOPE((IF($C$4:$C$48="NBS 18",P4:P48)),(IF($C$4:$C$48="NBS 18",B4:B48)))</f>
        <v>-3.695983935743003E-3</v>
      </c>
      <c r="G55" s="65">
        <f t="array" ref="G55">INTERCEPT((IF($C$4:$C$48="NBS 18",P4:P48)),(IF($C$4:$C$48="NBS 18",B4:B48)))</f>
        <v>-23.238718473895581</v>
      </c>
      <c r="H55" s="65">
        <f t="array" ref="H55">((CORREL((IF($C$4:$C$48="NBS 18",P4:P48)),(IF($C$4:$C$48="NBS 18",B4:B48))))^2)</f>
        <v>0.52904477374295888</v>
      </c>
      <c r="I55" s="51"/>
      <c r="J55" s="52"/>
      <c r="K55" s="52"/>
      <c r="L55" s="87" t="s">
        <v>31</v>
      </c>
      <c r="M55" s="88" t="s">
        <v>170</v>
      </c>
      <c r="N55" s="89">
        <f t="array" ref="N55">_xlfn.STDEV.S(IF($C$4:$C$48="NBS 18",N4:N48))</f>
        <v>9.7425184971168914E-3</v>
      </c>
      <c r="O55" s="84">
        <v>0.04</v>
      </c>
      <c r="P55" s="89">
        <f t="array" ref="P55">_xlfn.STDEV.S(IF($C$4:$C$48="NBS 18",P4:P48))</f>
        <v>0.10351610180707829</v>
      </c>
      <c r="Q55" s="84">
        <v>0.1</v>
      </c>
      <c r="R55" s="52"/>
    </row>
    <row r="56" spans="1:23" x14ac:dyDescent="0.25">
      <c r="A56" s="50"/>
      <c r="B56" s="50"/>
      <c r="C56" s="50"/>
      <c r="D56" s="50"/>
      <c r="E56" s="50"/>
      <c r="F56" s="50"/>
      <c r="G56" s="50"/>
      <c r="H56" s="50"/>
      <c r="I56" s="51"/>
      <c r="J56" s="52"/>
      <c r="K56" s="52"/>
      <c r="L56" s="53"/>
      <c r="M56" s="53"/>
      <c r="N56" s="80"/>
      <c r="R56" s="80"/>
    </row>
    <row r="57" spans="1:23" x14ac:dyDescent="0.25">
      <c r="A57" s="52"/>
      <c r="B57" s="52"/>
      <c r="C57" s="52"/>
      <c r="D57" s="52"/>
      <c r="E57" s="52"/>
      <c r="F57" s="52"/>
      <c r="G57" s="52"/>
      <c r="H57" s="52"/>
      <c r="I57" s="90"/>
      <c r="J57" s="52"/>
      <c r="K57" s="52"/>
      <c r="L57" s="53"/>
      <c r="M57" s="53"/>
      <c r="N57" s="80"/>
      <c r="R57" s="91"/>
    </row>
    <row r="58" spans="1:23" x14ac:dyDescent="0.25">
      <c r="A58" s="52"/>
      <c r="B58" s="52"/>
      <c r="C58" s="52"/>
      <c r="D58" s="52"/>
      <c r="E58" s="52"/>
      <c r="F58" s="52"/>
      <c r="G58" s="52"/>
      <c r="H58" s="52"/>
      <c r="I58" s="90"/>
      <c r="J58" s="52"/>
      <c r="K58" s="52"/>
      <c r="L58" s="53"/>
      <c r="M58" s="53"/>
      <c r="N58" s="80"/>
      <c r="R58" s="92"/>
    </row>
    <row r="59" spans="1:23" x14ac:dyDescent="0.25">
      <c r="A59" s="52"/>
      <c r="B59" s="52"/>
      <c r="C59" s="52"/>
      <c r="D59" s="52"/>
      <c r="E59" s="52"/>
      <c r="F59" s="52"/>
      <c r="G59" s="52"/>
      <c r="H59" s="52"/>
      <c r="I59" s="90"/>
      <c r="J59" s="52"/>
      <c r="K59" s="52"/>
      <c r="L59" s="53"/>
      <c r="M59" s="53"/>
      <c r="N59" s="80"/>
      <c r="O59" s="80"/>
      <c r="R59" s="66"/>
    </row>
    <row r="60" spans="1:23" x14ac:dyDescent="0.25">
      <c r="A60" s="52"/>
      <c r="B60" s="52"/>
      <c r="C60" s="52"/>
      <c r="D60" s="52"/>
      <c r="E60" s="52"/>
      <c r="F60" s="52"/>
      <c r="G60" s="52"/>
      <c r="H60" s="52"/>
      <c r="I60" s="90"/>
      <c r="J60" s="52"/>
      <c r="K60" s="52"/>
      <c r="L60" s="53"/>
      <c r="M60" s="53"/>
      <c r="N60" s="80"/>
      <c r="O60" s="80"/>
      <c r="R60" s="66"/>
    </row>
    <row r="61" spans="1:23" x14ac:dyDescent="0.25">
      <c r="A61" s="52"/>
      <c r="B61" s="52"/>
      <c r="C61" s="52"/>
      <c r="D61" s="52"/>
      <c r="E61" s="52"/>
      <c r="F61" s="52"/>
      <c r="G61" s="52"/>
      <c r="H61" s="52"/>
      <c r="I61" s="90"/>
      <c r="J61" s="52"/>
      <c r="K61" s="52"/>
      <c r="L61" s="53"/>
      <c r="M61" s="53"/>
      <c r="N61" s="80"/>
      <c r="O61" s="80"/>
      <c r="P61" s="80"/>
      <c r="Q61" s="80"/>
      <c r="R61" s="52"/>
    </row>
    <row r="62" spans="1:23" x14ac:dyDescent="0.25">
      <c r="A62" s="52"/>
      <c r="B62" s="52"/>
      <c r="C62" s="52"/>
      <c r="D62" s="52"/>
      <c r="E62" s="52"/>
      <c r="F62" s="52"/>
      <c r="G62" s="52"/>
      <c r="H62" s="52"/>
      <c r="I62" s="90"/>
      <c r="J62" s="52"/>
      <c r="K62" s="52"/>
      <c r="L62" s="53"/>
      <c r="M62" s="53"/>
      <c r="N62" s="80"/>
      <c r="O62" s="80"/>
      <c r="P62" s="80"/>
      <c r="Q62" s="80"/>
      <c r="R62" s="52"/>
    </row>
    <row r="63" spans="1:23" x14ac:dyDescent="0.25">
      <c r="A63" s="52"/>
      <c r="B63" s="52"/>
      <c r="C63" s="52"/>
      <c r="D63" s="52"/>
      <c r="E63" s="52"/>
      <c r="F63" s="52"/>
      <c r="G63" s="52"/>
      <c r="H63" s="52"/>
      <c r="I63" s="90"/>
      <c r="J63" s="52"/>
      <c r="K63" s="52"/>
      <c r="L63" s="53"/>
      <c r="M63" s="53"/>
      <c r="N63" s="80"/>
      <c r="O63" s="80"/>
      <c r="P63" s="80"/>
      <c r="Q63" s="80"/>
      <c r="R63" s="52"/>
    </row>
    <row r="64" spans="1:23" s="7" customFormat="1" x14ac:dyDescent="0.25">
      <c r="A64" s="52"/>
      <c r="B64" s="52"/>
      <c r="C64" s="52"/>
      <c r="D64" s="52"/>
      <c r="E64" s="52"/>
      <c r="F64" s="52"/>
      <c r="G64" s="52"/>
      <c r="H64" s="52"/>
      <c r="I64" s="90"/>
      <c r="J64" s="52"/>
      <c r="K64" s="52"/>
      <c r="L64" s="53"/>
      <c r="M64" s="53"/>
      <c r="N64" s="80"/>
      <c r="O64" s="80"/>
      <c r="P64" s="80"/>
      <c r="Q64" s="80"/>
      <c r="R64" s="52"/>
      <c r="T64" s="6"/>
      <c r="U64" s="6"/>
      <c r="V64" s="3"/>
      <c r="W64" s="3"/>
    </row>
    <row r="65" spans="1:23" s="7" customFormat="1" x14ac:dyDescent="0.25">
      <c r="A65" s="52"/>
      <c r="B65" s="52"/>
      <c r="C65" s="52"/>
      <c r="D65" s="52"/>
      <c r="E65" s="52"/>
      <c r="F65" s="52"/>
      <c r="G65" s="52"/>
      <c r="H65" s="52"/>
      <c r="I65" s="90"/>
      <c r="J65" s="52"/>
      <c r="K65" s="52"/>
      <c r="L65" s="53"/>
      <c r="M65" s="53"/>
      <c r="N65" s="80"/>
      <c r="O65" s="80"/>
      <c r="P65" s="80"/>
      <c r="Q65" s="80"/>
      <c r="R65" s="52"/>
      <c r="T65" s="6"/>
      <c r="U65" s="6"/>
      <c r="V65" s="3"/>
      <c r="W65" s="3"/>
    </row>
    <row r="66" spans="1:23" s="7" customFormat="1" x14ac:dyDescent="0.25">
      <c r="A66" s="52"/>
      <c r="B66" s="52"/>
      <c r="C66" s="52"/>
      <c r="D66" s="52"/>
      <c r="E66" s="52"/>
      <c r="F66" s="52"/>
      <c r="G66" s="52"/>
      <c r="H66" s="52"/>
      <c r="I66" s="90"/>
      <c r="J66" s="52"/>
      <c r="K66" s="52"/>
      <c r="L66" s="53"/>
      <c r="M66" s="53"/>
      <c r="N66" s="80"/>
      <c r="O66" s="80"/>
      <c r="P66" s="80"/>
      <c r="Q66" s="80"/>
      <c r="R66" s="52"/>
      <c r="T66" s="6"/>
      <c r="U66" s="6"/>
      <c r="V66" s="3"/>
      <c r="W66" s="3"/>
    </row>
    <row r="67" spans="1:23" s="7" customFormat="1" x14ac:dyDescent="0.25">
      <c r="A67" s="3"/>
      <c r="B67" s="3"/>
      <c r="C67" s="3"/>
      <c r="D67" s="3"/>
      <c r="E67" s="3"/>
      <c r="F67" s="52"/>
      <c r="G67" s="52"/>
      <c r="H67" s="52"/>
      <c r="I67" s="90"/>
      <c r="J67" s="52"/>
      <c r="K67" s="52"/>
      <c r="L67" s="53"/>
      <c r="M67" s="53"/>
      <c r="N67" s="80"/>
      <c r="O67" s="80"/>
      <c r="P67" s="80"/>
      <c r="Q67" s="80"/>
      <c r="R67" s="52"/>
      <c r="T67" s="6"/>
      <c r="U67" s="6"/>
      <c r="V67" s="3"/>
      <c r="W67" s="3"/>
    </row>
    <row r="68" spans="1:23" s="7" customFormat="1" x14ac:dyDescent="0.25">
      <c r="A68" s="3"/>
      <c r="B68" s="3"/>
      <c r="C68" s="3"/>
      <c r="D68" s="3"/>
      <c r="E68" s="3"/>
      <c r="F68" s="52"/>
      <c r="G68" s="52"/>
      <c r="H68" s="52"/>
      <c r="I68" s="90"/>
      <c r="J68" s="52"/>
      <c r="K68" s="52"/>
      <c r="L68" s="53"/>
      <c r="M68" s="53"/>
      <c r="N68" s="80"/>
      <c r="O68" s="80"/>
      <c r="P68" s="80"/>
      <c r="Q68" s="80"/>
      <c r="R68" s="52"/>
      <c r="T68" s="6"/>
      <c r="U68" s="6"/>
      <c r="V68" s="3"/>
      <c r="W68" s="3"/>
    </row>
    <row r="69" spans="1:23" s="7" customFormat="1" x14ac:dyDescent="0.25">
      <c r="A69" s="3"/>
      <c r="B69" s="3"/>
      <c r="C69" s="3"/>
      <c r="D69" s="3"/>
      <c r="E69" s="3"/>
      <c r="F69" s="52"/>
      <c r="G69" s="52"/>
      <c r="H69" s="52"/>
      <c r="I69" s="90"/>
      <c r="J69" s="52"/>
      <c r="K69" s="52"/>
      <c r="L69" s="53"/>
      <c r="M69" s="53"/>
      <c r="N69" s="80"/>
      <c r="O69" s="80"/>
      <c r="P69" s="80"/>
      <c r="Q69" s="80"/>
      <c r="R69" s="52"/>
      <c r="T69" s="6"/>
      <c r="U69" s="6"/>
      <c r="V69" s="3"/>
      <c r="W69" s="3"/>
    </row>
    <row r="70" spans="1:23" s="7" customFormat="1" x14ac:dyDescent="0.25">
      <c r="A70" s="3"/>
      <c r="B70" s="3"/>
      <c r="C70" s="3"/>
      <c r="D70" s="3"/>
      <c r="E70" s="3"/>
      <c r="F70" s="52"/>
      <c r="G70" s="52"/>
      <c r="H70" s="52"/>
      <c r="I70" s="90"/>
      <c r="J70" s="52"/>
      <c r="K70" s="52"/>
      <c r="L70" s="53"/>
      <c r="M70" s="53"/>
      <c r="N70" s="80"/>
      <c r="O70" s="80"/>
      <c r="P70" s="80"/>
      <c r="Q70" s="80"/>
      <c r="R70" s="52"/>
      <c r="T70" s="6"/>
      <c r="U70" s="6"/>
      <c r="V70" s="3"/>
      <c r="W70" s="3"/>
    </row>
    <row r="71" spans="1:23" s="7" customFormat="1" x14ac:dyDescent="0.25">
      <c r="A71" s="3"/>
      <c r="B71" s="3"/>
      <c r="C71" s="3"/>
      <c r="D71" s="3"/>
      <c r="E71" s="3"/>
      <c r="F71" s="52"/>
      <c r="G71" s="52"/>
      <c r="H71" s="52"/>
      <c r="I71" s="90"/>
      <c r="J71" s="52"/>
      <c r="K71" s="52"/>
      <c r="L71" s="53"/>
      <c r="M71" s="53"/>
      <c r="N71" s="80"/>
      <c r="O71" s="80"/>
      <c r="P71" s="80"/>
      <c r="Q71" s="80"/>
      <c r="R71" s="52"/>
      <c r="T71" s="6"/>
      <c r="U71" s="6"/>
      <c r="V71" s="3"/>
      <c r="W71" s="3"/>
    </row>
    <row r="72" spans="1:23" s="7" customFormat="1" x14ac:dyDescent="0.25">
      <c r="A72" s="3"/>
      <c r="B72" s="3"/>
      <c r="C72" s="3"/>
      <c r="D72" s="3"/>
      <c r="E72" s="3"/>
      <c r="F72" s="52"/>
      <c r="G72" s="52"/>
      <c r="H72" s="52"/>
      <c r="I72" s="90"/>
      <c r="J72" s="52"/>
      <c r="K72" s="52"/>
      <c r="L72" s="53"/>
      <c r="M72" s="53"/>
      <c r="N72" s="80"/>
      <c r="O72" s="80"/>
      <c r="P72" s="80"/>
      <c r="Q72" s="80"/>
      <c r="R72" s="52"/>
      <c r="T72" s="6"/>
      <c r="U72" s="6"/>
      <c r="V72" s="3"/>
      <c r="W72" s="3"/>
    </row>
    <row r="73" spans="1:23" s="7" customFormat="1" x14ac:dyDescent="0.25">
      <c r="A73" s="52"/>
      <c r="B73" s="52"/>
      <c r="C73" s="52"/>
      <c r="D73" s="52"/>
      <c r="E73" s="52"/>
      <c r="F73" s="52"/>
      <c r="G73" s="52"/>
      <c r="H73" s="52"/>
      <c r="I73" s="90"/>
      <c r="J73" s="52"/>
      <c r="K73" s="52"/>
      <c r="L73" s="53"/>
      <c r="M73" s="53"/>
      <c r="N73" s="80"/>
      <c r="O73" s="80"/>
      <c r="P73" s="80"/>
      <c r="Q73" s="80"/>
      <c r="R73" s="52"/>
      <c r="T73" s="6"/>
      <c r="U73" s="6"/>
      <c r="V73" s="3"/>
      <c r="W73" s="3"/>
    </row>
    <row r="74" spans="1:23" s="7" customFormat="1" x14ac:dyDescent="0.25">
      <c r="A74" s="52"/>
      <c r="B74" s="52"/>
      <c r="C74" s="52"/>
      <c r="D74" s="52"/>
      <c r="E74" s="52"/>
      <c r="F74" s="52"/>
      <c r="G74" s="52"/>
      <c r="H74" s="52"/>
      <c r="I74" s="90"/>
      <c r="J74" s="52"/>
      <c r="K74" s="52"/>
      <c r="L74" s="53"/>
      <c r="M74" s="53"/>
      <c r="N74" s="80"/>
      <c r="O74" s="80"/>
      <c r="P74" s="80"/>
      <c r="Q74" s="80"/>
      <c r="R74" s="52"/>
      <c r="T74" s="6"/>
      <c r="U74" s="6"/>
      <c r="V74" s="3"/>
      <c r="W74" s="3"/>
    </row>
    <row r="75" spans="1:23" s="7" customFormat="1" x14ac:dyDescent="0.25">
      <c r="A75" s="52"/>
      <c r="B75" s="52"/>
      <c r="C75" s="52"/>
      <c r="D75" s="52"/>
      <c r="E75" s="52"/>
      <c r="F75" s="52"/>
      <c r="G75" s="52"/>
      <c r="H75" s="52"/>
      <c r="I75" s="90"/>
      <c r="J75" s="52"/>
      <c r="K75" s="52"/>
      <c r="L75" s="53"/>
      <c r="M75" s="53"/>
      <c r="N75" s="80"/>
      <c r="O75" s="80"/>
      <c r="P75" s="80"/>
      <c r="Q75" s="80"/>
      <c r="R75" s="52"/>
      <c r="T75" s="6"/>
      <c r="U75" s="6"/>
      <c r="V75" s="3"/>
      <c r="W75" s="3"/>
    </row>
    <row r="76" spans="1:23" s="7" customFormat="1" x14ac:dyDescent="0.25">
      <c r="A76" s="52"/>
      <c r="B76" s="52"/>
      <c r="C76" s="52"/>
      <c r="D76" s="52"/>
      <c r="E76" s="52"/>
      <c r="F76" s="52"/>
      <c r="G76" s="52"/>
      <c r="H76" s="52"/>
      <c r="I76" s="90"/>
      <c r="J76" s="52"/>
      <c r="K76" s="52"/>
      <c r="L76" s="53"/>
      <c r="M76" s="53"/>
      <c r="N76" s="80"/>
      <c r="O76" s="80"/>
      <c r="P76" s="80"/>
      <c r="Q76" s="80"/>
      <c r="R76" s="52"/>
      <c r="T76" s="6"/>
      <c r="U76" s="6"/>
      <c r="V76" s="3"/>
      <c r="W76" s="3"/>
    </row>
    <row r="77" spans="1:23" s="7" customFormat="1" x14ac:dyDescent="0.25">
      <c r="A77" s="52"/>
      <c r="B77" s="52"/>
      <c r="C77" s="52"/>
      <c r="D77" s="52"/>
      <c r="E77" s="52"/>
      <c r="F77" s="52"/>
      <c r="G77" s="52"/>
      <c r="H77" s="52"/>
      <c r="I77" s="90"/>
      <c r="J77" s="52"/>
      <c r="K77" s="52"/>
      <c r="L77" s="53"/>
      <c r="M77" s="53"/>
      <c r="N77" s="80"/>
      <c r="O77" s="80"/>
      <c r="P77" s="80"/>
      <c r="Q77" s="80"/>
      <c r="R77" s="52"/>
      <c r="T77" s="6"/>
      <c r="U77" s="6"/>
      <c r="V77" s="3"/>
      <c r="W77" s="3"/>
    </row>
    <row r="78" spans="1:23" s="7" customFormat="1" x14ac:dyDescent="0.25">
      <c r="A78" s="52"/>
      <c r="B78" s="52"/>
      <c r="C78" s="52"/>
      <c r="D78" s="52"/>
      <c r="E78" s="52"/>
      <c r="F78" s="52"/>
      <c r="G78" s="52"/>
      <c r="H78" s="52"/>
      <c r="I78" s="90"/>
      <c r="J78" s="52"/>
      <c r="K78" s="52"/>
      <c r="L78" s="53"/>
      <c r="M78" s="53"/>
      <c r="N78" s="80"/>
      <c r="O78" s="80"/>
      <c r="P78" s="80"/>
      <c r="Q78" s="80"/>
      <c r="R78" s="52"/>
      <c r="T78" s="6"/>
      <c r="U78" s="6"/>
      <c r="V78" s="3"/>
      <c r="W78" s="3"/>
    </row>
    <row r="79" spans="1:23" s="7" customFormat="1" x14ac:dyDescent="0.25">
      <c r="A79" s="52"/>
      <c r="B79" s="52"/>
      <c r="C79" s="52"/>
      <c r="D79" s="52"/>
      <c r="E79" s="52"/>
      <c r="F79" s="52"/>
      <c r="G79" s="52"/>
      <c r="H79" s="52"/>
      <c r="I79" s="90"/>
      <c r="J79" s="52"/>
      <c r="K79" s="52"/>
      <c r="L79" s="53"/>
      <c r="M79" s="53"/>
      <c r="N79" s="80"/>
      <c r="O79" s="80"/>
      <c r="P79" s="80"/>
      <c r="Q79" s="80"/>
      <c r="R79" s="52"/>
      <c r="T79" s="6"/>
      <c r="U79" s="6"/>
      <c r="V79" s="3"/>
      <c r="W79" s="3"/>
    </row>
    <row r="80" spans="1:23" s="7" customFormat="1" x14ac:dyDescent="0.25">
      <c r="A80" s="52"/>
      <c r="B80" s="52"/>
      <c r="C80" s="52"/>
      <c r="D80" s="52"/>
      <c r="E80" s="52"/>
      <c r="F80" s="52"/>
      <c r="G80" s="52"/>
      <c r="H80" s="52"/>
      <c r="I80" s="90"/>
      <c r="J80" s="52"/>
      <c r="K80" s="52"/>
      <c r="L80" s="53"/>
      <c r="M80" s="53"/>
      <c r="N80" s="80"/>
      <c r="O80" s="80"/>
      <c r="P80" s="80"/>
      <c r="Q80" s="80"/>
      <c r="R80" s="52"/>
      <c r="T80" s="6"/>
      <c r="U80" s="6"/>
      <c r="V80" s="3"/>
      <c r="W80" s="3"/>
    </row>
    <row r="81" spans="1:23" s="7" customFormat="1" x14ac:dyDescent="0.25">
      <c r="A81" s="52"/>
      <c r="B81" s="52"/>
      <c r="C81" s="52"/>
      <c r="D81" s="52"/>
      <c r="E81" s="52"/>
      <c r="F81" s="52"/>
      <c r="G81" s="52"/>
      <c r="H81" s="52"/>
      <c r="I81" s="90"/>
      <c r="J81" s="52"/>
      <c r="K81" s="52"/>
      <c r="L81" s="53"/>
      <c r="M81" s="53"/>
      <c r="N81" s="80"/>
      <c r="O81" s="80"/>
      <c r="P81" s="80"/>
      <c r="Q81" s="80"/>
      <c r="R81" s="52"/>
      <c r="T81" s="6"/>
      <c r="U81" s="6"/>
      <c r="V81" s="3"/>
      <c r="W81" s="3"/>
    </row>
    <row r="82" spans="1:23" s="7" customFormat="1" x14ac:dyDescent="0.25">
      <c r="A82" s="52"/>
      <c r="B82" s="52"/>
      <c r="C82" s="52"/>
      <c r="D82" s="52"/>
      <c r="E82" s="52"/>
      <c r="F82" s="52"/>
      <c r="G82" s="52"/>
      <c r="H82" s="52"/>
      <c r="I82" s="90"/>
      <c r="J82" s="52"/>
      <c r="K82" s="52"/>
      <c r="L82" s="53"/>
      <c r="M82" s="53"/>
      <c r="N82" s="80"/>
      <c r="O82" s="80"/>
      <c r="P82" s="80"/>
      <c r="Q82" s="80"/>
      <c r="R82" s="52"/>
      <c r="T82" s="6"/>
      <c r="U82" s="6"/>
      <c r="V82" s="3"/>
      <c r="W82" s="3"/>
    </row>
    <row r="83" spans="1:23" s="7" customFormat="1" x14ac:dyDescent="0.25">
      <c r="A83" s="52"/>
      <c r="B83" s="52"/>
      <c r="C83" s="52"/>
      <c r="D83" s="52"/>
      <c r="E83" s="52"/>
      <c r="F83" s="52"/>
      <c r="G83" s="52"/>
      <c r="H83" s="52"/>
      <c r="I83" s="90"/>
      <c r="J83" s="52"/>
      <c r="K83" s="52"/>
      <c r="L83" s="53"/>
      <c r="M83" s="53"/>
      <c r="N83" s="80"/>
      <c r="O83" s="80"/>
      <c r="P83" s="80"/>
      <c r="Q83" s="80"/>
      <c r="R83" s="52"/>
      <c r="T83" s="6"/>
      <c r="U83" s="6"/>
      <c r="V83" s="3"/>
      <c r="W83" s="3"/>
    </row>
    <row r="84" spans="1:23" s="7" customFormat="1" x14ac:dyDescent="0.25">
      <c r="A84" s="52"/>
      <c r="B84" s="52"/>
      <c r="C84" s="52"/>
      <c r="D84" s="52"/>
      <c r="E84" s="52"/>
      <c r="F84" s="52"/>
      <c r="G84" s="52"/>
      <c r="H84" s="52"/>
      <c r="I84" s="90"/>
      <c r="J84" s="52"/>
      <c r="K84" s="52"/>
      <c r="L84" s="53"/>
      <c r="M84" s="53"/>
      <c r="N84" s="80"/>
      <c r="O84" s="80"/>
      <c r="P84" s="80"/>
      <c r="Q84" s="80"/>
      <c r="R84" s="52"/>
      <c r="T84" s="6"/>
      <c r="U84" s="6"/>
      <c r="V84" s="3"/>
      <c r="W84" s="3"/>
    </row>
    <row r="85" spans="1:23" s="7" customFormat="1" x14ac:dyDescent="0.25">
      <c r="A85" s="52"/>
      <c r="B85" s="52"/>
      <c r="C85" s="52"/>
      <c r="D85" s="52"/>
      <c r="E85" s="52"/>
      <c r="F85" s="52"/>
      <c r="G85" s="52"/>
      <c r="H85" s="52"/>
      <c r="I85" s="90"/>
      <c r="J85" s="52"/>
      <c r="K85" s="52"/>
      <c r="L85" s="53"/>
      <c r="M85" s="53"/>
      <c r="N85" s="80"/>
      <c r="O85" s="80"/>
      <c r="P85" s="80"/>
      <c r="Q85" s="80"/>
      <c r="R85" s="52"/>
      <c r="T85" s="6"/>
      <c r="U85" s="6"/>
      <c r="V85" s="3"/>
      <c r="W85" s="3"/>
    </row>
    <row r="86" spans="1:23" s="7" customFormat="1" x14ac:dyDescent="0.25">
      <c r="A86" s="52"/>
      <c r="B86" s="52"/>
      <c r="C86" s="52"/>
      <c r="D86" s="52"/>
      <c r="E86" s="52"/>
      <c r="F86" s="52"/>
      <c r="G86" s="52"/>
      <c r="H86" s="52"/>
      <c r="I86" s="90"/>
      <c r="J86" s="52"/>
      <c r="K86" s="52"/>
      <c r="L86" s="53"/>
      <c r="M86" s="53"/>
      <c r="N86" s="80"/>
      <c r="O86" s="80"/>
      <c r="P86" s="80"/>
      <c r="Q86" s="80"/>
      <c r="R86" s="52"/>
      <c r="T86" s="6"/>
      <c r="U86" s="6"/>
      <c r="V86" s="3"/>
      <c r="W86" s="3"/>
    </row>
    <row r="87" spans="1:23" s="7" customFormat="1" x14ac:dyDescent="0.25">
      <c r="A87" s="52"/>
      <c r="B87" s="52"/>
      <c r="C87" s="52"/>
      <c r="D87" s="52"/>
      <c r="E87" s="52"/>
      <c r="F87" s="52"/>
      <c r="G87" s="52"/>
      <c r="H87" s="52"/>
      <c r="I87" s="90"/>
      <c r="J87" s="52"/>
      <c r="K87" s="52"/>
      <c r="L87" s="53"/>
      <c r="M87" s="53"/>
      <c r="N87" s="80"/>
      <c r="O87" s="80"/>
      <c r="P87" s="80"/>
      <c r="Q87" s="80"/>
      <c r="R87" s="52"/>
      <c r="T87" s="6"/>
      <c r="U87" s="6"/>
      <c r="V87" s="3"/>
      <c r="W87" s="3"/>
    </row>
    <row r="88" spans="1:23" s="7" customFormat="1" x14ac:dyDescent="0.25">
      <c r="A88" s="52"/>
      <c r="B88" s="52"/>
      <c r="C88" s="52"/>
      <c r="D88" s="52"/>
      <c r="E88" s="52"/>
      <c r="F88" s="52"/>
      <c r="G88" s="52"/>
      <c r="H88" s="52"/>
      <c r="I88" s="90"/>
      <c r="J88" s="52"/>
      <c r="K88" s="52"/>
      <c r="L88" s="53"/>
      <c r="M88" s="53"/>
      <c r="N88" s="80"/>
      <c r="O88" s="80"/>
      <c r="P88" s="80"/>
      <c r="Q88" s="80"/>
      <c r="R88" s="52"/>
      <c r="T88" s="6"/>
      <c r="U88" s="6"/>
      <c r="V88" s="3"/>
      <c r="W88" s="3"/>
    </row>
    <row r="89" spans="1:23" s="7" customFormat="1" x14ac:dyDescent="0.25">
      <c r="A89" s="52"/>
      <c r="B89" s="52"/>
      <c r="C89" s="52"/>
      <c r="D89" s="52"/>
      <c r="E89" s="52"/>
      <c r="F89" s="52"/>
      <c r="G89" s="52"/>
      <c r="H89" s="52"/>
      <c r="I89" s="90"/>
      <c r="J89" s="52"/>
      <c r="K89" s="52"/>
      <c r="L89" s="53"/>
      <c r="M89" s="53"/>
      <c r="N89" s="80"/>
      <c r="O89" s="80"/>
      <c r="P89" s="80"/>
      <c r="Q89" s="80"/>
      <c r="R89" s="52"/>
      <c r="T89" s="6"/>
      <c r="U89" s="6"/>
      <c r="V89" s="3"/>
      <c r="W89" s="3"/>
    </row>
    <row r="90" spans="1:23" s="7" customFormat="1" x14ac:dyDescent="0.25">
      <c r="A90" s="52"/>
      <c r="B90" s="52"/>
      <c r="C90" s="52"/>
      <c r="D90" s="52"/>
      <c r="E90" s="52"/>
      <c r="F90" s="52"/>
      <c r="G90" s="52"/>
      <c r="H90" s="52"/>
      <c r="I90" s="90"/>
      <c r="J90" s="52"/>
      <c r="K90" s="52"/>
      <c r="L90" s="53"/>
      <c r="M90" s="53"/>
      <c r="N90" s="80"/>
      <c r="O90" s="80"/>
      <c r="P90" s="80"/>
      <c r="Q90" s="80"/>
      <c r="R90" s="52"/>
      <c r="T90" s="6"/>
      <c r="U90" s="6"/>
      <c r="V90" s="3"/>
      <c r="W90" s="3"/>
    </row>
    <row r="91" spans="1:23" s="7" customFormat="1" x14ac:dyDescent="0.25">
      <c r="A91" s="52"/>
      <c r="B91" s="52"/>
      <c r="C91" s="52"/>
      <c r="D91" s="52"/>
      <c r="E91" s="52"/>
      <c r="F91" s="52"/>
      <c r="G91" s="52"/>
      <c r="H91" s="52"/>
      <c r="I91" s="90"/>
      <c r="J91" s="52"/>
      <c r="K91" s="52"/>
      <c r="L91" s="53"/>
      <c r="M91" s="53"/>
      <c r="N91" s="80"/>
      <c r="O91" s="80"/>
      <c r="P91" s="80"/>
      <c r="Q91" s="80"/>
      <c r="R91" s="52"/>
      <c r="T91" s="6"/>
      <c r="U91" s="6"/>
      <c r="V91" s="3"/>
      <c r="W91" s="3"/>
    </row>
    <row r="92" spans="1:23" s="7" customFormat="1" x14ac:dyDescent="0.25">
      <c r="A92" s="52"/>
      <c r="B92" s="52"/>
      <c r="C92" s="52"/>
      <c r="D92" s="52"/>
      <c r="E92" s="52"/>
      <c r="F92" s="52"/>
      <c r="G92" s="52"/>
      <c r="H92" s="52"/>
      <c r="I92" s="90"/>
      <c r="J92" s="52"/>
      <c r="K92" s="52"/>
      <c r="L92" s="53"/>
      <c r="M92" s="53"/>
      <c r="N92" s="80"/>
      <c r="O92" s="80"/>
      <c r="P92" s="80"/>
      <c r="Q92" s="80"/>
      <c r="R92" s="52"/>
      <c r="T92" s="6"/>
      <c r="U92" s="6"/>
      <c r="V92" s="3"/>
      <c r="W92" s="3"/>
    </row>
  </sheetData>
  <mergeCells count="5">
    <mergeCell ref="C50:E50"/>
    <mergeCell ref="F50:H50"/>
    <mergeCell ref="N50:O50"/>
    <mergeCell ref="P50:Q50"/>
    <mergeCell ref="L51:M51"/>
  </mergeCells>
  <conditionalFormatting sqref="A4:U48">
    <cfRule type="expression" dxfId="29" priority="2">
      <formula>$B4=0</formula>
    </cfRule>
    <cfRule type="expression" dxfId="28" priority="3">
      <formula>$S4&gt;15&amp;$S4&lt;30</formula>
    </cfRule>
    <cfRule type="expression" dxfId="27" priority="4">
      <formula>$S4&gt;29</formula>
    </cfRule>
    <cfRule type="expression" dxfId="26" priority="5">
      <formula>$C4="NBS 18"</formula>
    </cfRule>
    <cfRule type="expression" dxfId="25" priority="6">
      <formula>$C4="Atlantis II"</formula>
    </cfRule>
    <cfRule type="expression" dxfId="24" priority="7">
      <formula>$C4="SHK"</formula>
    </cfRule>
    <cfRule type="expression" dxfId="23" priority="8">
      <formula>$C4="SC1"</formula>
    </cfRule>
    <cfRule type="expression" dxfId="22" priority="9">
      <formula>$C4="jcp"</formula>
    </cfRule>
    <cfRule type="expression" dxfId="21" priority="10">
      <formula>$C4="GS1"</formula>
    </cfRule>
    <cfRule type="expression" dxfId="20" priority="11">
      <formula>$C4="nbs 19"</formula>
    </cfRule>
  </conditionalFormatting>
  <conditionalFormatting sqref="H52:H55">
    <cfRule type="cellIs" priority="1" operator="greaterThan">
      <formula>0.6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showGridLines="0" workbookViewId="0">
      <selection activeCell="B33" sqref="B33"/>
    </sheetView>
  </sheetViews>
  <sheetFormatPr defaultRowHeight="15" x14ac:dyDescent="0.25"/>
  <cols>
    <col min="1" max="1" width="12" style="3" customWidth="1"/>
    <col min="2" max="2" width="9.28515625" style="3" bestFit="1" customWidth="1"/>
    <col min="3" max="3" width="10.7109375" style="3" customWidth="1"/>
    <col min="4" max="4" width="11.42578125" style="3" customWidth="1"/>
    <col min="5" max="8" width="10.42578125" style="3" customWidth="1"/>
    <col min="9" max="9" width="9.28515625" style="4" bestFit="1" customWidth="1"/>
    <col min="10" max="10" width="12.85546875" style="3" customWidth="1"/>
    <col min="11" max="11" width="12.5703125" style="3" customWidth="1"/>
    <col min="12" max="12" width="13.42578125" style="5" customWidth="1"/>
    <col min="13" max="13" width="12" style="5" customWidth="1"/>
    <col min="14" max="17" width="10" style="6" customWidth="1"/>
    <col min="18" max="18" width="12" style="3" customWidth="1"/>
    <col min="19" max="19" width="14.42578125" style="7" customWidth="1"/>
    <col min="20" max="21" width="11.28515625" style="6" customWidth="1"/>
    <col min="22" max="22" width="9.140625" style="3"/>
    <col min="23" max="23" width="12.28515625" style="3" customWidth="1"/>
    <col min="24" max="16384" width="9.140625" style="3"/>
  </cols>
  <sheetData>
    <row r="1" spans="1:21" ht="15.75" x14ac:dyDescent="0.25">
      <c r="A1" s="1" t="s">
        <v>0</v>
      </c>
      <c r="B1" s="2" t="s">
        <v>287</v>
      </c>
      <c r="C1" s="2"/>
      <c r="D1" s="2"/>
      <c r="E1" s="2"/>
    </row>
    <row r="2" spans="1:21" ht="15.75" thickBot="1" x14ac:dyDescent="0.3"/>
    <row r="3" spans="1:21" s="17" customFormat="1" ht="78.75" customHeight="1" x14ac:dyDescent="0.25">
      <c r="A3" s="8" t="s">
        <v>2</v>
      </c>
      <c r="B3" s="9" t="s">
        <v>3</v>
      </c>
      <c r="C3" s="10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11" t="s">
        <v>10</v>
      </c>
      <c r="J3" s="9" t="s">
        <v>11</v>
      </c>
      <c r="K3" s="9" t="s">
        <v>12</v>
      </c>
      <c r="L3" s="12" t="s">
        <v>13</v>
      </c>
      <c r="M3" s="12" t="s">
        <v>14</v>
      </c>
      <c r="N3" s="13" t="s">
        <v>15</v>
      </c>
      <c r="O3" s="13" t="s">
        <v>16</v>
      </c>
      <c r="P3" s="13" t="s">
        <v>17</v>
      </c>
      <c r="Q3" s="13" t="s">
        <v>18</v>
      </c>
      <c r="R3" s="9" t="s">
        <v>19</v>
      </c>
      <c r="S3" s="14" t="s">
        <v>20</v>
      </c>
      <c r="T3" s="15" t="s">
        <v>21</v>
      </c>
      <c r="U3" s="16" t="s">
        <v>22</v>
      </c>
    </row>
    <row r="4" spans="1:21" x14ac:dyDescent="0.25">
      <c r="A4" s="18" t="s">
        <v>288</v>
      </c>
      <c r="B4" s="19">
        <v>1</v>
      </c>
      <c r="C4" s="20" t="s">
        <v>24</v>
      </c>
      <c r="D4" s="19" t="s">
        <v>25</v>
      </c>
      <c r="E4" s="19">
        <v>1</v>
      </c>
      <c r="F4" s="21" t="s">
        <v>289</v>
      </c>
      <c r="G4" s="22">
        <v>0.68325231481481474</v>
      </c>
      <c r="H4" s="19">
        <v>2</v>
      </c>
      <c r="I4" s="23">
        <v>4.7E-2</v>
      </c>
      <c r="J4" s="19">
        <v>1</v>
      </c>
      <c r="K4" s="19">
        <v>1</v>
      </c>
      <c r="L4" s="24">
        <v>6415.0339999999997</v>
      </c>
      <c r="M4" s="24">
        <v>6673.4229999999998</v>
      </c>
      <c r="N4" s="25">
        <v>2.742</v>
      </c>
      <c r="O4" s="25">
        <v>1.4999999999999999E-2</v>
      </c>
      <c r="P4" s="25">
        <v>-2.5169999999999999</v>
      </c>
      <c r="Q4" s="25">
        <v>2.9000000000000001E-2</v>
      </c>
      <c r="R4" s="19" t="s">
        <v>290</v>
      </c>
      <c r="S4" s="26">
        <f t="shared" ref="S4:S18" si="0">((M4/L4)*100)-100</f>
        <v>4.0278664150494023</v>
      </c>
      <c r="T4" s="27">
        <f t="shared" ref="T4:T16" si="1">((SLOPE($O$25:$O$26,$N$25:$N$26)*N4))+(INTERCEPT($O$25:$O$26,$N$25:$N$26))</f>
        <v>1.954467584337779</v>
      </c>
      <c r="U4" s="28">
        <f t="shared" ref="U4:U16" si="2">((SLOPE($Q$25:$Q$26,$P$25:$P$26))*P4)+(INTERCEPT($Q$25:$Q$26,$P$25:$P$26))</f>
        <v>-2.2129118517811093</v>
      </c>
    </row>
    <row r="5" spans="1:21" x14ac:dyDescent="0.25">
      <c r="A5" s="18" t="s">
        <v>291</v>
      </c>
      <c r="B5" s="19">
        <v>2</v>
      </c>
      <c r="C5" s="20" t="s">
        <v>31</v>
      </c>
      <c r="D5" s="19" t="s">
        <v>25</v>
      </c>
      <c r="E5" s="19">
        <v>2</v>
      </c>
      <c r="F5" s="21" t="s">
        <v>289</v>
      </c>
      <c r="G5" s="22">
        <v>0.70055555555555549</v>
      </c>
      <c r="H5" s="19">
        <v>2</v>
      </c>
      <c r="I5" s="23">
        <v>5.5E-2</v>
      </c>
      <c r="J5" s="19">
        <v>0</v>
      </c>
      <c r="K5" s="19">
        <v>1</v>
      </c>
      <c r="L5" s="24">
        <v>7843.9639999999999</v>
      </c>
      <c r="M5" s="24">
        <v>8109.58</v>
      </c>
      <c r="N5" s="25">
        <v>-4.319</v>
      </c>
      <c r="O5" s="25">
        <v>1.4E-2</v>
      </c>
      <c r="P5" s="25">
        <v>-23.628</v>
      </c>
      <c r="Q5" s="25">
        <v>1.6E-2</v>
      </c>
      <c r="R5" s="19" t="s">
        <v>292</v>
      </c>
      <c r="S5" s="29">
        <f t="shared" si="0"/>
        <v>3.3862470556978508</v>
      </c>
      <c r="T5" s="27">
        <f t="shared" si="1"/>
        <v>-5.0556686398972959</v>
      </c>
      <c r="U5" s="28">
        <f t="shared" si="2"/>
        <v>-23.180765924935535</v>
      </c>
    </row>
    <row r="6" spans="1:21" x14ac:dyDescent="0.25">
      <c r="A6" s="18" t="s">
        <v>293</v>
      </c>
      <c r="B6" s="19">
        <v>3</v>
      </c>
      <c r="C6" s="20" t="s">
        <v>294</v>
      </c>
      <c r="D6" s="19" t="s">
        <v>295</v>
      </c>
      <c r="E6" s="19">
        <v>1</v>
      </c>
      <c r="F6" s="21" t="s">
        <v>289</v>
      </c>
      <c r="G6" s="22">
        <v>0.73016203703703697</v>
      </c>
      <c r="H6" s="19">
        <v>3</v>
      </c>
      <c r="I6" s="23">
        <v>4.4999999999999998E-2</v>
      </c>
      <c r="J6" s="19">
        <v>0</v>
      </c>
      <c r="K6" s="19">
        <v>1</v>
      </c>
      <c r="L6" s="24">
        <v>8610.7189999999991</v>
      </c>
      <c r="M6" s="24">
        <v>8857.7990000000009</v>
      </c>
      <c r="N6" s="25">
        <v>-2.3769999999999998</v>
      </c>
      <c r="O6" s="25">
        <v>7.0000000000000001E-3</v>
      </c>
      <c r="P6" s="25">
        <v>2.5960000000000001</v>
      </c>
      <c r="Q6" s="25">
        <v>2.9000000000000001E-2</v>
      </c>
      <c r="R6" s="19" t="s">
        <v>296</v>
      </c>
      <c r="S6" s="29">
        <f t="shared" si="0"/>
        <v>2.8694467906803283</v>
      </c>
      <c r="T6" s="27">
        <f t="shared" si="1"/>
        <v>-3.1276577990157612</v>
      </c>
      <c r="U6" s="28">
        <f t="shared" si="2"/>
        <v>2.8654187756661256</v>
      </c>
    </row>
    <row r="7" spans="1:21" x14ac:dyDescent="0.25">
      <c r="A7" s="18" t="s">
        <v>297</v>
      </c>
      <c r="B7" s="19">
        <v>4</v>
      </c>
      <c r="C7" s="20" t="s">
        <v>298</v>
      </c>
      <c r="D7" s="19" t="s">
        <v>295</v>
      </c>
      <c r="E7" s="19">
        <v>2</v>
      </c>
      <c r="F7" s="21" t="s">
        <v>289</v>
      </c>
      <c r="G7" s="22">
        <v>0.74900462962962966</v>
      </c>
      <c r="H7" s="19">
        <v>3</v>
      </c>
      <c r="I7" s="23">
        <v>6.3E-2</v>
      </c>
      <c r="J7" s="19">
        <v>0</v>
      </c>
      <c r="K7" s="19">
        <v>1</v>
      </c>
      <c r="L7" s="24">
        <v>11270.203</v>
      </c>
      <c r="M7" s="24">
        <v>11594.126</v>
      </c>
      <c r="N7" s="25">
        <v>-1.7589999999999999</v>
      </c>
      <c r="O7" s="25">
        <v>8.0000000000000002E-3</v>
      </c>
      <c r="P7" s="25">
        <v>3.1379999999999999</v>
      </c>
      <c r="Q7" s="25">
        <v>1.7000000000000001E-2</v>
      </c>
      <c r="R7" s="19" t="s">
        <v>299</v>
      </c>
      <c r="S7" s="29">
        <f t="shared" si="0"/>
        <v>2.8741540857782297</v>
      </c>
      <c r="T7" s="27">
        <f t="shared" si="1"/>
        <v>-2.5141095499607728</v>
      </c>
      <c r="U7" s="28">
        <f t="shared" si="2"/>
        <v>3.4037436730016233</v>
      </c>
    </row>
    <row r="8" spans="1:21" x14ac:dyDescent="0.25">
      <c r="A8" s="18" t="s">
        <v>300</v>
      </c>
      <c r="B8" s="19">
        <v>5</v>
      </c>
      <c r="C8" s="20" t="s">
        <v>301</v>
      </c>
      <c r="D8" s="19" t="s">
        <v>295</v>
      </c>
      <c r="E8" s="19">
        <v>1</v>
      </c>
      <c r="F8" s="21" t="s">
        <v>289</v>
      </c>
      <c r="G8" s="22">
        <v>0.77528935185185188</v>
      </c>
      <c r="H8" s="19">
        <v>4</v>
      </c>
      <c r="I8" s="23">
        <v>5.6000000000000001E-2</v>
      </c>
      <c r="J8" s="19">
        <v>0</v>
      </c>
      <c r="K8" s="19">
        <v>1</v>
      </c>
      <c r="L8" s="24">
        <v>11143.753000000001</v>
      </c>
      <c r="M8" s="24">
        <v>11427.107</v>
      </c>
      <c r="N8" s="25">
        <v>-1.974</v>
      </c>
      <c r="O8" s="25">
        <v>8.9999999999999993E-3</v>
      </c>
      <c r="P8" s="25">
        <v>2.6680000000000001</v>
      </c>
      <c r="Q8" s="25">
        <v>2.1999999999999999E-2</v>
      </c>
      <c r="R8" s="19" t="s">
        <v>302</v>
      </c>
      <c r="S8" s="29">
        <f t="shared" si="0"/>
        <v>2.5427160849670543</v>
      </c>
      <c r="T8" s="27">
        <f t="shared" si="1"/>
        <v>-2.7275608016546604</v>
      </c>
      <c r="U8" s="28">
        <f t="shared" si="2"/>
        <v>2.9369305701461177</v>
      </c>
    </row>
    <row r="9" spans="1:21" x14ac:dyDescent="0.25">
      <c r="A9" s="18" t="s">
        <v>303</v>
      </c>
      <c r="B9" s="19">
        <v>6</v>
      </c>
      <c r="C9" s="20" t="s">
        <v>59</v>
      </c>
      <c r="D9" s="19" t="s">
        <v>60</v>
      </c>
      <c r="E9" s="19">
        <v>2</v>
      </c>
      <c r="F9" s="21" t="s">
        <v>289</v>
      </c>
      <c r="G9" s="22">
        <v>0.79561342592592599</v>
      </c>
      <c r="H9" s="19">
        <v>4</v>
      </c>
      <c r="I9" s="23">
        <v>5.3999999999999999E-2</v>
      </c>
      <c r="J9" s="19">
        <v>0</v>
      </c>
      <c r="K9" s="19">
        <v>1</v>
      </c>
      <c r="L9" s="24">
        <v>11611.367</v>
      </c>
      <c r="M9" s="24">
        <v>11904.22</v>
      </c>
      <c r="N9" s="25">
        <v>2.9420000000000002</v>
      </c>
      <c r="O9" s="25">
        <v>1.7000000000000001E-2</v>
      </c>
      <c r="P9" s="25">
        <v>-2.2650000000000001</v>
      </c>
      <c r="Q9" s="25">
        <v>1.2E-2</v>
      </c>
      <c r="R9" s="19" t="s">
        <v>304</v>
      </c>
      <c r="S9" s="29">
        <f t="shared" si="0"/>
        <v>2.5221233641137957</v>
      </c>
      <c r="T9" s="27">
        <f t="shared" si="1"/>
        <v>2.1530268882390704</v>
      </c>
      <c r="U9" s="28">
        <f t="shared" si="2"/>
        <v>-1.9626205711011364</v>
      </c>
    </row>
    <row r="10" spans="1:21" x14ac:dyDescent="0.25">
      <c r="A10" s="18" t="s">
        <v>305</v>
      </c>
      <c r="B10" s="19">
        <v>7</v>
      </c>
      <c r="C10" s="20" t="s">
        <v>306</v>
      </c>
      <c r="D10" s="19" t="s">
        <v>295</v>
      </c>
      <c r="E10" s="19">
        <v>1</v>
      </c>
      <c r="F10" s="21" t="s">
        <v>289</v>
      </c>
      <c r="G10" s="22">
        <v>0.82418981481481479</v>
      </c>
      <c r="H10" s="19">
        <v>5</v>
      </c>
      <c r="I10" s="23">
        <v>5.7000000000000002E-2</v>
      </c>
      <c r="J10" s="19">
        <v>1</v>
      </c>
      <c r="K10" s="19">
        <v>1</v>
      </c>
      <c r="L10" s="24">
        <v>12319.96</v>
      </c>
      <c r="M10" s="24">
        <v>12598.432000000001</v>
      </c>
      <c r="N10" s="25">
        <v>-4.3330000000000002</v>
      </c>
      <c r="O10" s="25">
        <v>1.4999999999999999E-2</v>
      </c>
      <c r="P10" s="25">
        <v>3.1749999999999998</v>
      </c>
      <c r="Q10" s="25">
        <v>1.4999999999999999E-2</v>
      </c>
      <c r="R10" s="19" t="s">
        <v>307</v>
      </c>
      <c r="S10" s="29">
        <f t="shared" si="0"/>
        <v>2.2603320140649856</v>
      </c>
      <c r="T10" s="27">
        <f t="shared" si="1"/>
        <v>-5.0695677911703871</v>
      </c>
      <c r="U10" s="28">
        <f t="shared" si="2"/>
        <v>3.4404927896093969</v>
      </c>
    </row>
    <row r="11" spans="1:21" x14ac:dyDescent="0.25">
      <c r="A11" s="18" t="s">
        <v>308</v>
      </c>
      <c r="B11" s="19">
        <v>8</v>
      </c>
      <c r="C11" s="20" t="s">
        <v>309</v>
      </c>
      <c r="D11" s="19" t="s">
        <v>295</v>
      </c>
      <c r="E11" s="19">
        <v>2</v>
      </c>
      <c r="F11" s="21" t="s">
        <v>289</v>
      </c>
      <c r="G11" s="22">
        <v>0.84584490740740748</v>
      </c>
      <c r="H11" s="19">
        <v>5</v>
      </c>
      <c r="I11" s="23">
        <v>5.8000000000000003E-2</v>
      </c>
      <c r="J11" s="19">
        <v>0</v>
      </c>
      <c r="K11" s="19">
        <v>1</v>
      </c>
      <c r="L11" s="24">
        <v>12113.037</v>
      </c>
      <c r="M11" s="24">
        <v>12373.554</v>
      </c>
      <c r="N11" s="25">
        <v>-3.2040000000000002</v>
      </c>
      <c r="O11" s="25">
        <v>1.0999999999999999E-2</v>
      </c>
      <c r="P11" s="25">
        <v>3.3839999999999999</v>
      </c>
      <c r="Q11" s="25">
        <v>2.4E-2</v>
      </c>
      <c r="R11" s="19" t="s">
        <v>310</v>
      </c>
      <c r="S11" s="29">
        <f t="shared" si="0"/>
        <v>2.1507157948910844</v>
      </c>
      <c r="T11" s="27">
        <f t="shared" si="1"/>
        <v>-3.9487005206476002</v>
      </c>
      <c r="U11" s="28">
        <f t="shared" si="2"/>
        <v>3.6480756374749306</v>
      </c>
    </row>
    <row r="12" spans="1:21" x14ac:dyDescent="0.25">
      <c r="A12" s="18" t="s">
        <v>311</v>
      </c>
      <c r="B12" s="19">
        <v>9</v>
      </c>
      <c r="C12" s="20" t="s">
        <v>312</v>
      </c>
      <c r="D12" s="19" t="s">
        <v>295</v>
      </c>
      <c r="E12" s="19">
        <v>1</v>
      </c>
      <c r="F12" s="21" t="s">
        <v>289</v>
      </c>
      <c r="G12" s="22">
        <v>0.87501157407407415</v>
      </c>
      <c r="H12" s="19">
        <v>6</v>
      </c>
      <c r="I12" s="23">
        <v>4.8000000000000001E-2</v>
      </c>
      <c r="J12" s="19">
        <v>0</v>
      </c>
      <c r="K12" s="19">
        <v>1</v>
      </c>
      <c r="L12" s="24">
        <v>12397.808999999999</v>
      </c>
      <c r="M12" s="24">
        <v>12728.558999999999</v>
      </c>
      <c r="N12" s="25">
        <v>-2.9060000000000001</v>
      </c>
      <c r="O12" s="25">
        <v>1.6E-2</v>
      </c>
      <c r="P12" s="25">
        <v>3.1869999999999998</v>
      </c>
      <c r="Q12" s="25">
        <v>1.2E-2</v>
      </c>
      <c r="R12" s="19" t="s">
        <v>313</v>
      </c>
      <c r="S12" s="29">
        <f t="shared" si="0"/>
        <v>2.6678100945094485</v>
      </c>
      <c r="T12" s="27">
        <f t="shared" si="1"/>
        <v>-3.6528471578346764</v>
      </c>
      <c r="U12" s="28">
        <f t="shared" si="2"/>
        <v>3.4524114220227293</v>
      </c>
    </row>
    <row r="13" spans="1:21" x14ac:dyDescent="0.25">
      <c r="A13" s="18" t="s">
        <v>314</v>
      </c>
      <c r="B13" s="19">
        <v>10</v>
      </c>
      <c r="C13" s="20" t="s">
        <v>315</v>
      </c>
      <c r="D13" s="19" t="s">
        <v>295</v>
      </c>
      <c r="E13" s="19">
        <v>2</v>
      </c>
      <c r="F13" s="21" t="s">
        <v>289</v>
      </c>
      <c r="G13" s="22">
        <v>0.89930555555555547</v>
      </c>
      <c r="H13" s="19">
        <v>6</v>
      </c>
      <c r="I13" s="23">
        <v>0.05</v>
      </c>
      <c r="J13" s="19">
        <v>0</v>
      </c>
      <c r="K13" s="19">
        <v>1</v>
      </c>
      <c r="L13" s="24">
        <v>9860.4210000000003</v>
      </c>
      <c r="M13" s="24">
        <v>10117.049999999999</v>
      </c>
      <c r="N13" s="25">
        <v>-3.407</v>
      </c>
      <c r="O13" s="25">
        <v>0.01</v>
      </c>
      <c r="P13" s="25">
        <v>3.5209999999999999</v>
      </c>
      <c r="Q13" s="25">
        <v>1.2E-2</v>
      </c>
      <c r="R13" s="19" t="s">
        <v>316</v>
      </c>
      <c r="S13" s="29">
        <f t="shared" si="0"/>
        <v>2.6026170687843688</v>
      </c>
      <c r="T13" s="27">
        <f t="shared" si="1"/>
        <v>-4.1502382141074099</v>
      </c>
      <c r="U13" s="28">
        <f t="shared" si="2"/>
        <v>3.7841466908604717</v>
      </c>
    </row>
    <row r="14" spans="1:21" x14ac:dyDescent="0.25">
      <c r="A14" s="18" t="s">
        <v>317</v>
      </c>
      <c r="B14" s="19">
        <v>11</v>
      </c>
      <c r="C14" s="20" t="s">
        <v>318</v>
      </c>
      <c r="D14" s="19" t="s">
        <v>295</v>
      </c>
      <c r="E14" s="19">
        <v>1</v>
      </c>
      <c r="F14" s="21" t="s">
        <v>289</v>
      </c>
      <c r="G14" s="22">
        <v>0.92715277777777771</v>
      </c>
      <c r="H14" s="19">
        <v>7</v>
      </c>
      <c r="I14" s="23">
        <v>5.1999999999999998E-2</v>
      </c>
      <c r="J14" s="19">
        <v>0</v>
      </c>
      <c r="K14" s="19">
        <v>1</v>
      </c>
      <c r="L14" s="24">
        <v>10924.835999999999</v>
      </c>
      <c r="M14" s="24">
        <v>11197.51</v>
      </c>
      <c r="N14" s="25">
        <v>-3.0960000000000001</v>
      </c>
      <c r="O14" s="25">
        <v>0.01</v>
      </c>
      <c r="P14" s="25">
        <v>3.544</v>
      </c>
      <c r="Q14" s="25">
        <v>1.0999999999999999E-2</v>
      </c>
      <c r="R14" s="19" t="s">
        <v>319</v>
      </c>
      <c r="S14" s="29">
        <f t="shared" si="0"/>
        <v>2.4959093207440333</v>
      </c>
      <c r="T14" s="27">
        <f t="shared" si="1"/>
        <v>-3.841478496540903</v>
      </c>
      <c r="U14" s="28">
        <f t="shared" si="2"/>
        <v>3.8069907363193582</v>
      </c>
    </row>
    <row r="15" spans="1:21" x14ac:dyDescent="0.25">
      <c r="A15" s="18" t="s">
        <v>320</v>
      </c>
      <c r="B15" s="19">
        <v>12</v>
      </c>
      <c r="C15" s="20" t="s">
        <v>24</v>
      </c>
      <c r="D15" s="19" t="s">
        <v>25</v>
      </c>
      <c r="E15" s="19">
        <v>2</v>
      </c>
      <c r="F15" s="21" t="s">
        <v>289</v>
      </c>
      <c r="G15" s="22">
        <v>0.95050925925925922</v>
      </c>
      <c r="H15" s="19">
        <v>7</v>
      </c>
      <c r="I15" s="23">
        <v>6.3E-2</v>
      </c>
      <c r="J15" s="19">
        <v>0</v>
      </c>
      <c r="K15" s="19">
        <v>1</v>
      </c>
      <c r="L15" s="24">
        <v>10975.668</v>
      </c>
      <c r="M15" s="24">
        <v>11261.406000000001</v>
      </c>
      <c r="N15" s="25">
        <v>2.7330000000000001</v>
      </c>
      <c r="O15" s="25">
        <v>7.0000000000000001E-3</v>
      </c>
      <c r="P15" s="25">
        <v>-2.4910000000000001</v>
      </c>
      <c r="Q15" s="25">
        <v>1.6E-2</v>
      </c>
      <c r="R15" s="19" t="s">
        <v>321</v>
      </c>
      <c r="S15" s="29">
        <f t="shared" si="0"/>
        <v>2.6033768514135147</v>
      </c>
      <c r="T15" s="27">
        <f t="shared" si="1"/>
        <v>1.9455324156622209</v>
      </c>
      <c r="U15" s="28">
        <f t="shared" si="2"/>
        <v>-2.1870881482188902</v>
      </c>
    </row>
    <row r="16" spans="1:21" x14ac:dyDescent="0.25">
      <c r="A16" s="18" t="s">
        <v>322</v>
      </c>
      <c r="B16" s="19">
        <v>13</v>
      </c>
      <c r="C16" s="20" t="s">
        <v>31</v>
      </c>
      <c r="D16" s="19" t="s">
        <v>25</v>
      </c>
      <c r="E16" s="19">
        <v>1</v>
      </c>
      <c r="F16" s="21" t="s">
        <v>289</v>
      </c>
      <c r="G16" s="22">
        <v>0.98034722222222215</v>
      </c>
      <c r="H16" s="19">
        <v>8</v>
      </c>
      <c r="I16" s="23">
        <v>6.0999999999999999E-2</v>
      </c>
      <c r="J16" s="19">
        <v>1</v>
      </c>
      <c r="K16" s="19">
        <v>1</v>
      </c>
      <c r="L16" s="24">
        <v>10418.824000000001</v>
      </c>
      <c r="M16" s="24">
        <v>10683.341</v>
      </c>
      <c r="N16" s="25">
        <v>-4.2270000000000003</v>
      </c>
      <c r="O16" s="25">
        <v>0.01</v>
      </c>
      <c r="P16" s="25">
        <v>-23.263999999999999</v>
      </c>
      <c r="Q16" s="25">
        <v>1.6E-2</v>
      </c>
      <c r="R16" s="19" t="s">
        <v>323</v>
      </c>
      <c r="S16" s="29">
        <f t="shared" si="0"/>
        <v>2.5388373966198259</v>
      </c>
      <c r="T16" s="27">
        <f t="shared" si="1"/>
        <v>-4.9643313601027028</v>
      </c>
      <c r="U16" s="28">
        <f t="shared" si="2"/>
        <v>-22.819234075064465</v>
      </c>
    </row>
    <row r="17" spans="1:23" x14ac:dyDescent="0.25">
      <c r="A17" s="18"/>
      <c r="B17" s="19">
        <v>14</v>
      </c>
      <c r="C17" s="20" t="s">
        <v>324</v>
      </c>
      <c r="D17" s="19"/>
      <c r="E17" s="19"/>
      <c r="F17" s="21"/>
      <c r="G17" s="22"/>
      <c r="H17" s="19"/>
      <c r="I17" s="23"/>
      <c r="J17" s="19"/>
      <c r="K17" s="19"/>
      <c r="L17" s="24"/>
      <c r="M17" s="24"/>
      <c r="N17" s="25"/>
      <c r="O17" s="25"/>
      <c r="P17" s="25"/>
      <c r="Q17" s="25"/>
      <c r="R17" s="19"/>
      <c r="S17" s="29"/>
      <c r="T17" s="27"/>
      <c r="U17" s="28"/>
      <c r="V17" s="30" t="s">
        <v>276</v>
      </c>
    </row>
    <row r="18" spans="1:23" x14ac:dyDescent="0.25">
      <c r="A18" s="18" t="s">
        <v>325</v>
      </c>
      <c r="B18" s="19">
        <v>15</v>
      </c>
      <c r="C18" s="20" t="s">
        <v>275</v>
      </c>
      <c r="D18" s="19" t="s">
        <v>295</v>
      </c>
      <c r="E18" s="19">
        <v>1</v>
      </c>
      <c r="F18" s="21" t="s">
        <v>326</v>
      </c>
      <c r="G18" s="22">
        <v>1.8657407407407407E-2</v>
      </c>
      <c r="H18" s="19">
        <v>9</v>
      </c>
      <c r="I18" s="23">
        <v>4.9000000000000002E-2</v>
      </c>
      <c r="J18" s="19">
        <v>0</v>
      </c>
      <c r="K18" s="19">
        <v>1</v>
      </c>
      <c r="L18" s="24">
        <v>9876.8340000000007</v>
      </c>
      <c r="M18" s="24">
        <v>10130.725</v>
      </c>
      <c r="N18" s="25">
        <v>-1.8029999999999999</v>
      </c>
      <c r="O18" s="25">
        <v>6.0000000000000001E-3</v>
      </c>
      <c r="P18" s="25">
        <v>2.5819999999999999</v>
      </c>
      <c r="Q18" s="25">
        <v>0.02</v>
      </c>
      <c r="R18" s="19" t="s">
        <v>327</v>
      </c>
      <c r="S18" s="29">
        <f t="shared" si="0"/>
        <v>2.5705706909724171</v>
      </c>
      <c r="T18" s="27">
        <f>((SLOPE($O$25:$O$26,$N$25:$N$26)*N18))+(INTERCEPT($O$25:$O$26,$N$25:$N$26))</f>
        <v>-2.5577925968190569</v>
      </c>
      <c r="U18" s="28">
        <f>((SLOPE($Q$25:$Q$26,$P$25:$P$26))*P18)+(INTERCEPT($Q$25:$Q$26,$P$25:$P$26))</f>
        <v>2.8515137045172376</v>
      </c>
    </row>
    <row r="19" spans="1:23" x14ac:dyDescent="0.25">
      <c r="A19" s="18" t="s">
        <v>328</v>
      </c>
      <c r="B19" s="19"/>
      <c r="C19" s="20"/>
      <c r="D19" s="19"/>
      <c r="E19" s="19"/>
      <c r="F19" s="21"/>
      <c r="G19" s="22"/>
      <c r="H19" s="19"/>
      <c r="I19" s="23"/>
      <c r="J19" s="19"/>
      <c r="K19" s="19"/>
      <c r="L19" s="24"/>
      <c r="M19" s="24"/>
      <c r="N19" s="25"/>
      <c r="O19" s="25"/>
      <c r="P19" s="25"/>
      <c r="Q19" s="25"/>
      <c r="R19" s="19"/>
      <c r="S19" s="29"/>
      <c r="T19" s="27"/>
      <c r="U19" s="28"/>
    </row>
    <row r="20" spans="1:23" x14ac:dyDescent="0.25">
      <c r="A20" s="18" t="s">
        <v>328</v>
      </c>
      <c r="B20" s="19"/>
      <c r="C20" s="20"/>
      <c r="D20" s="19"/>
      <c r="E20" s="19"/>
      <c r="F20" s="21"/>
      <c r="G20" s="22"/>
      <c r="H20" s="19"/>
      <c r="I20" s="23"/>
      <c r="J20" s="19"/>
      <c r="K20" s="19"/>
      <c r="L20" s="24"/>
      <c r="M20" s="24"/>
      <c r="N20" s="25"/>
      <c r="O20" s="25"/>
      <c r="P20" s="25"/>
      <c r="Q20" s="25"/>
      <c r="R20" s="19"/>
      <c r="S20" s="29"/>
      <c r="T20" s="27"/>
      <c r="U20" s="28"/>
    </row>
    <row r="21" spans="1:23" ht="15.75" thickBot="1" x14ac:dyDescent="0.3">
      <c r="A21" s="31" t="s">
        <v>328</v>
      </c>
      <c r="B21" s="32"/>
      <c r="C21" s="33"/>
      <c r="D21" s="32"/>
      <c r="E21" s="32"/>
      <c r="F21" s="34"/>
      <c r="G21" s="35"/>
      <c r="H21" s="32"/>
      <c r="I21" s="36"/>
      <c r="J21" s="32"/>
      <c r="K21" s="32"/>
      <c r="L21" s="37"/>
      <c r="M21" s="37"/>
      <c r="N21" s="38"/>
      <c r="O21" s="38"/>
      <c r="P21" s="38"/>
      <c r="Q21" s="38"/>
      <c r="R21" s="32"/>
      <c r="S21" s="39"/>
      <c r="T21" s="40"/>
      <c r="U21" s="41"/>
    </row>
    <row r="22" spans="1:23" x14ac:dyDescent="0.25">
      <c r="A22" s="42"/>
      <c r="B22" s="42"/>
      <c r="C22" s="42"/>
      <c r="D22" s="42"/>
      <c r="E22" s="42"/>
      <c r="F22" s="43"/>
      <c r="G22" s="44"/>
      <c r="H22" s="42"/>
      <c r="I22" s="45"/>
      <c r="J22" s="42"/>
      <c r="K22" s="42"/>
      <c r="L22" s="46"/>
      <c r="M22" s="46"/>
      <c r="N22" s="47"/>
      <c r="O22" s="47"/>
      <c r="P22" s="47"/>
      <c r="Q22" s="47"/>
      <c r="R22" s="42"/>
      <c r="S22" s="48"/>
      <c r="T22" s="49"/>
      <c r="U22" s="49"/>
    </row>
    <row r="23" spans="1:23" ht="30.75" thickBot="1" x14ac:dyDescent="0.3">
      <c r="A23" s="50"/>
      <c r="B23" s="50"/>
      <c r="C23" s="126" t="s">
        <v>156</v>
      </c>
      <c r="D23" s="127"/>
      <c r="E23" s="127"/>
      <c r="F23" s="126" t="s">
        <v>157</v>
      </c>
      <c r="G23" s="127"/>
      <c r="H23" s="128"/>
      <c r="I23" s="51"/>
      <c r="J23" s="52"/>
      <c r="K23" s="52"/>
      <c r="L23" s="53"/>
      <c r="M23" s="53"/>
      <c r="N23" s="129" t="s">
        <v>156</v>
      </c>
      <c r="O23" s="130"/>
      <c r="P23" s="129" t="s">
        <v>157</v>
      </c>
      <c r="Q23" s="130"/>
      <c r="R23" s="52"/>
      <c r="S23" s="54" t="s">
        <v>158</v>
      </c>
    </row>
    <row r="24" spans="1:23" ht="19.5" customHeight="1" x14ac:dyDescent="0.25">
      <c r="A24" s="42"/>
      <c r="B24" s="55" t="s">
        <v>159</v>
      </c>
      <c r="C24" s="55" t="s">
        <v>160</v>
      </c>
      <c r="D24" s="55" t="s">
        <v>161</v>
      </c>
      <c r="E24" s="55" t="s">
        <v>162</v>
      </c>
      <c r="F24" s="55" t="s">
        <v>160</v>
      </c>
      <c r="G24" s="55" t="s">
        <v>161</v>
      </c>
      <c r="H24" s="55" t="s">
        <v>162</v>
      </c>
      <c r="I24" s="51"/>
      <c r="J24" s="52"/>
      <c r="L24" s="131" t="s">
        <v>163</v>
      </c>
      <c r="M24" s="132"/>
      <c r="N24" s="56" t="s">
        <v>164</v>
      </c>
      <c r="O24" s="57" t="s">
        <v>165</v>
      </c>
      <c r="P24" s="56" t="s">
        <v>164</v>
      </c>
      <c r="Q24" s="57" t="s">
        <v>165</v>
      </c>
      <c r="R24" s="52"/>
      <c r="S24" s="58" t="s">
        <v>166</v>
      </c>
      <c r="T24" s="59" t="s">
        <v>164</v>
      </c>
      <c r="U24" s="60"/>
      <c r="V24" s="61" t="s">
        <v>167</v>
      </c>
      <c r="W24" s="62"/>
    </row>
    <row r="25" spans="1:23" x14ac:dyDescent="0.25">
      <c r="A25" s="63" t="s">
        <v>168</v>
      </c>
      <c r="B25" s="55" t="s">
        <v>24</v>
      </c>
      <c r="C25" s="64">
        <f t="array" ref="C25">SLOPE((IF($C$4:$C$21="NBS 19",N4:N21)),(IF($C$4:$C$21="NBS 19",L4:L21)))</f>
        <v>-1.9734098373164558E-6</v>
      </c>
      <c r="D25" s="65">
        <f t="array" ref="D25">INTERCEPT((IF($C$4:$C$21="NBS 19",N4:N21)),(IF($C$4:$C$21="NBS 19",L4:L21)))</f>
        <v>2.7546594912023195</v>
      </c>
      <c r="E25" s="65">
        <f t="array" ref="E25">((CORREL((IF($C$4:$C$21="NBS 19",N4:N21)),(IF($C$4:$C$21="NBS 19",L4:L21))))^2)</f>
        <v>0.99999999999999956</v>
      </c>
      <c r="F25" s="64">
        <f t="array" ref="F25">SLOPE((IF($C$4:$C$21="NBS 19",P4:P21)),(IF($C$4:$C$21="NBS 19",L4:L21)))</f>
        <v>5.7009617522475609E-6</v>
      </c>
      <c r="G25" s="65">
        <f t="array" ref="G25">INTERCEPT((IF($C$4:$C$21="NBS 19",P4:P21)),(IF($C$4:$C$21="NBS 19",L4:L21)))</f>
        <v>-2.5535718634733677</v>
      </c>
      <c r="H25" s="65">
        <f t="array" ref="H25">((CORREL((IF($C$4:$C$21="NBS 19",P4:P21)),(IF($C$4:$C$21="NBS 19",L4:L21))))^2)</f>
        <v>0.99999999999999978</v>
      </c>
      <c r="I25" s="51"/>
      <c r="J25" s="52"/>
      <c r="K25" s="66"/>
      <c r="L25" s="67" t="s">
        <v>24</v>
      </c>
      <c r="M25" s="68" t="s">
        <v>169</v>
      </c>
      <c r="N25" s="69">
        <f>AVERAGEIF($C$4:$C$21,"NBS 19",N4:N21)</f>
        <v>2.7374999999999998</v>
      </c>
      <c r="O25" s="70">
        <v>1.95</v>
      </c>
      <c r="P25" s="71">
        <f>AVERAGEIF($C$4:$C$21,"NBS 19",P4:P21)</f>
        <v>-2.504</v>
      </c>
      <c r="Q25" s="70">
        <v>-2.2000000000000002</v>
      </c>
      <c r="R25" s="52"/>
      <c r="S25" s="72" t="s">
        <v>59</v>
      </c>
      <c r="T25" s="73">
        <f>AVERAGEIF($C$4:$C$21,"GS1",T4:T21)</f>
        <v>2.1530268882390704</v>
      </c>
      <c r="U25" s="74">
        <f>AVERAGEIF($C$4:$C$21,"GS1",U4:U21)</f>
        <v>-1.9626205711011364</v>
      </c>
      <c r="V25" s="70">
        <v>2.1580734935323114</v>
      </c>
      <c r="W25" s="70">
        <v>-1.96</v>
      </c>
    </row>
    <row r="26" spans="1:23" ht="15.75" thickBot="1" x14ac:dyDescent="0.3">
      <c r="A26" s="75"/>
      <c r="B26" s="55" t="s">
        <v>31</v>
      </c>
      <c r="C26" s="64">
        <f t="array" ref="C26">SLOPE((IF($C$4:$C$21="NBS 18",N4:N21)),(IF($C$4:$C$21="NBS 18",L4:L21)))</f>
        <v>3.5730097947072706E-5</v>
      </c>
      <c r="D26" s="65">
        <f t="array" ref="D26">INTERCEPT((IF($C$4:$C$21="NBS 18",N4:N21)),(IF($C$4:$C$21="NBS 18",L4:L21)))</f>
        <v>-4.599265602013312</v>
      </c>
      <c r="E26" s="65">
        <f t="array" ref="E26">((CORREL((IF($C$4:$C$21="NBS 18",N4:N21)),(IF($C$4:$C$21="NBS 18",L4:L21))))^2)</f>
        <v>1</v>
      </c>
      <c r="F26" s="64">
        <f t="array" ref="F26">SLOPE((IF($C$4:$C$21="NBS 18",P4:P21)),(IF($C$4:$C$21="NBS 18",L4:L21)))</f>
        <v>1.4136690926885371E-4</v>
      </c>
      <c r="G26" s="65">
        <f t="array" ref="G26">INTERCEPT((IF($C$4:$C$21="NBS 18",P4:P21)),(IF($C$4:$C$21="NBS 18",L4:L21)))</f>
        <v>-24.736876947096153</v>
      </c>
      <c r="H26" s="65">
        <f t="array" ref="H26">((CORREL((IF($C$4:$C$21="NBS 18",P4:P21)),(IF($C$4:$C$21="NBS 18",L4:L21))))^2)</f>
        <v>1</v>
      </c>
      <c r="I26" s="51"/>
      <c r="J26" s="52"/>
      <c r="K26" s="52"/>
      <c r="L26" s="76" t="s">
        <v>31</v>
      </c>
      <c r="M26" s="77" t="s">
        <v>169</v>
      </c>
      <c r="N26" s="78">
        <f>AVERAGEIF($C$4:$C$21,"NBS 18",N4:N21)</f>
        <v>-4.2729999999999997</v>
      </c>
      <c r="O26" s="79">
        <v>-5.01</v>
      </c>
      <c r="P26" s="80">
        <f>AVERAGEIF($C$4:$C$21,"NBS 18",P4:P21)</f>
        <v>-23.445999999999998</v>
      </c>
      <c r="Q26" s="79">
        <v>-23</v>
      </c>
      <c r="R26" s="52"/>
      <c r="S26" s="81" t="s">
        <v>170</v>
      </c>
      <c r="T26" s="82"/>
      <c r="U26" s="83"/>
      <c r="V26" s="84">
        <v>0.01</v>
      </c>
      <c r="W26" s="84">
        <v>0.03</v>
      </c>
    </row>
    <row r="27" spans="1:23" x14ac:dyDescent="0.25">
      <c r="A27" s="63" t="s">
        <v>171</v>
      </c>
      <c r="B27" s="55" t="s">
        <v>24</v>
      </c>
      <c r="C27" s="64">
        <f t="array" ref="C27">SLOPE((IF($C$4:$C$21="NBS 19",N4:N21)),(IF($C$4:$C$21="NBS 19",B4:B21)))</f>
        <v>-8.1818181818180884E-4</v>
      </c>
      <c r="D27" s="65">
        <f t="array" ref="D27">INTERCEPT((IF($C$4:$C$21="NBS 19",N4:N21)),(IF($C$4:$C$21="NBS 19",B4:B21)))</f>
        <v>2.7428181818181816</v>
      </c>
      <c r="E27" s="65">
        <f t="array" ref="E27">((CORREL((IF($C$4:$C$21="NBS 19",N4:N21)),(IF($C$4:$C$21="NBS 19",B4:B21))))^2)</f>
        <v>1</v>
      </c>
      <c r="F27" s="64">
        <f t="array" ref="F27">SLOPE((IF($C$4:$C$21="NBS 19",P4:P21)),(IF($C$4:$C$21="NBS 19",B4:B21)))</f>
        <v>2.3636363636363455E-3</v>
      </c>
      <c r="G27" s="65">
        <f t="array" ref="G27">INTERCEPT((IF($C$4:$C$21="NBS 19",P4:P21)),(IF($C$4:$C$21="NBS 19",B4:B21)))</f>
        <v>-2.5193636363636362</v>
      </c>
      <c r="H27" s="65">
        <f t="array" ref="H27">((CORREL((IF($C$4:$C$21="NBS 19",P4:P21)),(IF($C$4:$C$21="NBS 19",B4:B21))))^2)</f>
        <v>1</v>
      </c>
      <c r="I27" s="51"/>
      <c r="J27" s="52"/>
      <c r="K27" s="52"/>
      <c r="L27" s="85" t="s">
        <v>24</v>
      </c>
      <c r="M27" s="77" t="s">
        <v>170</v>
      </c>
      <c r="N27" s="78">
        <f t="array" ref="N27">_xlfn.STDEV.S(IF($C$4:$C$21="NBS 19",N4:N21))</f>
        <v>6.3639610306788549E-3</v>
      </c>
      <c r="O27" s="79"/>
      <c r="P27" s="78">
        <f t="array" ref="P27">_xlfn.STDEV.S(IF($C$4:$C$21="NBS 19",P4:P21))</f>
        <v>1.8384776310850094E-2</v>
      </c>
      <c r="Q27" s="79"/>
      <c r="R27" s="52"/>
    </row>
    <row r="28" spans="1:23" x14ac:dyDescent="0.25">
      <c r="A28" s="86"/>
      <c r="B28" s="55" t="s">
        <v>31</v>
      </c>
      <c r="C28" s="64">
        <f t="array" ref="C28">SLOPE((IF($C$4:$C$21="NBS 18",N4:N21)),(IF($C$4:$C$21="NBS 18",B4:B21)))</f>
        <v>8.3636363636363301E-3</v>
      </c>
      <c r="D28" s="65">
        <f t="array" ref="D28">INTERCEPT((IF($C$4:$C$21="NBS 18",N4:N21)),(IF($C$4:$C$21="NBS 18",B4:B21)))</f>
        <v>-4.3357272727272722</v>
      </c>
      <c r="E28" s="65">
        <f t="array" ref="E28">((CORREL((IF($C$4:$C$21="NBS 18",N4:N21)),(IF($C$4:$C$21="NBS 18",B4:B21))))^2)</f>
        <v>1</v>
      </c>
      <c r="F28" s="64">
        <f t="array" ref="F28">SLOPE((IF($C$4:$C$21="NBS 18",P4:P21)),(IF($C$4:$C$21="NBS 18",B4:B21)))</f>
        <v>3.3090909090909164E-2</v>
      </c>
      <c r="G28" s="65">
        <f t="array" ref="G28">INTERCEPT((IF($C$4:$C$21="NBS 18",P4:P21)),(IF($C$4:$C$21="NBS 18",B4:B21)))</f>
        <v>-23.694181818181818</v>
      </c>
      <c r="H28" s="65">
        <f t="array" ref="H28">((CORREL((IF($C$4:$C$21="NBS 18",P4:P21)),(IF($C$4:$C$21="NBS 18",B4:B21))))^2)</f>
        <v>1</v>
      </c>
      <c r="I28" s="51"/>
      <c r="J28" s="52"/>
      <c r="K28" s="52"/>
      <c r="L28" s="87" t="s">
        <v>31</v>
      </c>
      <c r="M28" s="88" t="s">
        <v>170</v>
      </c>
      <c r="N28" s="89">
        <f t="array" ref="N28">_xlfn.STDEV.S(IF($C$4:$C$21="NBS 18",N4:N21))</f>
        <v>6.5053823869162114E-2</v>
      </c>
      <c r="O28" s="84">
        <v>0.04</v>
      </c>
      <c r="P28" s="89">
        <f t="array" ref="P28">_xlfn.STDEV.S(IF($C$4:$C$21="NBS 18",P4:P21))</f>
        <v>0.25738686835190383</v>
      </c>
      <c r="Q28" s="84">
        <v>0.1</v>
      </c>
      <c r="R28" s="52"/>
    </row>
    <row r="29" spans="1:23" x14ac:dyDescent="0.25">
      <c r="A29" s="50"/>
      <c r="B29" s="50"/>
      <c r="C29" s="50"/>
      <c r="D29" s="50"/>
      <c r="E29" s="50"/>
      <c r="F29" s="50"/>
      <c r="G29" s="50"/>
      <c r="H29" s="50"/>
      <c r="I29" s="51"/>
      <c r="J29" s="52"/>
      <c r="K29" s="52"/>
      <c r="L29" s="53"/>
      <c r="M29" s="53"/>
      <c r="N29" s="80"/>
      <c r="R29" s="80"/>
    </row>
    <row r="30" spans="1:23" x14ac:dyDescent="0.25">
      <c r="A30" s="52"/>
      <c r="B30" s="52"/>
      <c r="C30" s="52"/>
      <c r="D30" s="52"/>
      <c r="E30" s="52"/>
      <c r="F30" s="52"/>
      <c r="G30" s="52"/>
      <c r="H30" s="52"/>
      <c r="I30" s="90"/>
      <c r="J30" s="52"/>
      <c r="K30" s="52"/>
      <c r="L30" s="53"/>
      <c r="M30" s="53"/>
      <c r="N30" s="80"/>
      <c r="R30" s="91"/>
    </row>
    <row r="31" spans="1:23" x14ac:dyDescent="0.25">
      <c r="A31" s="52"/>
      <c r="B31" s="52"/>
      <c r="C31" s="52"/>
      <c r="D31" s="52"/>
      <c r="E31" s="52"/>
      <c r="F31" s="52"/>
      <c r="G31" s="52"/>
      <c r="H31" s="52"/>
      <c r="I31" s="90"/>
      <c r="J31" s="52"/>
      <c r="K31" s="52"/>
      <c r="L31" s="53"/>
      <c r="M31" s="53"/>
      <c r="N31" s="80"/>
      <c r="R31" s="92"/>
    </row>
    <row r="32" spans="1:23" x14ac:dyDescent="0.25">
      <c r="A32" s="52"/>
      <c r="B32" s="52"/>
      <c r="C32" s="52"/>
      <c r="D32" s="52"/>
      <c r="E32" s="52"/>
      <c r="F32" s="52"/>
      <c r="G32" s="52"/>
      <c r="H32" s="52"/>
      <c r="I32" s="90"/>
      <c r="J32" s="52"/>
      <c r="K32" s="52"/>
      <c r="L32" s="53"/>
      <c r="M32" s="53"/>
      <c r="N32" s="80"/>
      <c r="O32" s="80"/>
      <c r="R32" s="66"/>
    </row>
    <row r="33" spans="1:18" x14ac:dyDescent="0.25">
      <c r="A33" s="52"/>
      <c r="B33" s="52"/>
      <c r="C33" s="52"/>
      <c r="D33" s="52"/>
      <c r="E33" s="52"/>
      <c r="F33" s="52"/>
      <c r="G33" s="52"/>
      <c r="H33" s="52"/>
      <c r="I33" s="90"/>
      <c r="J33" s="52"/>
      <c r="K33" s="52"/>
      <c r="L33" s="53"/>
      <c r="M33" s="53"/>
      <c r="N33" s="80"/>
      <c r="O33" s="80"/>
      <c r="R33" s="66"/>
    </row>
    <row r="34" spans="1:18" x14ac:dyDescent="0.25">
      <c r="A34" s="52"/>
      <c r="B34" s="52"/>
      <c r="C34" s="52"/>
      <c r="D34" s="52"/>
      <c r="E34" s="52"/>
      <c r="F34" s="52"/>
      <c r="G34" s="52"/>
      <c r="H34" s="52"/>
      <c r="I34" s="90"/>
      <c r="J34" s="52"/>
      <c r="K34" s="52"/>
      <c r="L34" s="53"/>
      <c r="M34" s="53"/>
      <c r="N34" s="80"/>
      <c r="O34" s="80"/>
      <c r="P34" s="80"/>
      <c r="Q34" s="80"/>
      <c r="R34" s="52"/>
    </row>
    <row r="35" spans="1:18" x14ac:dyDescent="0.25">
      <c r="A35" s="52"/>
      <c r="B35" s="52"/>
      <c r="C35" s="52"/>
      <c r="D35" s="52"/>
      <c r="E35" s="52"/>
      <c r="F35" s="52"/>
      <c r="G35" s="52"/>
      <c r="H35" s="52"/>
      <c r="I35" s="90"/>
      <c r="J35" s="52"/>
      <c r="K35" s="52"/>
      <c r="L35" s="53"/>
      <c r="M35" s="53"/>
      <c r="N35" s="80"/>
      <c r="O35" s="80"/>
      <c r="P35" s="80"/>
      <c r="Q35" s="80"/>
      <c r="R35" s="52"/>
    </row>
    <row r="36" spans="1:18" x14ac:dyDescent="0.25">
      <c r="A36" s="52"/>
      <c r="B36" s="52"/>
      <c r="C36" s="52"/>
      <c r="D36" s="52"/>
      <c r="E36" s="52"/>
      <c r="F36" s="52"/>
      <c r="G36" s="52"/>
      <c r="H36" s="52"/>
      <c r="I36" s="90"/>
      <c r="J36" s="52"/>
      <c r="K36" s="52"/>
      <c r="L36" s="53"/>
      <c r="M36" s="53"/>
      <c r="N36" s="80"/>
      <c r="O36" s="80"/>
      <c r="P36" s="80"/>
      <c r="Q36" s="80"/>
      <c r="R36" s="52"/>
    </row>
    <row r="37" spans="1:18" x14ac:dyDescent="0.25">
      <c r="A37" s="52"/>
      <c r="B37" s="52"/>
      <c r="C37" s="52"/>
      <c r="D37" s="52"/>
      <c r="E37" s="52"/>
      <c r="F37" s="52"/>
      <c r="G37" s="52"/>
      <c r="H37" s="52"/>
      <c r="I37" s="90"/>
      <c r="J37" s="52"/>
      <c r="K37" s="52"/>
      <c r="L37" s="53"/>
      <c r="M37" s="53"/>
      <c r="N37" s="80"/>
      <c r="O37" s="80"/>
      <c r="P37" s="80"/>
      <c r="Q37" s="80"/>
      <c r="R37" s="52"/>
    </row>
    <row r="38" spans="1:18" x14ac:dyDescent="0.25">
      <c r="A38" s="52"/>
      <c r="B38" s="52"/>
      <c r="C38" s="52"/>
      <c r="D38" s="52"/>
      <c r="E38" s="52"/>
      <c r="F38" s="52"/>
      <c r="G38" s="52"/>
      <c r="H38" s="52"/>
      <c r="I38" s="90"/>
      <c r="J38" s="52"/>
      <c r="K38" s="52"/>
      <c r="L38" s="53"/>
      <c r="M38" s="53"/>
      <c r="N38" s="80"/>
      <c r="O38" s="80"/>
      <c r="P38" s="80"/>
      <c r="Q38" s="80"/>
      <c r="R38" s="52"/>
    </row>
    <row r="39" spans="1:18" x14ac:dyDescent="0.25">
      <c r="A39" s="52"/>
      <c r="B39" s="52"/>
      <c r="C39" s="52"/>
      <c r="D39" s="52"/>
      <c r="E39" s="52"/>
      <c r="F39" s="52"/>
      <c r="G39" s="52"/>
      <c r="H39" s="52"/>
      <c r="I39" s="90"/>
      <c r="J39" s="52"/>
      <c r="K39" s="52"/>
      <c r="L39" s="53"/>
      <c r="M39" s="53"/>
      <c r="N39" s="80"/>
      <c r="O39" s="80"/>
      <c r="P39" s="80"/>
      <c r="Q39" s="80"/>
      <c r="R39" s="52"/>
    </row>
    <row r="40" spans="1:18" x14ac:dyDescent="0.25">
      <c r="F40" s="52"/>
      <c r="G40" s="52"/>
      <c r="H40" s="52"/>
      <c r="I40" s="90"/>
      <c r="J40" s="52"/>
      <c r="K40" s="52"/>
      <c r="L40" s="53"/>
      <c r="M40" s="53"/>
      <c r="N40" s="80"/>
      <c r="O40" s="80"/>
      <c r="P40" s="80"/>
      <c r="Q40" s="80"/>
      <c r="R40" s="52"/>
    </row>
    <row r="41" spans="1:18" x14ac:dyDescent="0.25">
      <c r="F41" s="52"/>
      <c r="G41" s="52"/>
      <c r="H41" s="52"/>
      <c r="I41" s="90"/>
      <c r="J41" s="52"/>
      <c r="K41" s="52"/>
      <c r="L41" s="53"/>
      <c r="M41" s="53"/>
      <c r="N41" s="80"/>
      <c r="O41" s="80"/>
      <c r="P41" s="80"/>
      <c r="Q41" s="80"/>
      <c r="R41" s="52"/>
    </row>
    <row r="42" spans="1:18" x14ac:dyDescent="0.25">
      <c r="F42" s="52"/>
      <c r="G42" s="52"/>
      <c r="H42" s="52"/>
      <c r="I42" s="90"/>
      <c r="J42" s="52"/>
      <c r="K42" s="52"/>
      <c r="L42" s="53"/>
      <c r="M42" s="53"/>
      <c r="N42" s="80"/>
      <c r="O42" s="80"/>
      <c r="P42" s="80"/>
      <c r="Q42" s="80"/>
      <c r="R42" s="52"/>
    </row>
    <row r="43" spans="1:18" x14ac:dyDescent="0.25">
      <c r="F43" s="52"/>
      <c r="G43" s="52"/>
      <c r="H43" s="52"/>
      <c r="I43" s="90"/>
      <c r="J43" s="52"/>
      <c r="K43" s="52"/>
      <c r="L43" s="53"/>
      <c r="M43" s="53"/>
      <c r="N43" s="80"/>
      <c r="O43" s="80"/>
      <c r="P43" s="80"/>
      <c r="Q43" s="80"/>
      <c r="R43" s="52"/>
    </row>
    <row r="44" spans="1:18" x14ac:dyDescent="0.25">
      <c r="F44" s="52"/>
      <c r="G44" s="52"/>
      <c r="H44" s="52"/>
      <c r="I44" s="90"/>
      <c r="J44" s="52"/>
      <c r="K44" s="52"/>
      <c r="L44" s="53"/>
      <c r="M44" s="53"/>
      <c r="N44" s="80"/>
      <c r="O44" s="80"/>
      <c r="P44" s="80"/>
      <c r="Q44" s="80"/>
      <c r="R44" s="52"/>
    </row>
    <row r="45" spans="1:18" x14ac:dyDescent="0.25">
      <c r="F45" s="52"/>
      <c r="G45" s="52"/>
      <c r="H45" s="52"/>
      <c r="I45" s="90"/>
      <c r="J45" s="52"/>
      <c r="K45" s="52"/>
      <c r="L45" s="53"/>
      <c r="M45" s="53"/>
      <c r="N45" s="80"/>
      <c r="O45" s="80"/>
      <c r="P45" s="80"/>
      <c r="Q45" s="80"/>
      <c r="R45" s="52"/>
    </row>
    <row r="46" spans="1:18" x14ac:dyDescent="0.25">
      <c r="A46" s="52"/>
      <c r="B46" s="52"/>
      <c r="C46" s="52"/>
      <c r="D46" s="52"/>
      <c r="E46" s="52"/>
      <c r="F46" s="52"/>
      <c r="G46" s="52"/>
      <c r="H46" s="52"/>
      <c r="I46" s="90"/>
      <c r="J46" s="52"/>
      <c r="K46" s="52"/>
      <c r="L46" s="53"/>
      <c r="M46" s="53"/>
      <c r="N46" s="80"/>
      <c r="O46" s="80"/>
      <c r="P46" s="80"/>
      <c r="Q46" s="80"/>
      <c r="R46" s="52"/>
    </row>
    <row r="47" spans="1:18" x14ac:dyDescent="0.25">
      <c r="A47" s="52"/>
      <c r="B47" s="52"/>
      <c r="C47" s="52"/>
      <c r="D47" s="52"/>
      <c r="E47" s="52"/>
      <c r="F47" s="52"/>
      <c r="G47" s="52"/>
      <c r="H47" s="52"/>
      <c r="I47" s="90"/>
      <c r="J47" s="52"/>
      <c r="K47" s="52"/>
      <c r="L47" s="53"/>
      <c r="M47" s="53"/>
      <c r="N47" s="80"/>
      <c r="O47" s="80"/>
      <c r="P47" s="80"/>
      <c r="Q47" s="80"/>
      <c r="R47" s="52"/>
    </row>
    <row r="48" spans="1:18" x14ac:dyDescent="0.25">
      <c r="A48" s="52"/>
      <c r="B48" s="52"/>
      <c r="C48" s="52"/>
      <c r="D48" s="52"/>
      <c r="E48" s="52"/>
      <c r="F48" s="52"/>
      <c r="G48" s="52"/>
      <c r="H48" s="52"/>
      <c r="I48" s="90"/>
      <c r="J48" s="52"/>
      <c r="K48" s="52"/>
      <c r="L48" s="53"/>
      <c r="M48" s="53"/>
      <c r="N48" s="80"/>
      <c r="O48" s="80"/>
      <c r="P48" s="80"/>
      <c r="Q48" s="80"/>
      <c r="R48" s="52"/>
    </row>
    <row r="49" spans="1:18" x14ac:dyDescent="0.25">
      <c r="A49" s="52"/>
      <c r="B49" s="52"/>
      <c r="C49" s="52"/>
      <c r="D49" s="52"/>
      <c r="E49" s="52"/>
      <c r="F49" s="52"/>
      <c r="G49" s="52"/>
      <c r="H49" s="52"/>
      <c r="I49" s="90"/>
      <c r="J49" s="52"/>
      <c r="K49" s="52"/>
      <c r="L49" s="53"/>
      <c r="M49" s="53"/>
      <c r="N49" s="80"/>
      <c r="O49" s="80"/>
      <c r="P49" s="80"/>
      <c r="Q49" s="80"/>
      <c r="R49" s="52"/>
    </row>
    <row r="50" spans="1:18" x14ac:dyDescent="0.25">
      <c r="A50" s="52"/>
      <c r="B50" s="52"/>
      <c r="C50" s="52"/>
      <c r="D50" s="52"/>
      <c r="E50" s="52"/>
      <c r="F50" s="52"/>
      <c r="G50" s="52"/>
      <c r="H50" s="52"/>
      <c r="I50" s="90"/>
      <c r="J50" s="52"/>
      <c r="K50" s="52"/>
      <c r="L50" s="53"/>
      <c r="M50" s="53"/>
      <c r="N50" s="80"/>
      <c r="O50" s="80"/>
      <c r="P50" s="80"/>
      <c r="Q50" s="80"/>
      <c r="R50" s="52"/>
    </row>
    <row r="51" spans="1:18" x14ac:dyDescent="0.25">
      <c r="A51" s="52"/>
      <c r="B51" s="52"/>
      <c r="C51" s="52"/>
      <c r="D51" s="52"/>
      <c r="E51" s="52"/>
      <c r="F51" s="52"/>
      <c r="G51" s="52"/>
      <c r="H51" s="52"/>
      <c r="I51" s="90"/>
      <c r="J51" s="52"/>
      <c r="K51" s="52"/>
      <c r="L51" s="53"/>
      <c r="M51" s="53"/>
      <c r="N51" s="80"/>
      <c r="O51" s="80"/>
      <c r="P51" s="80"/>
      <c r="Q51" s="80"/>
      <c r="R51" s="52"/>
    </row>
    <row r="52" spans="1:18" x14ac:dyDescent="0.25">
      <c r="A52" s="52"/>
      <c r="B52" s="52"/>
      <c r="C52" s="52"/>
      <c r="D52" s="52"/>
      <c r="E52" s="52"/>
      <c r="F52" s="52"/>
      <c r="G52" s="52"/>
      <c r="H52" s="52"/>
      <c r="I52" s="90"/>
      <c r="J52" s="52"/>
      <c r="K52" s="52"/>
      <c r="L52" s="53"/>
      <c r="M52" s="53"/>
      <c r="N52" s="80"/>
      <c r="O52" s="80"/>
      <c r="P52" s="80"/>
      <c r="Q52" s="80"/>
      <c r="R52" s="52"/>
    </row>
    <row r="53" spans="1:18" x14ac:dyDescent="0.25">
      <c r="A53" s="52"/>
      <c r="B53" s="52"/>
      <c r="C53" s="52"/>
      <c r="D53" s="52"/>
      <c r="E53" s="52"/>
      <c r="F53" s="52"/>
      <c r="G53" s="52"/>
      <c r="H53" s="52"/>
      <c r="I53" s="90"/>
      <c r="J53" s="52"/>
      <c r="K53" s="52"/>
      <c r="L53" s="53"/>
      <c r="M53" s="53"/>
      <c r="N53" s="80"/>
      <c r="O53" s="80"/>
      <c r="P53" s="80"/>
      <c r="Q53" s="80"/>
      <c r="R53" s="52"/>
    </row>
    <row r="54" spans="1:18" x14ac:dyDescent="0.25">
      <c r="A54" s="52"/>
      <c r="B54" s="52"/>
      <c r="C54" s="52"/>
      <c r="D54" s="52"/>
      <c r="E54" s="52"/>
      <c r="F54" s="52"/>
      <c r="G54" s="52"/>
      <c r="H54" s="52"/>
      <c r="I54" s="90"/>
      <c r="J54" s="52"/>
      <c r="K54" s="52"/>
      <c r="L54" s="53"/>
      <c r="M54" s="53"/>
      <c r="N54" s="80"/>
      <c r="O54" s="80"/>
      <c r="P54" s="80"/>
      <c r="Q54" s="80"/>
      <c r="R54" s="52"/>
    </row>
    <row r="55" spans="1:18" x14ac:dyDescent="0.25">
      <c r="A55" s="52"/>
      <c r="B55" s="52"/>
      <c r="C55" s="52"/>
      <c r="D55" s="52"/>
      <c r="E55" s="52"/>
      <c r="F55" s="52"/>
      <c r="G55" s="52"/>
      <c r="H55" s="52"/>
      <c r="I55" s="90"/>
      <c r="J55" s="52"/>
      <c r="K55" s="52"/>
      <c r="L55" s="53"/>
      <c r="M55" s="53"/>
      <c r="N55" s="80"/>
      <c r="O55" s="80"/>
      <c r="P55" s="80"/>
      <c r="Q55" s="80"/>
      <c r="R55" s="52"/>
    </row>
    <row r="56" spans="1:18" x14ac:dyDescent="0.25">
      <c r="A56" s="52"/>
      <c r="B56" s="52"/>
      <c r="C56" s="52"/>
      <c r="D56" s="52"/>
      <c r="E56" s="52"/>
      <c r="F56" s="52"/>
      <c r="G56" s="52"/>
      <c r="H56" s="52"/>
      <c r="I56" s="90"/>
      <c r="J56" s="52"/>
      <c r="K56" s="52"/>
      <c r="L56" s="53"/>
      <c r="M56" s="53"/>
      <c r="N56" s="80"/>
      <c r="O56" s="80"/>
      <c r="P56" s="80"/>
      <c r="Q56" s="80"/>
      <c r="R56" s="52"/>
    </row>
    <row r="57" spans="1:18" x14ac:dyDescent="0.25">
      <c r="A57" s="52"/>
      <c r="B57" s="52"/>
      <c r="C57" s="52"/>
      <c r="D57" s="52"/>
      <c r="E57" s="52"/>
      <c r="F57" s="52"/>
      <c r="G57" s="52"/>
      <c r="H57" s="52"/>
      <c r="I57" s="90"/>
      <c r="J57" s="52"/>
      <c r="K57" s="52"/>
      <c r="L57" s="53"/>
      <c r="M57" s="53"/>
      <c r="N57" s="80"/>
      <c r="O57" s="80"/>
      <c r="P57" s="80"/>
      <c r="Q57" s="80"/>
      <c r="R57" s="52"/>
    </row>
    <row r="58" spans="1:18" x14ac:dyDescent="0.25">
      <c r="A58" s="52"/>
      <c r="B58" s="52"/>
      <c r="C58" s="52"/>
      <c r="D58" s="52"/>
      <c r="E58" s="52"/>
      <c r="F58" s="52"/>
      <c r="G58" s="52"/>
      <c r="H58" s="52"/>
      <c r="I58" s="90"/>
      <c r="J58" s="52"/>
      <c r="K58" s="52"/>
      <c r="L58" s="53"/>
      <c r="M58" s="53"/>
      <c r="N58" s="80"/>
      <c r="O58" s="80"/>
      <c r="P58" s="80"/>
      <c r="Q58" s="80"/>
      <c r="R58" s="52"/>
    </row>
    <row r="59" spans="1:18" x14ac:dyDescent="0.25">
      <c r="A59" s="52"/>
      <c r="B59" s="52"/>
      <c r="C59" s="52"/>
      <c r="D59" s="52"/>
      <c r="E59" s="52"/>
      <c r="F59" s="52"/>
      <c r="G59" s="52"/>
      <c r="H59" s="52"/>
      <c r="I59" s="90"/>
      <c r="J59" s="52"/>
      <c r="K59" s="52"/>
      <c r="L59" s="53"/>
      <c r="M59" s="53"/>
      <c r="N59" s="80"/>
      <c r="O59" s="80"/>
      <c r="P59" s="80"/>
      <c r="Q59" s="80"/>
      <c r="R59" s="52"/>
    </row>
    <row r="60" spans="1:18" x14ac:dyDescent="0.25">
      <c r="A60" s="52"/>
      <c r="B60" s="52"/>
      <c r="C60" s="52"/>
      <c r="D60" s="52"/>
      <c r="E60" s="52"/>
      <c r="F60" s="52"/>
      <c r="G60" s="52"/>
      <c r="H60" s="52"/>
      <c r="I60" s="90"/>
      <c r="J60" s="52"/>
      <c r="K60" s="52"/>
      <c r="L60" s="53"/>
      <c r="M60" s="53"/>
      <c r="N60" s="80"/>
      <c r="O60" s="80"/>
      <c r="P60" s="80"/>
      <c r="Q60" s="80"/>
      <c r="R60" s="52"/>
    </row>
    <row r="61" spans="1:18" x14ac:dyDescent="0.25">
      <c r="A61" s="52"/>
      <c r="B61" s="52"/>
      <c r="C61" s="52"/>
      <c r="D61" s="52"/>
      <c r="E61" s="52"/>
      <c r="F61" s="52"/>
      <c r="G61" s="52"/>
      <c r="H61" s="52"/>
      <c r="I61" s="90"/>
      <c r="J61" s="52"/>
      <c r="K61" s="52"/>
      <c r="L61" s="53"/>
      <c r="M61" s="53"/>
      <c r="N61" s="80"/>
      <c r="O61" s="80"/>
      <c r="P61" s="80"/>
      <c r="Q61" s="80"/>
      <c r="R61" s="52"/>
    </row>
    <row r="62" spans="1:18" x14ac:dyDescent="0.25">
      <c r="A62" s="52"/>
      <c r="B62" s="52"/>
      <c r="C62" s="52"/>
      <c r="D62" s="52"/>
      <c r="E62" s="52"/>
      <c r="F62" s="52"/>
      <c r="G62" s="52"/>
      <c r="H62" s="52"/>
      <c r="I62" s="90"/>
      <c r="J62" s="52"/>
      <c r="K62" s="52"/>
      <c r="L62" s="53"/>
      <c r="M62" s="53"/>
      <c r="N62" s="80"/>
      <c r="O62" s="80"/>
      <c r="P62" s="80"/>
      <c r="Q62" s="80"/>
      <c r="R62" s="52"/>
    </row>
    <row r="63" spans="1:18" x14ac:dyDescent="0.25">
      <c r="A63" s="52"/>
      <c r="B63" s="52"/>
      <c r="C63" s="52"/>
      <c r="D63" s="52"/>
      <c r="E63" s="52"/>
      <c r="F63" s="52"/>
      <c r="G63" s="52"/>
      <c r="H63" s="52"/>
      <c r="I63" s="90"/>
      <c r="J63" s="52"/>
      <c r="K63" s="52"/>
      <c r="L63" s="53"/>
      <c r="M63" s="53"/>
      <c r="N63" s="80"/>
      <c r="O63" s="80"/>
      <c r="P63" s="80"/>
      <c r="Q63" s="80"/>
      <c r="R63" s="52"/>
    </row>
    <row r="64" spans="1:18" x14ac:dyDescent="0.25">
      <c r="A64" s="52"/>
      <c r="B64" s="52"/>
      <c r="C64" s="52"/>
      <c r="D64" s="52"/>
      <c r="E64" s="52"/>
      <c r="F64" s="52"/>
      <c r="G64" s="52"/>
      <c r="H64" s="52"/>
      <c r="I64" s="90"/>
      <c r="J64" s="52"/>
      <c r="K64" s="52"/>
      <c r="L64" s="53"/>
      <c r="M64" s="53"/>
      <c r="N64" s="80"/>
      <c r="O64" s="80"/>
      <c r="P64" s="80"/>
      <c r="Q64" s="80"/>
      <c r="R64" s="52"/>
    </row>
    <row r="65" spans="1:18" x14ac:dyDescent="0.25">
      <c r="A65" s="52"/>
      <c r="B65" s="52"/>
      <c r="C65" s="52"/>
      <c r="D65" s="52"/>
      <c r="E65" s="52"/>
      <c r="F65" s="52"/>
      <c r="G65" s="52"/>
      <c r="H65" s="52"/>
      <c r="I65" s="90"/>
      <c r="J65" s="52"/>
      <c r="K65" s="52"/>
      <c r="L65" s="53"/>
      <c r="M65" s="53"/>
      <c r="N65" s="80"/>
      <c r="O65" s="80"/>
      <c r="P65" s="80"/>
      <c r="Q65" s="80"/>
      <c r="R65" s="52"/>
    </row>
  </sheetData>
  <mergeCells count="5">
    <mergeCell ref="C23:E23"/>
    <mergeCell ref="F23:H23"/>
    <mergeCell ref="N23:O23"/>
    <mergeCell ref="P23:Q23"/>
    <mergeCell ref="L24:M24"/>
  </mergeCells>
  <conditionalFormatting sqref="A4:U21">
    <cfRule type="expression" dxfId="19" priority="2">
      <formula>$B4=0</formula>
    </cfRule>
    <cfRule type="expression" dxfId="18" priority="3">
      <formula>$S4&gt;15&amp;$S4&lt;30</formula>
    </cfRule>
    <cfRule type="expression" dxfId="17" priority="4">
      <formula>$S4&gt;29</formula>
    </cfRule>
    <cfRule type="expression" dxfId="16" priority="5">
      <formula>$C4="NBS 18"</formula>
    </cfRule>
    <cfRule type="expression" dxfId="15" priority="6">
      <formula>$C4="Atlantis II"</formula>
    </cfRule>
    <cfRule type="expression" dxfId="14" priority="7">
      <formula>$C4="SHK"</formula>
    </cfRule>
    <cfRule type="expression" dxfId="13" priority="8">
      <formula>$C4="SC1"</formula>
    </cfRule>
    <cfRule type="expression" dxfId="12" priority="9">
      <formula>$C4="jcp"</formula>
    </cfRule>
    <cfRule type="expression" dxfId="11" priority="10">
      <formula>$C4="GS1"</formula>
    </cfRule>
    <cfRule type="expression" dxfId="10" priority="11">
      <formula>$C4="nbs 19"</formula>
    </cfRule>
  </conditionalFormatting>
  <conditionalFormatting sqref="H25:H28">
    <cfRule type="cellIs" priority="1" operator="greaterThan">
      <formula>0.6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showGridLines="0" workbookViewId="0">
      <selection activeCell="T49" activeCellId="1" sqref="C8:C49 T8:V49"/>
    </sheetView>
  </sheetViews>
  <sheetFormatPr defaultRowHeight="15" x14ac:dyDescent="0.25"/>
  <cols>
    <col min="1" max="1" width="12" style="3" customWidth="1"/>
    <col min="2" max="2" width="9.28515625" style="3" bestFit="1" customWidth="1"/>
    <col min="3" max="3" width="10.7109375" style="3" customWidth="1"/>
    <col min="4" max="4" width="11.42578125" style="3" customWidth="1"/>
    <col min="5" max="8" width="10.42578125" style="3" customWidth="1"/>
    <col min="9" max="9" width="9.28515625" style="4" bestFit="1" customWidth="1"/>
    <col min="10" max="10" width="12.85546875" style="3" customWidth="1"/>
    <col min="11" max="11" width="12.5703125" style="3" customWidth="1"/>
    <col min="12" max="12" width="13.42578125" style="5" customWidth="1"/>
    <col min="13" max="13" width="12" style="5" customWidth="1"/>
    <col min="14" max="17" width="10" style="6" customWidth="1"/>
    <col min="18" max="18" width="12" style="3" customWidth="1"/>
    <col min="19" max="19" width="14.42578125" style="7" customWidth="1"/>
    <col min="20" max="21" width="11.28515625" style="6" customWidth="1"/>
    <col min="22" max="22" width="9.140625" style="3"/>
    <col min="23" max="23" width="12.28515625" style="3" customWidth="1"/>
    <col min="24" max="16384" width="9.140625" style="3"/>
  </cols>
  <sheetData>
    <row r="1" spans="1:21" ht="15.75" x14ac:dyDescent="0.25">
      <c r="A1" s="1" t="s">
        <v>0</v>
      </c>
      <c r="B1" s="2" t="s">
        <v>342</v>
      </c>
      <c r="C1" s="2"/>
      <c r="D1" s="2"/>
      <c r="E1" s="2"/>
    </row>
    <row r="2" spans="1:21" ht="15.75" thickBot="1" x14ac:dyDescent="0.3"/>
    <row r="3" spans="1:21" s="17" customFormat="1" ht="78.75" customHeight="1" x14ac:dyDescent="0.25">
      <c r="A3" s="8" t="s">
        <v>2</v>
      </c>
      <c r="B3" s="9" t="s">
        <v>3</v>
      </c>
      <c r="C3" s="10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11" t="s">
        <v>10</v>
      </c>
      <c r="J3" s="9" t="s">
        <v>11</v>
      </c>
      <c r="K3" s="9" t="s">
        <v>12</v>
      </c>
      <c r="L3" s="12" t="s">
        <v>13</v>
      </c>
      <c r="M3" s="12" t="s">
        <v>14</v>
      </c>
      <c r="N3" s="13" t="s">
        <v>15</v>
      </c>
      <c r="O3" s="13" t="s">
        <v>16</v>
      </c>
      <c r="P3" s="13" t="s">
        <v>17</v>
      </c>
      <c r="Q3" s="13" t="s">
        <v>18</v>
      </c>
      <c r="R3" s="9" t="s">
        <v>19</v>
      </c>
      <c r="S3" s="14" t="s">
        <v>20</v>
      </c>
      <c r="T3" s="15" t="s">
        <v>21</v>
      </c>
      <c r="U3" s="16" t="s">
        <v>22</v>
      </c>
    </row>
    <row r="4" spans="1:21" x14ac:dyDescent="0.25">
      <c r="A4" s="18" t="s">
        <v>23</v>
      </c>
      <c r="B4" s="19">
        <v>1</v>
      </c>
      <c r="C4" s="20" t="s">
        <v>24</v>
      </c>
      <c r="D4" s="19" t="s">
        <v>25</v>
      </c>
      <c r="E4" s="19">
        <v>1</v>
      </c>
      <c r="F4" s="21" t="s">
        <v>326</v>
      </c>
      <c r="G4" s="22">
        <v>0.34618055555555555</v>
      </c>
      <c r="H4" s="19">
        <v>2</v>
      </c>
      <c r="I4" s="23">
        <v>5.6000000000000001E-2</v>
      </c>
      <c r="J4" s="19">
        <v>1</v>
      </c>
      <c r="K4" s="19">
        <v>1</v>
      </c>
      <c r="L4" s="24">
        <v>8327.6749999999993</v>
      </c>
      <c r="M4" s="24">
        <v>8549.0949999999993</v>
      </c>
      <c r="N4" s="25">
        <v>2.738</v>
      </c>
      <c r="O4" s="25">
        <v>8.9999999999999993E-3</v>
      </c>
      <c r="P4" s="25">
        <v>-2.5779999999999998</v>
      </c>
      <c r="Q4" s="25">
        <v>4.4999999999999998E-2</v>
      </c>
      <c r="R4" s="19" t="s">
        <v>343</v>
      </c>
      <c r="S4" s="26">
        <f t="shared" ref="S4:S49" si="0">((M4/L4)*100)-100</f>
        <v>2.6588453559967178</v>
      </c>
      <c r="T4" s="27">
        <f>((SLOPE($O$53:$O$54,$N$53:$N$54)*N4))+(INTERCEPT($O$53:$O$54,$N$53:$N$54))</f>
        <v>1.971283491233335</v>
      </c>
      <c r="U4" s="28">
        <f>((SLOPE($Q$53:$Q$54,$P$53:$P$54))*P4)+(INTERCEPT($Q$53:$Q$54,$P$53:$P$54))</f>
        <v>-2.1934585428961499</v>
      </c>
    </row>
    <row r="5" spans="1:21" x14ac:dyDescent="0.25">
      <c r="A5" s="18" t="s">
        <v>28</v>
      </c>
      <c r="B5" s="19">
        <v>2</v>
      </c>
      <c r="C5" s="20" t="s">
        <v>24</v>
      </c>
      <c r="D5" s="19" t="s">
        <v>25</v>
      </c>
      <c r="E5" s="19">
        <v>2</v>
      </c>
      <c r="F5" s="21" t="s">
        <v>326</v>
      </c>
      <c r="G5" s="22">
        <v>0.36432870370370374</v>
      </c>
      <c r="H5" s="19">
        <v>2</v>
      </c>
      <c r="I5" s="23">
        <v>6.6000000000000003E-2</v>
      </c>
      <c r="J5" s="19">
        <v>0</v>
      </c>
      <c r="K5" s="19">
        <v>1</v>
      </c>
      <c r="L5" s="24">
        <v>11627.111999999999</v>
      </c>
      <c r="M5" s="24">
        <v>11939.616</v>
      </c>
      <c r="N5" s="25">
        <v>2.6869999999999998</v>
      </c>
      <c r="O5" s="25">
        <v>8.9999999999999993E-3</v>
      </c>
      <c r="P5" s="25">
        <v>-2.5950000000000002</v>
      </c>
      <c r="Q5" s="25">
        <v>1.7999999999999999E-2</v>
      </c>
      <c r="R5" s="19" t="s">
        <v>344</v>
      </c>
      <c r="S5" s="29">
        <f t="shared" si="0"/>
        <v>2.6877181539147585</v>
      </c>
      <c r="T5" s="27">
        <f t="shared" ref="T5:T49" si="1">((SLOPE($O$53:$O$54,$N$53:$N$54)*N5))+(INTERCEPT($O$53:$O$54,$N$53:$N$54))</f>
        <v>1.9205611523127706</v>
      </c>
      <c r="U5" s="28">
        <f t="shared" ref="U5:U49" si="2">((SLOPE($Q$53:$Q$54,$P$53:$P$54))*P5)+(INTERCEPT($Q$53:$Q$54,$P$53:$P$54))</f>
        <v>-2.2103077505878899</v>
      </c>
    </row>
    <row r="6" spans="1:21" x14ac:dyDescent="0.25">
      <c r="A6" s="18" t="s">
        <v>30</v>
      </c>
      <c r="B6" s="19">
        <v>3</v>
      </c>
      <c r="C6" s="20" t="s">
        <v>31</v>
      </c>
      <c r="D6" s="19" t="s">
        <v>25</v>
      </c>
      <c r="E6" s="19">
        <v>1</v>
      </c>
      <c r="F6" s="21" t="s">
        <v>326</v>
      </c>
      <c r="G6" s="22">
        <v>0.39064814814814813</v>
      </c>
      <c r="H6" s="19">
        <v>3</v>
      </c>
      <c r="I6" s="23">
        <v>4.8000000000000001E-2</v>
      </c>
      <c r="J6" s="19">
        <v>0</v>
      </c>
      <c r="K6" s="19">
        <v>1</v>
      </c>
      <c r="L6" s="24">
        <v>6422.4030000000002</v>
      </c>
      <c r="M6" s="24">
        <v>6670.8220000000001</v>
      </c>
      <c r="N6" s="25">
        <v>-4.3029999999999999</v>
      </c>
      <c r="O6" s="25">
        <v>8.9999999999999993E-3</v>
      </c>
      <c r="P6" s="25">
        <v>-23.672000000000001</v>
      </c>
      <c r="Q6" s="25">
        <v>2.1999999999999999E-2</v>
      </c>
      <c r="R6" s="19" t="s">
        <v>345</v>
      </c>
      <c r="S6" s="29">
        <f t="shared" si="0"/>
        <v>3.8680070372413553</v>
      </c>
      <c r="T6" s="27">
        <f>((SLOPE($O$53:$O$54,$N$53:$N$54)*N6))+(INTERCEPT($O$53:$O$54,$N$53:$N$54))</f>
        <v>-5.0313829467998463</v>
      </c>
      <c r="U6" s="28">
        <f t="shared" si="2"/>
        <v>-23.100351898752272</v>
      </c>
    </row>
    <row r="7" spans="1:21" x14ac:dyDescent="0.25">
      <c r="A7" s="18" t="s">
        <v>33</v>
      </c>
      <c r="B7" s="19">
        <v>4</v>
      </c>
      <c r="C7" s="20" t="s">
        <v>31</v>
      </c>
      <c r="D7" s="19" t="s">
        <v>25</v>
      </c>
      <c r="E7" s="19">
        <v>2</v>
      </c>
      <c r="F7" s="21" t="s">
        <v>326</v>
      </c>
      <c r="G7" s="22">
        <v>0.41094907407407405</v>
      </c>
      <c r="H7" s="19">
        <v>3</v>
      </c>
      <c r="I7" s="23">
        <v>5.3999999999999999E-2</v>
      </c>
      <c r="J7" s="19">
        <v>0</v>
      </c>
      <c r="K7" s="19">
        <v>1</v>
      </c>
      <c r="L7" s="24">
        <v>8935.1820000000007</v>
      </c>
      <c r="M7" s="24">
        <v>9176.3320000000003</v>
      </c>
      <c r="N7" s="25">
        <v>-4.2809999999999997</v>
      </c>
      <c r="O7" s="25">
        <v>0.01</v>
      </c>
      <c r="P7" s="25">
        <v>-23.614000000000001</v>
      </c>
      <c r="Q7" s="25">
        <v>1.2999999999999999E-2</v>
      </c>
      <c r="R7" s="19" t="s">
        <v>346</v>
      </c>
      <c r="S7" s="29">
        <f t="shared" si="0"/>
        <v>2.698881791103986</v>
      </c>
      <c r="T7" s="27">
        <f t="shared" si="1"/>
        <v>-5.0095027221674453</v>
      </c>
      <c r="U7" s="28">
        <f t="shared" si="2"/>
        <v>-23.042866366627514</v>
      </c>
    </row>
    <row r="8" spans="1:21" x14ac:dyDescent="0.25">
      <c r="A8" s="18" t="s">
        <v>347</v>
      </c>
      <c r="B8" s="19">
        <v>5</v>
      </c>
      <c r="C8" s="20" t="s">
        <v>348</v>
      </c>
      <c r="D8" s="19" t="s">
        <v>38</v>
      </c>
      <c r="E8" s="19">
        <v>1</v>
      </c>
      <c r="F8" s="21" t="s">
        <v>326</v>
      </c>
      <c r="G8" s="22">
        <v>0.43712962962962965</v>
      </c>
      <c r="H8" s="19">
        <v>4</v>
      </c>
      <c r="I8" s="23">
        <v>5.8000000000000003E-2</v>
      </c>
      <c r="J8" s="19">
        <v>0</v>
      </c>
      <c r="K8" s="19">
        <v>1</v>
      </c>
      <c r="L8" s="24">
        <v>11660.742</v>
      </c>
      <c r="M8" s="24">
        <v>11949.341</v>
      </c>
      <c r="N8" s="25">
        <v>-3.4550000000000001</v>
      </c>
      <c r="O8" s="25">
        <v>1.4E-2</v>
      </c>
      <c r="P8" s="25">
        <v>3.6520000000000001</v>
      </c>
      <c r="Q8" s="25">
        <v>1.2999999999999999E-2</v>
      </c>
      <c r="R8" s="19" t="s">
        <v>349</v>
      </c>
      <c r="S8" s="29">
        <f t="shared" si="0"/>
        <v>2.4749625709924885</v>
      </c>
      <c r="T8" s="27">
        <f t="shared" si="1"/>
        <v>-4.1879997427873281</v>
      </c>
      <c r="U8" s="28">
        <f t="shared" si="2"/>
        <v>3.9812805111942851</v>
      </c>
    </row>
    <row r="9" spans="1:21" x14ac:dyDescent="0.25">
      <c r="A9" s="18" t="s">
        <v>350</v>
      </c>
      <c r="B9" s="19">
        <v>6</v>
      </c>
      <c r="C9" s="20" t="s">
        <v>351</v>
      </c>
      <c r="D9" s="19" t="s">
        <v>38</v>
      </c>
      <c r="E9" s="19">
        <v>2</v>
      </c>
      <c r="F9" s="21" t="s">
        <v>326</v>
      </c>
      <c r="G9" s="22">
        <v>0.46015046296296297</v>
      </c>
      <c r="H9" s="19">
        <v>4</v>
      </c>
      <c r="I9" s="23">
        <v>5.7000000000000002E-2</v>
      </c>
      <c r="J9" s="19">
        <v>1</v>
      </c>
      <c r="K9" s="19">
        <v>1</v>
      </c>
      <c r="L9" s="24">
        <v>10870.284</v>
      </c>
      <c r="M9" s="24">
        <v>11182.335999999999</v>
      </c>
      <c r="N9" s="25">
        <v>-3.7869999999999999</v>
      </c>
      <c r="O9" s="25">
        <v>1.0999999999999999E-2</v>
      </c>
      <c r="P9" s="25">
        <v>3.9279999999999999</v>
      </c>
      <c r="Q9" s="25">
        <v>1.7000000000000001E-2</v>
      </c>
      <c r="R9" s="19" t="s">
        <v>352</v>
      </c>
      <c r="S9" s="29">
        <f t="shared" si="0"/>
        <v>2.8706885671064413</v>
      </c>
      <c r="T9" s="27">
        <f t="shared" si="1"/>
        <v>-4.5181922236035499</v>
      </c>
      <c r="U9" s="28">
        <f t="shared" si="2"/>
        <v>4.2548323537189976</v>
      </c>
    </row>
    <row r="10" spans="1:21" x14ac:dyDescent="0.25">
      <c r="A10" s="18" t="s">
        <v>353</v>
      </c>
      <c r="B10" s="19">
        <v>7</v>
      </c>
      <c r="C10" s="20" t="s">
        <v>354</v>
      </c>
      <c r="D10" s="19" t="s">
        <v>38</v>
      </c>
      <c r="E10" s="19">
        <v>1</v>
      </c>
      <c r="F10" s="21" t="s">
        <v>326</v>
      </c>
      <c r="G10" s="22">
        <v>0.48550925925925931</v>
      </c>
      <c r="H10" s="19">
        <v>5</v>
      </c>
      <c r="I10" s="23">
        <v>4.7E-2</v>
      </c>
      <c r="J10" s="19">
        <v>0</v>
      </c>
      <c r="K10" s="19">
        <v>1</v>
      </c>
      <c r="L10" s="24">
        <v>8782.2520000000004</v>
      </c>
      <c r="M10" s="24">
        <v>9024.4380000000001</v>
      </c>
      <c r="N10" s="25">
        <v>-3.5390000000000001</v>
      </c>
      <c r="O10" s="25">
        <v>8.0000000000000002E-3</v>
      </c>
      <c r="P10" s="25">
        <v>3.798</v>
      </c>
      <c r="Q10" s="25">
        <v>1.9E-2</v>
      </c>
      <c r="R10" s="19" t="s">
        <v>355</v>
      </c>
      <c r="S10" s="29">
        <f t="shared" si="0"/>
        <v>2.7576753661817008</v>
      </c>
      <c r="T10" s="27">
        <f t="shared" si="1"/>
        <v>-4.2715424186564928</v>
      </c>
      <c r="U10" s="28">
        <f t="shared" si="2"/>
        <v>4.1259854713704005</v>
      </c>
    </row>
    <row r="11" spans="1:21" x14ac:dyDescent="0.25">
      <c r="A11" s="18" t="s">
        <v>356</v>
      </c>
      <c r="B11" s="19">
        <v>8</v>
      </c>
      <c r="C11" s="20" t="s">
        <v>357</v>
      </c>
      <c r="D11" s="19" t="s">
        <v>38</v>
      </c>
      <c r="E11" s="19">
        <v>2</v>
      </c>
      <c r="F11" s="21" t="s">
        <v>326</v>
      </c>
      <c r="G11" s="22">
        <v>0.50517361111111114</v>
      </c>
      <c r="H11" s="19">
        <v>5</v>
      </c>
      <c r="I11" s="23">
        <v>5.3999999999999999E-2</v>
      </c>
      <c r="J11" s="19">
        <v>0</v>
      </c>
      <c r="K11" s="19">
        <v>1</v>
      </c>
      <c r="L11" s="24">
        <v>11071.448</v>
      </c>
      <c r="M11" s="24">
        <v>11387.213</v>
      </c>
      <c r="N11" s="25">
        <v>-3.4740000000000002</v>
      </c>
      <c r="O11" s="25">
        <v>8.9999999999999993E-3</v>
      </c>
      <c r="P11" s="25">
        <v>3.867</v>
      </c>
      <c r="Q11" s="25">
        <v>2.1999999999999999E-2</v>
      </c>
      <c r="R11" s="19" t="s">
        <v>358</v>
      </c>
      <c r="S11" s="29">
        <f t="shared" si="0"/>
        <v>2.852065962826174</v>
      </c>
      <c r="T11" s="27">
        <f t="shared" si="1"/>
        <v>-4.2068963004244013</v>
      </c>
      <c r="U11" s="28">
        <f t="shared" si="2"/>
        <v>4.1943734320015791</v>
      </c>
    </row>
    <row r="12" spans="1:21" x14ac:dyDescent="0.25">
      <c r="A12" s="18" t="s">
        <v>359</v>
      </c>
      <c r="B12" s="19">
        <v>9</v>
      </c>
      <c r="C12" s="20" t="s">
        <v>360</v>
      </c>
      <c r="D12" s="19" t="s">
        <v>38</v>
      </c>
      <c r="E12" s="19">
        <v>1</v>
      </c>
      <c r="F12" s="21" t="s">
        <v>326</v>
      </c>
      <c r="G12" s="22">
        <v>0.53325231481481483</v>
      </c>
      <c r="H12" s="19">
        <v>6</v>
      </c>
      <c r="I12" s="23">
        <v>5.8999999999999997E-2</v>
      </c>
      <c r="J12" s="19">
        <v>0</v>
      </c>
      <c r="K12" s="19">
        <v>1</v>
      </c>
      <c r="L12" s="24">
        <v>11796.716</v>
      </c>
      <c r="M12" s="24">
        <v>12120.075000000001</v>
      </c>
      <c r="N12" s="25">
        <v>-4.4530000000000003</v>
      </c>
      <c r="O12" s="25">
        <v>6.0000000000000001E-3</v>
      </c>
      <c r="P12" s="25">
        <v>3.4649999999999999</v>
      </c>
      <c r="Q12" s="25">
        <v>2.1000000000000001E-2</v>
      </c>
      <c r="R12" s="19" t="s">
        <v>361</v>
      </c>
      <c r="S12" s="29">
        <f t="shared" si="0"/>
        <v>2.7410933686968519</v>
      </c>
      <c r="T12" s="27">
        <f t="shared" si="1"/>
        <v>-5.1805662965662114</v>
      </c>
      <c r="U12" s="28">
        <f t="shared" si="2"/>
        <v>3.7959392265851495</v>
      </c>
    </row>
    <row r="13" spans="1:21" x14ac:dyDescent="0.25">
      <c r="A13" s="18" t="s">
        <v>362</v>
      </c>
      <c r="B13" s="19">
        <v>10</v>
      </c>
      <c r="C13" s="20" t="s">
        <v>363</v>
      </c>
      <c r="D13" s="19" t="s">
        <v>38</v>
      </c>
      <c r="E13" s="19">
        <v>2</v>
      </c>
      <c r="F13" s="21" t="s">
        <v>326</v>
      </c>
      <c r="G13" s="22">
        <v>0.55276620370370366</v>
      </c>
      <c r="H13" s="19">
        <v>6</v>
      </c>
      <c r="I13" s="23">
        <v>6.5000000000000002E-2</v>
      </c>
      <c r="J13" s="19">
        <v>0</v>
      </c>
      <c r="K13" s="19">
        <v>1</v>
      </c>
      <c r="L13" s="24">
        <v>12673.317999999999</v>
      </c>
      <c r="M13" s="24">
        <v>12981.681</v>
      </c>
      <c r="N13" s="25">
        <v>-4.3109999999999999</v>
      </c>
      <c r="O13" s="25">
        <v>1.7999999999999999E-2</v>
      </c>
      <c r="P13" s="25">
        <v>3.6539999999999999</v>
      </c>
      <c r="Q13" s="25">
        <v>0.01</v>
      </c>
      <c r="R13" s="19" t="s">
        <v>364</v>
      </c>
      <c r="S13" s="29">
        <f t="shared" si="0"/>
        <v>2.433167068008558</v>
      </c>
      <c r="T13" s="27">
        <f t="shared" si="1"/>
        <v>-5.039339392120719</v>
      </c>
      <c r="U13" s="28">
        <f t="shared" si="2"/>
        <v>3.9832627709227246</v>
      </c>
    </row>
    <row r="14" spans="1:21" x14ac:dyDescent="0.25">
      <c r="A14" s="18" t="s">
        <v>365</v>
      </c>
      <c r="B14" s="19">
        <v>11</v>
      </c>
      <c r="C14" s="20" t="s">
        <v>366</v>
      </c>
      <c r="D14" s="19" t="s">
        <v>38</v>
      </c>
      <c r="E14" s="19">
        <v>1</v>
      </c>
      <c r="F14" s="21" t="s">
        <v>326</v>
      </c>
      <c r="G14" s="22">
        <v>0.57872685185185191</v>
      </c>
      <c r="H14" s="19">
        <v>7</v>
      </c>
      <c r="I14" s="23">
        <v>5.3999999999999999E-2</v>
      </c>
      <c r="J14" s="19">
        <v>0</v>
      </c>
      <c r="K14" s="19">
        <v>1</v>
      </c>
      <c r="L14" s="24">
        <v>10166.811</v>
      </c>
      <c r="M14" s="24">
        <v>10493.031999999999</v>
      </c>
      <c r="N14" s="25">
        <v>-3.9910000000000001</v>
      </c>
      <c r="O14" s="25">
        <v>1.4E-2</v>
      </c>
      <c r="P14" s="25">
        <v>3.9950000000000001</v>
      </c>
      <c r="Q14" s="25">
        <v>2.1000000000000001E-2</v>
      </c>
      <c r="R14" s="19" t="s">
        <v>367</v>
      </c>
      <c r="S14" s="29">
        <f t="shared" si="0"/>
        <v>3.2086855947258215</v>
      </c>
      <c r="T14" s="27">
        <f t="shared" si="1"/>
        <v>-4.7210815792858067</v>
      </c>
      <c r="U14" s="28">
        <f t="shared" si="2"/>
        <v>4.3212380546217357</v>
      </c>
    </row>
    <row r="15" spans="1:21" x14ac:dyDescent="0.25">
      <c r="A15" s="18" t="s">
        <v>368</v>
      </c>
      <c r="B15" s="19">
        <v>12</v>
      </c>
      <c r="C15" s="20" t="s">
        <v>369</v>
      </c>
      <c r="D15" s="19" t="s">
        <v>38</v>
      </c>
      <c r="E15" s="19">
        <v>2</v>
      </c>
      <c r="F15" s="21" t="s">
        <v>326</v>
      </c>
      <c r="G15" s="22">
        <v>0.6017245370370371</v>
      </c>
      <c r="H15" s="19">
        <v>7</v>
      </c>
      <c r="I15" s="23">
        <v>5.3999999999999999E-2</v>
      </c>
      <c r="J15" s="19">
        <v>1</v>
      </c>
      <c r="K15" s="19">
        <v>1</v>
      </c>
      <c r="L15" s="24">
        <v>9958.2829999999994</v>
      </c>
      <c r="M15" s="24">
        <v>10214.771000000001</v>
      </c>
      <c r="N15" s="25">
        <v>-4.1449999999999996</v>
      </c>
      <c r="O15" s="25">
        <v>8.0000000000000002E-3</v>
      </c>
      <c r="P15" s="25">
        <v>3.613</v>
      </c>
      <c r="Q15" s="25">
        <v>1.6E-2</v>
      </c>
      <c r="R15" s="19" t="s">
        <v>370</v>
      </c>
      <c r="S15" s="29">
        <f t="shared" si="0"/>
        <v>2.5756247337015878</v>
      </c>
      <c r="T15" s="27">
        <f t="shared" si="1"/>
        <v>-4.8742431517126077</v>
      </c>
      <c r="U15" s="28">
        <f t="shared" si="2"/>
        <v>3.9426264464897058</v>
      </c>
    </row>
    <row r="16" spans="1:21" x14ac:dyDescent="0.25">
      <c r="A16" s="18" t="s">
        <v>200</v>
      </c>
      <c r="B16" s="19">
        <v>13</v>
      </c>
      <c r="C16" s="20" t="s">
        <v>59</v>
      </c>
      <c r="D16" s="19" t="s">
        <v>60</v>
      </c>
      <c r="E16" s="19">
        <v>1</v>
      </c>
      <c r="F16" s="21" t="s">
        <v>326</v>
      </c>
      <c r="G16" s="22">
        <v>0.62682870370370369</v>
      </c>
      <c r="H16" s="19">
        <v>8</v>
      </c>
      <c r="I16" s="23">
        <v>5.7000000000000002E-2</v>
      </c>
      <c r="J16" s="19">
        <v>0</v>
      </c>
      <c r="K16" s="19">
        <v>1</v>
      </c>
      <c r="L16" s="24">
        <v>12437.835999999999</v>
      </c>
      <c r="M16" s="24">
        <v>12744.655000000001</v>
      </c>
      <c r="N16" s="25">
        <v>2.93</v>
      </c>
      <c r="O16" s="25">
        <v>1.6E-2</v>
      </c>
      <c r="P16" s="25">
        <v>-2.319</v>
      </c>
      <c r="Q16" s="25">
        <v>3.1E-2</v>
      </c>
      <c r="R16" s="19" t="s">
        <v>371</v>
      </c>
      <c r="S16" s="29">
        <f t="shared" si="0"/>
        <v>2.4668197908382297</v>
      </c>
      <c r="T16" s="27">
        <f t="shared" si="1"/>
        <v>2.1622381789342828</v>
      </c>
      <c r="U16" s="28">
        <f t="shared" si="2"/>
        <v>-1.9367559080631769</v>
      </c>
    </row>
    <row r="17" spans="1:21" x14ac:dyDescent="0.25">
      <c r="A17" s="18" t="s">
        <v>372</v>
      </c>
      <c r="B17" s="19">
        <v>14</v>
      </c>
      <c r="C17" s="20" t="s">
        <v>373</v>
      </c>
      <c r="D17" s="19" t="s">
        <v>38</v>
      </c>
      <c r="E17" s="19">
        <v>2</v>
      </c>
      <c r="F17" s="21" t="s">
        <v>326</v>
      </c>
      <c r="G17" s="22">
        <v>0.64557870370370374</v>
      </c>
      <c r="H17" s="19">
        <v>8</v>
      </c>
      <c r="I17" s="23">
        <v>4.9000000000000002E-2</v>
      </c>
      <c r="J17" s="19">
        <v>0</v>
      </c>
      <c r="K17" s="19">
        <v>1</v>
      </c>
      <c r="L17" s="24">
        <v>9752.9040000000005</v>
      </c>
      <c r="M17" s="24">
        <v>10005.527</v>
      </c>
      <c r="N17" s="25">
        <v>-3.4039999999999999</v>
      </c>
      <c r="O17" s="25">
        <v>6.0000000000000001E-3</v>
      </c>
      <c r="P17" s="25">
        <v>3.5819999999999999</v>
      </c>
      <c r="Q17" s="25">
        <v>1.7000000000000001E-2</v>
      </c>
      <c r="R17" s="19" t="s">
        <v>374</v>
      </c>
      <c r="S17" s="29">
        <f t="shared" si="0"/>
        <v>2.5902336370787538</v>
      </c>
      <c r="T17" s="27">
        <f t="shared" si="1"/>
        <v>-4.1372774038667641</v>
      </c>
      <c r="U17" s="28">
        <f t="shared" si="2"/>
        <v>3.9119014206988862</v>
      </c>
    </row>
    <row r="18" spans="1:21" x14ac:dyDescent="0.25">
      <c r="A18" s="18" t="s">
        <v>375</v>
      </c>
      <c r="B18" s="19">
        <v>15</v>
      </c>
      <c r="C18" s="20" t="s">
        <v>376</v>
      </c>
      <c r="D18" s="19" t="s">
        <v>38</v>
      </c>
      <c r="E18" s="19">
        <v>1</v>
      </c>
      <c r="F18" s="21" t="s">
        <v>326</v>
      </c>
      <c r="G18" s="22">
        <v>0.67637731481481478</v>
      </c>
      <c r="H18" s="19">
        <v>9</v>
      </c>
      <c r="I18" s="23">
        <v>5.6000000000000001E-2</v>
      </c>
      <c r="J18" s="19">
        <v>0</v>
      </c>
      <c r="K18" s="19">
        <v>1</v>
      </c>
      <c r="L18" s="24">
        <v>11761.53</v>
      </c>
      <c r="M18" s="24">
        <v>12082.718000000001</v>
      </c>
      <c r="N18" s="25">
        <v>-4.1849999999999996</v>
      </c>
      <c r="O18" s="25">
        <v>1.4E-2</v>
      </c>
      <c r="P18" s="25">
        <v>3.7559999999999998</v>
      </c>
      <c r="Q18" s="25">
        <v>5.0000000000000001E-3</v>
      </c>
      <c r="R18" s="19" t="s">
        <v>377</v>
      </c>
      <c r="S18" s="29">
        <f t="shared" si="0"/>
        <v>2.7308351889592757</v>
      </c>
      <c r="T18" s="27">
        <f t="shared" si="1"/>
        <v>-4.9140253783169721</v>
      </c>
      <c r="U18" s="28">
        <f t="shared" si="2"/>
        <v>4.0843580170731624</v>
      </c>
    </row>
    <row r="19" spans="1:21" x14ac:dyDescent="0.25">
      <c r="A19" s="18" t="s">
        <v>378</v>
      </c>
      <c r="B19" s="19">
        <v>16</v>
      </c>
      <c r="C19" s="20" t="s">
        <v>379</v>
      </c>
      <c r="D19" s="19" t="s">
        <v>38</v>
      </c>
      <c r="E19" s="19">
        <v>2</v>
      </c>
      <c r="F19" s="21" t="s">
        <v>326</v>
      </c>
      <c r="G19" s="22">
        <v>0.78111111111111109</v>
      </c>
      <c r="H19" s="19">
        <v>9</v>
      </c>
      <c r="I19" s="23">
        <v>4.3999999999999997E-2</v>
      </c>
      <c r="J19" s="19">
        <v>1</v>
      </c>
      <c r="K19" s="19">
        <v>1</v>
      </c>
      <c r="L19" s="24">
        <v>7021.2749999999996</v>
      </c>
      <c r="M19" s="24">
        <v>7224.3389999999999</v>
      </c>
      <c r="N19" s="25">
        <v>-4.4470000000000001</v>
      </c>
      <c r="O19" s="25">
        <v>1.0999999999999999E-2</v>
      </c>
      <c r="P19" s="25">
        <v>3.6989999999999998</v>
      </c>
      <c r="Q19" s="25">
        <v>1.4E-2</v>
      </c>
      <c r="R19" s="19" t="s">
        <v>380</v>
      </c>
      <c r="S19" s="29">
        <f t="shared" si="0"/>
        <v>2.8921242936646081</v>
      </c>
      <c r="T19" s="27">
        <f t="shared" si="1"/>
        <v>-5.1745989625755566</v>
      </c>
      <c r="U19" s="28">
        <f t="shared" si="2"/>
        <v>4.0278636148126239</v>
      </c>
    </row>
    <row r="20" spans="1:21" x14ac:dyDescent="0.25">
      <c r="A20" s="18" t="s">
        <v>381</v>
      </c>
      <c r="B20" s="19">
        <v>17</v>
      </c>
      <c r="C20" s="20" t="s">
        <v>382</v>
      </c>
      <c r="D20" s="19" t="s">
        <v>38</v>
      </c>
      <c r="E20" s="19">
        <v>1</v>
      </c>
      <c r="F20" s="21" t="s">
        <v>326</v>
      </c>
      <c r="G20" s="22">
        <v>0.80287037037037035</v>
      </c>
      <c r="H20" s="19">
        <v>10</v>
      </c>
      <c r="I20" s="23">
        <v>4.9000000000000002E-2</v>
      </c>
      <c r="J20" s="19">
        <v>0</v>
      </c>
      <c r="K20" s="19">
        <v>1</v>
      </c>
      <c r="L20" s="24">
        <v>10104.549000000001</v>
      </c>
      <c r="M20" s="24">
        <v>10347.371999999999</v>
      </c>
      <c r="N20" s="25">
        <v>-3.609</v>
      </c>
      <c r="O20" s="25">
        <v>1.2E-2</v>
      </c>
      <c r="P20" s="25">
        <v>3.5009999999999999</v>
      </c>
      <c r="Q20" s="25">
        <v>1.2E-2</v>
      </c>
      <c r="R20" s="19" t="s">
        <v>383</v>
      </c>
      <c r="S20" s="29">
        <f t="shared" si="0"/>
        <v>2.4031057694905371</v>
      </c>
      <c r="T20" s="27">
        <f t="shared" si="1"/>
        <v>-4.34116131521413</v>
      </c>
      <c r="U20" s="28">
        <f t="shared" si="2"/>
        <v>3.8316199016970685</v>
      </c>
    </row>
    <row r="21" spans="1:21" x14ac:dyDescent="0.25">
      <c r="A21" s="18" t="s">
        <v>384</v>
      </c>
      <c r="B21" s="19">
        <v>18</v>
      </c>
      <c r="C21" s="20" t="s">
        <v>385</v>
      </c>
      <c r="D21" s="19" t="s">
        <v>38</v>
      </c>
      <c r="E21" s="19">
        <v>2</v>
      </c>
      <c r="F21" s="21" t="s">
        <v>326</v>
      </c>
      <c r="G21" s="22">
        <v>0.82550925925925922</v>
      </c>
      <c r="H21" s="19">
        <v>10</v>
      </c>
      <c r="I21" s="23">
        <v>4.7E-2</v>
      </c>
      <c r="J21" s="19">
        <v>0</v>
      </c>
      <c r="K21" s="19">
        <v>1</v>
      </c>
      <c r="L21" s="24">
        <v>9415.6569999999992</v>
      </c>
      <c r="M21" s="24">
        <v>9654.1910000000007</v>
      </c>
      <c r="N21" s="25">
        <v>-3.52</v>
      </c>
      <c r="O21" s="25">
        <v>1.7000000000000001E-2</v>
      </c>
      <c r="P21" s="25">
        <v>3.758</v>
      </c>
      <c r="Q21" s="25">
        <v>2.4E-2</v>
      </c>
      <c r="R21" s="19" t="s">
        <v>386</v>
      </c>
      <c r="S21" s="29">
        <f t="shared" si="0"/>
        <v>2.5333760564982555</v>
      </c>
      <c r="T21" s="27">
        <f t="shared" si="1"/>
        <v>-4.2526458610194204</v>
      </c>
      <c r="U21" s="28">
        <f t="shared" si="2"/>
        <v>4.0863402768016019</v>
      </c>
    </row>
    <row r="22" spans="1:21" x14ac:dyDescent="0.25">
      <c r="A22" s="18" t="s">
        <v>387</v>
      </c>
      <c r="B22" s="19">
        <v>19</v>
      </c>
      <c r="C22" s="20" t="s">
        <v>388</v>
      </c>
      <c r="D22" s="19" t="s">
        <v>38</v>
      </c>
      <c r="E22" s="19">
        <v>1</v>
      </c>
      <c r="F22" s="21" t="s">
        <v>326</v>
      </c>
      <c r="G22" s="22">
        <v>0.85172453703703699</v>
      </c>
      <c r="H22" s="19">
        <v>11</v>
      </c>
      <c r="I22" s="23">
        <v>6.3E-2</v>
      </c>
      <c r="J22" s="19">
        <v>1</v>
      </c>
      <c r="K22" s="19">
        <v>1</v>
      </c>
      <c r="L22" s="24">
        <v>12650.683000000001</v>
      </c>
      <c r="M22" s="24">
        <v>12937.413</v>
      </c>
      <c r="N22" s="25">
        <v>-3.3679999999999999</v>
      </c>
      <c r="O22" s="25">
        <v>1.7999999999999999E-2</v>
      </c>
      <c r="P22" s="25">
        <v>3.5430000000000001</v>
      </c>
      <c r="Q22" s="25">
        <v>8.0000000000000002E-3</v>
      </c>
      <c r="R22" s="19" t="s">
        <v>389</v>
      </c>
      <c r="S22" s="29">
        <f t="shared" si="0"/>
        <v>2.2665179421537971</v>
      </c>
      <c r="T22" s="27">
        <f t="shared" si="1"/>
        <v>-4.1014733999228365</v>
      </c>
      <c r="U22" s="28">
        <f t="shared" si="2"/>
        <v>3.8732473559943079</v>
      </c>
    </row>
    <row r="23" spans="1:21" x14ac:dyDescent="0.25">
      <c r="A23" s="18" t="s">
        <v>390</v>
      </c>
      <c r="B23" s="19">
        <v>20</v>
      </c>
      <c r="C23" s="20" t="s">
        <v>391</v>
      </c>
      <c r="D23" s="19" t="s">
        <v>38</v>
      </c>
      <c r="E23" s="19">
        <v>2</v>
      </c>
      <c r="F23" s="21" t="s">
        <v>326</v>
      </c>
      <c r="G23" s="22">
        <v>0.87245370370370379</v>
      </c>
      <c r="H23" s="19">
        <v>11</v>
      </c>
      <c r="I23" s="23">
        <v>6.3E-2</v>
      </c>
      <c r="J23" s="19">
        <v>0</v>
      </c>
      <c r="K23" s="19">
        <v>1</v>
      </c>
      <c r="L23" s="24">
        <v>11990.427</v>
      </c>
      <c r="M23" s="24">
        <v>12268.837</v>
      </c>
      <c r="N23" s="25">
        <v>-4.28</v>
      </c>
      <c r="O23" s="25">
        <v>1.9E-2</v>
      </c>
      <c r="P23" s="25">
        <v>3.4620000000000002</v>
      </c>
      <c r="Q23" s="25">
        <v>1.0999999999999999E-2</v>
      </c>
      <c r="R23" s="19" t="s">
        <v>392</v>
      </c>
      <c r="S23" s="29">
        <f t="shared" si="0"/>
        <v>2.3219356575041132</v>
      </c>
      <c r="T23" s="27">
        <f t="shared" si="1"/>
        <v>-5.0085081665023372</v>
      </c>
      <c r="U23" s="28">
        <f t="shared" si="2"/>
        <v>3.7929658369924901</v>
      </c>
    </row>
    <row r="24" spans="1:21" x14ac:dyDescent="0.25">
      <c r="A24" s="18" t="s">
        <v>393</v>
      </c>
      <c r="B24" s="19">
        <v>21</v>
      </c>
      <c r="C24" s="20" t="s">
        <v>394</v>
      </c>
      <c r="D24" s="19" t="s">
        <v>38</v>
      </c>
      <c r="E24" s="19">
        <v>1</v>
      </c>
      <c r="F24" s="21" t="s">
        <v>326</v>
      </c>
      <c r="G24" s="22">
        <v>0.89569444444444446</v>
      </c>
      <c r="H24" s="19">
        <v>12</v>
      </c>
      <c r="I24" s="23">
        <v>6.3E-2</v>
      </c>
      <c r="J24" s="19">
        <v>0</v>
      </c>
      <c r="K24" s="19">
        <v>1</v>
      </c>
      <c r="L24" s="24">
        <v>13034.688</v>
      </c>
      <c r="M24" s="24">
        <v>13303.924999999999</v>
      </c>
      <c r="N24" s="25">
        <v>-3.4569999999999999</v>
      </c>
      <c r="O24" s="25">
        <v>2.1999999999999999E-2</v>
      </c>
      <c r="P24" s="25">
        <v>3.6539999999999999</v>
      </c>
      <c r="Q24" s="25">
        <v>1.6E-2</v>
      </c>
      <c r="R24" s="19" t="s">
        <v>395</v>
      </c>
      <c r="S24" s="29">
        <f t="shared" si="0"/>
        <v>2.065542343629545</v>
      </c>
      <c r="T24" s="27">
        <f t="shared" si="1"/>
        <v>-4.189988854117547</v>
      </c>
      <c r="U24" s="28">
        <f t="shared" si="2"/>
        <v>3.9832627709227246</v>
      </c>
    </row>
    <row r="25" spans="1:21" x14ac:dyDescent="0.25">
      <c r="A25" s="18" t="s">
        <v>396</v>
      </c>
      <c r="B25" s="19">
        <v>22</v>
      </c>
      <c r="C25" s="20" t="s">
        <v>397</v>
      </c>
      <c r="D25" s="19" t="s">
        <v>38</v>
      </c>
      <c r="E25" s="19">
        <v>2</v>
      </c>
      <c r="F25" s="21" t="s">
        <v>326</v>
      </c>
      <c r="G25" s="22">
        <v>0.91827546296296303</v>
      </c>
      <c r="H25" s="19">
        <v>12</v>
      </c>
      <c r="I25" s="23">
        <v>5.5E-2</v>
      </c>
      <c r="J25" s="19">
        <v>0</v>
      </c>
      <c r="K25" s="19">
        <v>1</v>
      </c>
      <c r="L25" s="24">
        <v>10404.817999999999</v>
      </c>
      <c r="M25" s="24">
        <v>10648.959000000001</v>
      </c>
      <c r="N25" s="25">
        <v>-3.07</v>
      </c>
      <c r="O25" s="25">
        <v>1.4E-2</v>
      </c>
      <c r="P25" s="25">
        <v>3.5680000000000001</v>
      </c>
      <c r="Q25" s="25">
        <v>1.6E-2</v>
      </c>
      <c r="R25" s="19" t="s">
        <v>398</v>
      </c>
      <c r="S25" s="29">
        <f t="shared" si="0"/>
        <v>2.3464225899963083</v>
      </c>
      <c r="T25" s="27">
        <f t="shared" si="1"/>
        <v>-3.8050958117203244</v>
      </c>
      <c r="U25" s="28">
        <f t="shared" si="2"/>
        <v>3.898025602599807</v>
      </c>
    </row>
    <row r="26" spans="1:21" x14ac:dyDescent="0.25">
      <c r="A26" s="18" t="s">
        <v>91</v>
      </c>
      <c r="B26" s="19">
        <v>23</v>
      </c>
      <c r="C26" s="20" t="s">
        <v>24</v>
      </c>
      <c r="D26" s="19" t="s">
        <v>25</v>
      </c>
      <c r="E26" s="19">
        <v>1</v>
      </c>
      <c r="F26" s="21" t="s">
        <v>326</v>
      </c>
      <c r="G26" s="22">
        <v>0.94160879629629635</v>
      </c>
      <c r="H26" s="19">
        <v>13</v>
      </c>
      <c r="I26" s="23">
        <v>5.6000000000000001E-2</v>
      </c>
      <c r="J26" s="19">
        <v>0</v>
      </c>
      <c r="K26" s="19">
        <v>1</v>
      </c>
      <c r="L26" s="24">
        <v>10619.119000000001</v>
      </c>
      <c r="M26" s="24">
        <v>10883.539000000001</v>
      </c>
      <c r="N26" s="25">
        <v>2.7109999999999999</v>
      </c>
      <c r="O26" s="25">
        <v>1.4999999999999999E-2</v>
      </c>
      <c r="P26" s="25">
        <v>-2.581</v>
      </c>
      <c r="Q26" s="25">
        <v>2.1000000000000001E-2</v>
      </c>
      <c r="R26" s="19" t="s">
        <v>399</v>
      </c>
      <c r="S26" s="29">
        <f t="shared" si="0"/>
        <v>2.4900370736969677</v>
      </c>
      <c r="T26" s="27">
        <f t="shared" si="1"/>
        <v>1.9444304882753891</v>
      </c>
      <c r="U26" s="28">
        <f t="shared" si="2"/>
        <v>-2.1964319324888102</v>
      </c>
    </row>
    <row r="27" spans="1:21" x14ac:dyDescent="0.25">
      <c r="A27" s="18" t="s">
        <v>93</v>
      </c>
      <c r="B27" s="19">
        <v>24</v>
      </c>
      <c r="C27" s="20" t="s">
        <v>31</v>
      </c>
      <c r="D27" s="19" t="s">
        <v>25</v>
      </c>
      <c r="E27" s="19">
        <v>2</v>
      </c>
      <c r="F27" s="21" t="s">
        <v>326</v>
      </c>
      <c r="G27" s="22">
        <v>0.96218750000000008</v>
      </c>
      <c r="H27" s="19">
        <v>13</v>
      </c>
      <c r="I27" s="23">
        <v>4.5999999999999999E-2</v>
      </c>
      <c r="J27" s="19">
        <v>0</v>
      </c>
      <c r="K27" s="19">
        <v>1</v>
      </c>
      <c r="L27" s="24">
        <v>5685.4920000000002</v>
      </c>
      <c r="M27" s="24">
        <v>5849.8119999999999</v>
      </c>
      <c r="N27" s="25">
        <v>-4.3250000000000002</v>
      </c>
      <c r="O27" s="25">
        <v>8.0000000000000002E-3</v>
      </c>
      <c r="P27" s="25">
        <v>-23.635000000000002</v>
      </c>
      <c r="Q27" s="25">
        <v>0.03</v>
      </c>
      <c r="R27" s="19" t="s">
        <v>400</v>
      </c>
      <c r="S27" s="29">
        <f t="shared" si="0"/>
        <v>2.8901632435680114</v>
      </c>
      <c r="T27" s="27">
        <f t="shared" si="1"/>
        <v>-5.0532631714322465</v>
      </c>
      <c r="U27" s="28">
        <f t="shared" si="2"/>
        <v>-23.063680093776135</v>
      </c>
    </row>
    <row r="28" spans="1:21" x14ac:dyDescent="0.25">
      <c r="A28" s="18" t="s">
        <v>401</v>
      </c>
      <c r="B28" s="19">
        <v>25</v>
      </c>
      <c r="C28" s="20" t="s">
        <v>402</v>
      </c>
      <c r="D28" s="19" t="s">
        <v>38</v>
      </c>
      <c r="E28" s="19">
        <v>1</v>
      </c>
      <c r="F28" s="21" t="s">
        <v>326</v>
      </c>
      <c r="G28" s="22">
        <v>0.98788194444444455</v>
      </c>
      <c r="H28" s="19">
        <v>14</v>
      </c>
      <c r="I28" s="23">
        <v>0.05</v>
      </c>
      <c r="J28" s="19">
        <v>1</v>
      </c>
      <c r="K28" s="19">
        <v>1</v>
      </c>
      <c r="L28" s="24">
        <v>10159.849</v>
      </c>
      <c r="M28" s="24">
        <v>10410.138000000001</v>
      </c>
      <c r="N28" s="25">
        <v>-4.4619999999999997</v>
      </c>
      <c r="O28" s="25">
        <v>1.4999999999999999E-2</v>
      </c>
      <c r="P28" s="25">
        <v>4.0359999999999996</v>
      </c>
      <c r="Q28" s="25">
        <v>2.5999999999999999E-2</v>
      </c>
      <c r="R28" s="19" t="s">
        <v>403</v>
      </c>
      <c r="S28" s="29">
        <f t="shared" si="0"/>
        <v>2.4635110226539894</v>
      </c>
      <c r="T28" s="27">
        <f t="shared" si="1"/>
        <v>-5.189517297552193</v>
      </c>
      <c r="U28" s="28">
        <f t="shared" si="2"/>
        <v>4.3618743790547541</v>
      </c>
    </row>
    <row r="29" spans="1:21" x14ac:dyDescent="0.25">
      <c r="A29" s="18" t="s">
        <v>404</v>
      </c>
      <c r="B29" s="19">
        <v>26</v>
      </c>
      <c r="C29" s="20" t="s">
        <v>405</v>
      </c>
      <c r="D29" s="19" t="s">
        <v>38</v>
      </c>
      <c r="E29" s="19">
        <v>2</v>
      </c>
      <c r="F29" s="21" t="s">
        <v>406</v>
      </c>
      <c r="G29" s="22">
        <v>9.571759259259259E-3</v>
      </c>
      <c r="H29" s="19">
        <v>14</v>
      </c>
      <c r="I29" s="23">
        <v>6.5000000000000002E-2</v>
      </c>
      <c r="J29" s="19">
        <v>0</v>
      </c>
      <c r="K29" s="19">
        <v>1</v>
      </c>
      <c r="L29" s="24">
        <v>13216.074000000001</v>
      </c>
      <c r="M29" s="24">
        <v>13482.99</v>
      </c>
      <c r="N29" s="25">
        <v>-3.3460000000000001</v>
      </c>
      <c r="O29" s="25">
        <v>1.2E-2</v>
      </c>
      <c r="P29" s="25">
        <v>3.5750000000000002</v>
      </c>
      <c r="Q29" s="25">
        <v>1.6E-2</v>
      </c>
      <c r="R29" s="19" t="s">
        <v>407</v>
      </c>
      <c r="S29" s="29">
        <f t="shared" si="0"/>
        <v>2.0196315486732175</v>
      </c>
      <c r="T29" s="27">
        <f t="shared" si="1"/>
        <v>-4.0795931752904364</v>
      </c>
      <c r="U29" s="28">
        <f t="shared" si="2"/>
        <v>3.9049635116493469</v>
      </c>
    </row>
    <row r="30" spans="1:21" x14ac:dyDescent="0.25">
      <c r="A30" s="18" t="s">
        <v>408</v>
      </c>
      <c r="B30" s="19">
        <v>27</v>
      </c>
      <c r="C30" s="20" t="s">
        <v>409</v>
      </c>
      <c r="D30" s="19" t="s">
        <v>38</v>
      </c>
      <c r="E30" s="19">
        <v>1</v>
      </c>
      <c r="F30" s="21" t="s">
        <v>406</v>
      </c>
      <c r="G30" s="22">
        <v>3.2638888888888891E-2</v>
      </c>
      <c r="H30" s="19">
        <v>15</v>
      </c>
      <c r="I30" s="23">
        <v>5.0999999999999997E-2</v>
      </c>
      <c r="J30" s="19">
        <v>0</v>
      </c>
      <c r="K30" s="19">
        <v>1</v>
      </c>
      <c r="L30" s="24">
        <v>9775.0789999999997</v>
      </c>
      <c r="M30" s="24">
        <v>10079.126</v>
      </c>
      <c r="N30" s="25">
        <v>-3.754</v>
      </c>
      <c r="O30" s="25">
        <v>1.2999999999999999E-2</v>
      </c>
      <c r="P30" s="25">
        <v>3.3929999999999998</v>
      </c>
      <c r="Q30" s="25">
        <v>1.2999999999999999E-2</v>
      </c>
      <c r="R30" s="19" t="s">
        <v>410</v>
      </c>
      <c r="S30" s="29">
        <f t="shared" si="0"/>
        <v>3.1104301049638536</v>
      </c>
      <c r="T30" s="27">
        <f t="shared" si="1"/>
        <v>-4.4853718866549501</v>
      </c>
      <c r="U30" s="28">
        <f t="shared" si="2"/>
        <v>3.7245778763613115</v>
      </c>
    </row>
    <row r="31" spans="1:21" x14ac:dyDescent="0.25">
      <c r="A31" s="18" t="s">
        <v>411</v>
      </c>
      <c r="B31" s="19">
        <v>28</v>
      </c>
      <c r="C31" s="20" t="s">
        <v>412</v>
      </c>
      <c r="D31" s="19" t="s">
        <v>38</v>
      </c>
      <c r="E31" s="19">
        <v>2</v>
      </c>
      <c r="F31" s="21" t="s">
        <v>406</v>
      </c>
      <c r="G31" s="22">
        <v>5.3888888888888896E-2</v>
      </c>
      <c r="H31" s="19">
        <v>15</v>
      </c>
      <c r="I31" s="23">
        <v>6.2E-2</v>
      </c>
      <c r="J31" s="19">
        <v>0</v>
      </c>
      <c r="K31" s="19">
        <v>1</v>
      </c>
      <c r="L31" s="24">
        <v>13030.923000000001</v>
      </c>
      <c r="M31" s="24">
        <v>13416.986000000001</v>
      </c>
      <c r="N31" s="25">
        <v>-3.5059999999999998</v>
      </c>
      <c r="O31" s="25">
        <v>1.7000000000000001E-2</v>
      </c>
      <c r="P31" s="25">
        <v>3.27</v>
      </c>
      <c r="Q31" s="25">
        <v>1.4999999999999999E-2</v>
      </c>
      <c r="R31" s="19" t="s">
        <v>413</v>
      </c>
      <c r="S31" s="29">
        <f t="shared" si="0"/>
        <v>2.9626681087747926</v>
      </c>
      <c r="T31" s="27">
        <f t="shared" si="1"/>
        <v>-4.2387220817078921</v>
      </c>
      <c r="U31" s="28">
        <f t="shared" si="2"/>
        <v>3.6026689030622547</v>
      </c>
    </row>
    <row r="32" spans="1:21" x14ac:dyDescent="0.25">
      <c r="A32" s="18" t="s">
        <v>414</v>
      </c>
      <c r="B32" s="19">
        <v>29</v>
      </c>
      <c r="C32" s="20" t="s">
        <v>415</v>
      </c>
      <c r="D32" s="19" t="s">
        <v>38</v>
      </c>
      <c r="E32" s="19">
        <v>1</v>
      </c>
      <c r="F32" s="21" t="s">
        <v>406</v>
      </c>
      <c r="G32" s="22">
        <v>7.7037037037037029E-2</v>
      </c>
      <c r="H32" s="19">
        <v>16</v>
      </c>
      <c r="I32" s="23">
        <v>4.4999999999999998E-2</v>
      </c>
      <c r="J32" s="19">
        <v>0</v>
      </c>
      <c r="K32" s="19">
        <v>1</v>
      </c>
      <c r="L32" s="24">
        <v>9353.7430000000004</v>
      </c>
      <c r="M32" s="24">
        <v>9601.8989999999994</v>
      </c>
      <c r="N32" s="25">
        <v>-3.5489999999999999</v>
      </c>
      <c r="O32" s="25">
        <v>1.9E-2</v>
      </c>
      <c r="P32" s="25">
        <v>3.1709999999999998</v>
      </c>
      <c r="Q32" s="25">
        <v>1.4E-2</v>
      </c>
      <c r="R32" s="19" t="s">
        <v>416</v>
      </c>
      <c r="S32" s="29">
        <f t="shared" si="0"/>
        <v>2.6530128099521164</v>
      </c>
      <c r="T32" s="27">
        <f t="shared" si="1"/>
        <v>-4.2814879753075843</v>
      </c>
      <c r="U32" s="28">
        <f t="shared" si="2"/>
        <v>3.5045470465044772</v>
      </c>
    </row>
    <row r="33" spans="1:21" x14ac:dyDescent="0.25">
      <c r="A33" s="18" t="s">
        <v>417</v>
      </c>
      <c r="B33" s="19">
        <v>30</v>
      </c>
      <c r="C33" s="20" t="s">
        <v>418</v>
      </c>
      <c r="D33" s="19" t="s">
        <v>38</v>
      </c>
      <c r="E33" s="19">
        <v>2</v>
      </c>
      <c r="F33" s="21" t="s">
        <v>406</v>
      </c>
      <c r="G33" s="22">
        <v>9.7604166666666672E-2</v>
      </c>
      <c r="H33" s="19">
        <v>16</v>
      </c>
      <c r="I33" s="23">
        <v>5.0999999999999997E-2</v>
      </c>
      <c r="J33" s="19">
        <v>0</v>
      </c>
      <c r="K33" s="19">
        <v>1</v>
      </c>
      <c r="L33" s="24">
        <v>10734.741</v>
      </c>
      <c r="M33" s="24">
        <v>10989.721</v>
      </c>
      <c r="N33" s="25">
        <v>-3.3090000000000002</v>
      </c>
      <c r="O33" s="25">
        <v>1.2999999999999999E-2</v>
      </c>
      <c r="P33" s="25">
        <v>3.3109999999999999</v>
      </c>
      <c r="Q33" s="25">
        <v>1.0999999999999999E-2</v>
      </c>
      <c r="R33" s="19" t="s">
        <v>419</v>
      </c>
      <c r="S33" s="29">
        <f t="shared" si="0"/>
        <v>2.3752785465433988</v>
      </c>
      <c r="T33" s="27">
        <f t="shared" si="1"/>
        <v>-4.0427946156813999</v>
      </c>
      <c r="U33" s="28">
        <f t="shared" si="2"/>
        <v>3.6433052274952735</v>
      </c>
    </row>
    <row r="34" spans="1:21" x14ac:dyDescent="0.25">
      <c r="A34" s="18" t="s">
        <v>420</v>
      </c>
      <c r="B34" s="19">
        <v>31</v>
      </c>
      <c r="C34" s="20" t="s">
        <v>421</v>
      </c>
      <c r="D34" s="19" t="s">
        <v>38</v>
      </c>
      <c r="E34" s="19">
        <v>1</v>
      </c>
      <c r="F34" s="21" t="s">
        <v>406</v>
      </c>
      <c r="G34" s="22">
        <v>0.12327546296296295</v>
      </c>
      <c r="H34" s="19">
        <v>17</v>
      </c>
      <c r="I34" s="23">
        <v>5.1999999999999998E-2</v>
      </c>
      <c r="J34" s="19">
        <v>1</v>
      </c>
      <c r="K34" s="19">
        <v>1</v>
      </c>
      <c r="L34" s="24">
        <v>11099.519</v>
      </c>
      <c r="M34" s="24">
        <v>11346.91</v>
      </c>
      <c r="N34" s="25">
        <v>-2.919</v>
      </c>
      <c r="O34" s="25">
        <v>1.7000000000000001E-2</v>
      </c>
      <c r="P34" s="25">
        <v>3.1560000000000001</v>
      </c>
      <c r="Q34" s="25">
        <v>2.4E-2</v>
      </c>
      <c r="R34" s="19" t="s">
        <v>422</v>
      </c>
      <c r="S34" s="29">
        <f t="shared" si="0"/>
        <v>2.2288443310020796</v>
      </c>
      <c r="T34" s="27">
        <f t="shared" si="1"/>
        <v>-3.6549179062888504</v>
      </c>
      <c r="U34" s="28">
        <f t="shared" si="2"/>
        <v>3.4896800985411782</v>
      </c>
    </row>
    <row r="35" spans="1:21" x14ac:dyDescent="0.25">
      <c r="A35" s="18" t="s">
        <v>423</v>
      </c>
      <c r="B35" s="19">
        <v>32</v>
      </c>
      <c r="C35" s="20" t="s">
        <v>424</v>
      </c>
      <c r="D35" s="19" t="s">
        <v>38</v>
      </c>
      <c r="E35" s="19">
        <v>2</v>
      </c>
      <c r="F35" s="21" t="s">
        <v>406</v>
      </c>
      <c r="G35" s="22">
        <v>0.14425925925925925</v>
      </c>
      <c r="H35" s="19">
        <v>17</v>
      </c>
      <c r="I35" s="23">
        <v>6.6000000000000003E-2</v>
      </c>
      <c r="J35" s="19">
        <v>0</v>
      </c>
      <c r="K35" s="19">
        <v>1</v>
      </c>
      <c r="L35" s="24">
        <v>14019.206</v>
      </c>
      <c r="M35" s="24">
        <v>14378.038</v>
      </c>
      <c r="N35" s="25">
        <v>-3.6549999999999998</v>
      </c>
      <c r="O35" s="25">
        <v>0.02</v>
      </c>
      <c r="P35" s="25">
        <v>3.4380000000000002</v>
      </c>
      <c r="Q35" s="25">
        <v>0.01</v>
      </c>
      <c r="R35" s="19" t="s">
        <v>425</v>
      </c>
      <c r="S35" s="29">
        <f t="shared" si="0"/>
        <v>2.5595743439393175</v>
      </c>
      <c r="T35" s="27">
        <f t="shared" si="1"/>
        <v>-4.3869108758091482</v>
      </c>
      <c r="U35" s="28">
        <f t="shared" si="2"/>
        <v>3.7691787202512104</v>
      </c>
    </row>
    <row r="36" spans="1:21" x14ac:dyDescent="0.25">
      <c r="A36" s="18" t="s">
        <v>426</v>
      </c>
      <c r="B36" s="19">
        <v>33</v>
      </c>
      <c r="C36" s="20" t="s">
        <v>427</v>
      </c>
      <c r="D36" s="19" t="s">
        <v>38</v>
      </c>
      <c r="E36" s="19">
        <v>1</v>
      </c>
      <c r="F36" s="21" t="s">
        <v>406</v>
      </c>
      <c r="G36" s="22">
        <v>0.16721064814814815</v>
      </c>
      <c r="H36" s="19">
        <v>18</v>
      </c>
      <c r="I36" s="23">
        <v>4.7E-2</v>
      </c>
      <c r="J36" s="19">
        <v>0</v>
      </c>
      <c r="K36" s="19">
        <v>1</v>
      </c>
      <c r="L36" s="24">
        <v>9415.3559999999998</v>
      </c>
      <c r="M36" s="24">
        <v>9665.52</v>
      </c>
      <c r="N36" s="25">
        <v>-2.512</v>
      </c>
      <c r="O36" s="25">
        <v>1.2999999999999999E-2</v>
      </c>
      <c r="P36" s="25">
        <v>3.0230000000000001</v>
      </c>
      <c r="Q36" s="25">
        <v>1.4999999999999999E-2</v>
      </c>
      <c r="R36" s="19" t="s">
        <v>428</v>
      </c>
      <c r="S36" s="29">
        <f t="shared" si="0"/>
        <v>2.6569786633665444</v>
      </c>
      <c r="T36" s="27">
        <f t="shared" si="1"/>
        <v>-3.2501337505894461</v>
      </c>
      <c r="U36" s="28">
        <f t="shared" si="2"/>
        <v>3.3578598265999213</v>
      </c>
    </row>
    <row r="37" spans="1:21" x14ac:dyDescent="0.25">
      <c r="A37" s="18" t="s">
        <v>122</v>
      </c>
      <c r="B37" s="19">
        <v>34</v>
      </c>
      <c r="C37" s="20" t="s">
        <v>59</v>
      </c>
      <c r="D37" s="19" t="s">
        <v>60</v>
      </c>
      <c r="E37" s="19">
        <v>2</v>
      </c>
      <c r="F37" s="21" t="s">
        <v>406</v>
      </c>
      <c r="G37" s="22">
        <v>0.18881944444444443</v>
      </c>
      <c r="H37" s="19">
        <v>18</v>
      </c>
      <c r="I37" s="23">
        <v>5.7000000000000002E-2</v>
      </c>
      <c r="J37" s="19">
        <v>0</v>
      </c>
      <c r="K37" s="19">
        <v>1</v>
      </c>
      <c r="L37" s="24">
        <v>12571.767</v>
      </c>
      <c r="M37" s="24">
        <v>12884.960999999999</v>
      </c>
      <c r="N37" s="25">
        <v>2.9390000000000001</v>
      </c>
      <c r="O37" s="25">
        <v>1.7000000000000001E-2</v>
      </c>
      <c r="P37" s="25">
        <v>-2.282</v>
      </c>
      <c r="Q37" s="25">
        <v>0.01</v>
      </c>
      <c r="R37" s="19" t="s">
        <v>429</v>
      </c>
      <c r="S37" s="29">
        <f t="shared" si="0"/>
        <v>2.4912488435396654</v>
      </c>
      <c r="T37" s="27">
        <f t="shared" si="1"/>
        <v>2.1711891799202645</v>
      </c>
      <c r="U37" s="28">
        <f t="shared" si="2"/>
        <v>-1.9000841030870381</v>
      </c>
    </row>
    <row r="38" spans="1:21" x14ac:dyDescent="0.25">
      <c r="A38" s="18" t="s">
        <v>430</v>
      </c>
      <c r="B38" s="19">
        <v>35</v>
      </c>
      <c r="C38" s="20" t="s">
        <v>431</v>
      </c>
      <c r="D38" s="19" t="s">
        <v>38</v>
      </c>
      <c r="E38" s="19">
        <v>1</v>
      </c>
      <c r="F38" s="21" t="s">
        <v>406</v>
      </c>
      <c r="G38" s="22">
        <v>0.21190972222222224</v>
      </c>
      <c r="H38" s="19">
        <v>19</v>
      </c>
      <c r="I38" s="23">
        <v>6.5000000000000002E-2</v>
      </c>
      <c r="J38" s="19">
        <v>0</v>
      </c>
      <c r="K38" s="19">
        <v>1</v>
      </c>
      <c r="L38" s="24">
        <v>13759.267</v>
      </c>
      <c r="M38" s="24">
        <v>14124.85</v>
      </c>
      <c r="N38" s="25">
        <v>-2.8759999999999999</v>
      </c>
      <c r="O38" s="25">
        <v>2.1999999999999999E-2</v>
      </c>
      <c r="P38" s="25">
        <v>3.6080000000000001</v>
      </c>
      <c r="Q38" s="25">
        <v>1.2999999999999999E-2</v>
      </c>
      <c r="R38" s="19" t="s">
        <v>432</v>
      </c>
      <c r="S38" s="29">
        <f t="shared" si="0"/>
        <v>2.6569947367108995</v>
      </c>
      <c r="T38" s="27">
        <f t="shared" si="1"/>
        <v>-3.6121520126891591</v>
      </c>
      <c r="U38" s="28">
        <f t="shared" si="2"/>
        <v>3.937670797168606</v>
      </c>
    </row>
    <row r="39" spans="1:21" x14ac:dyDescent="0.25">
      <c r="A39" s="18" t="s">
        <v>433</v>
      </c>
      <c r="B39" s="19">
        <v>36</v>
      </c>
      <c r="C39" s="20" t="s">
        <v>434</v>
      </c>
      <c r="D39" s="19" t="s">
        <v>38</v>
      </c>
      <c r="E39" s="19">
        <v>2</v>
      </c>
      <c r="F39" s="21" t="s">
        <v>406</v>
      </c>
      <c r="G39" s="22">
        <v>0.23608796296296297</v>
      </c>
      <c r="H39" s="19">
        <v>19</v>
      </c>
      <c r="I39" s="23">
        <v>6.2E-2</v>
      </c>
      <c r="J39" s="19">
        <v>1</v>
      </c>
      <c r="K39" s="19">
        <v>1</v>
      </c>
      <c r="L39" s="24">
        <v>14069.349</v>
      </c>
      <c r="M39" s="24">
        <v>14399.634</v>
      </c>
      <c r="N39" s="25">
        <v>-3.4260000000000002</v>
      </c>
      <c r="O39" s="25">
        <v>2.5000000000000001E-2</v>
      </c>
      <c r="P39" s="25">
        <v>3.1890000000000001</v>
      </c>
      <c r="Q39" s="25">
        <v>8.0000000000000002E-3</v>
      </c>
      <c r="R39" s="19" t="s">
        <v>435</v>
      </c>
      <c r="S39" s="29">
        <f t="shared" si="0"/>
        <v>2.3475499825898112</v>
      </c>
      <c r="T39" s="27">
        <f t="shared" si="1"/>
        <v>-4.1591576284991643</v>
      </c>
      <c r="U39" s="28">
        <f t="shared" si="2"/>
        <v>3.5223873840604369</v>
      </c>
    </row>
    <row r="40" spans="1:21" x14ac:dyDescent="0.25">
      <c r="A40" s="18" t="s">
        <v>436</v>
      </c>
      <c r="B40" s="19">
        <v>37</v>
      </c>
      <c r="C40" s="20" t="s">
        <v>437</v>
      </c>
      <c r="D40" s="19" t="s">
        <v>38</v>
      </c>
      <c r="E40" s="19">
        <v>1</v>
      </c>
      <c r="F40" s="21" t="s">
        <v>406</v>
      </c>
      <c r="G40" s="22">
        <v>0.25906250000000003</v>
      </c>
      <c r="H40" s="19">
        <v>20</v>
      </c>
      <c r="I40" s="23">
        <v>0.05</v>
      </c>
      <c r="J40" s="19">
        <v>0</v>
      </c>
      <c r="K40" s="19">
        <v>1</v>
      </c>
      <c r="L40" s="24">
        <v>10675.674000000001</v>
      </c>
      <c r="M40" s="24">
        <v>10929.489</v>
      </c>
      <c r="N40" s="25">
        <v>-3.7269999999999999</v>
      </c>
      <c r="O40" s="25">
        <v>1.4E-2</v>
      </c>
      <c r="P40" s="25">
        <v>3.5070000000000001</v>
      </c>
      <c r="Q40" s="25">
        <v>0.01</v>
      </c>
      <c r="R40" s="19" t="s">
        <v>438</v>
      </c>
      <c r="S40" s="29">
        <f t="shared" si="0"/>
        <v>2.3775079681151539</v>
      </c>
      <c r="T40" s="27">
        <f t="shared" si="1"/>
        <v>-4.4585188836970042</v>
      </c>
      <c r="U40" s="28">
        <f t="shared" si="2"/>
        <v>3.8375666808823885</v>
      </c>
    </row>
    <row r="41" spans="1:21" x14ac:dyDescent="0.25">
      <c r="A41" s="18" t="s">
        <v>439</v>
      </c>
      <c r="B41" s="19">
        <v>38</v>
      </c>
      <c r="C41" s="20" t="s">
        <v>440</v>
      </c>
      <c r="D41" s="19" t="s">
        <v>38</v>
      </c>
      <c r="E41" s="19">
        <v>2</v>
      </c>
      <c r="F41" s="21" t="s">
        <v>406</v>
      </c>
      <c r="G41" s="22">
        <v>0.28090277777777778</v>
      </c>
      <c r="H41" s="19">
        <v>20</v>
      </c>
      <c r="I41" s="23">
        <v>5.3999999999999999E-2</v>
      </c>
      <c r="J41" s="19">
        <v>0</v>
      </c>
      <c r="K41" s="19">
        <v>1</v>
      </c>
      <c r="L41" s="24">
        <v>11900.531000000001</v>
      </c>
      <c r="M41" s="24">
        <v>12158.611999999999</v>
      </c>
      <c r="N41" s="25">
        <v>-3.673</v>
      </c>
      <c r="O41" s="25">
        <v>1.6E-2</v>
      </c>
      <c r="P41" s="25">
        <v>3.577</v>
      </c>
      <c r="Q41" s="25">
        <v>1.7999999999999999E-2</v>
      </c>
      <c r="R41" s="19" t="s">
        <v>441</v>
      </c>
      <c r="S41" s="29">
        <f t="shared" si="0"/>
        <v>2.1686511299369613</v>
      </c>
      <c r="T41" s="27">
        <f t="shared" si="1"/>
        <v>-4.4048128777811124</v>
      </c>
      <c r="U41" s="28">
        <f t="shared" si="2"/>
        <v>3.9069457713777869</v>
      </c>
    </row>
    <row r="42" spans="1:21" x14ac:dyDescent="0.25">
      <c r="A42" s="18" t="s">
        <v>442</v>
      </c>
      <c r="B42" s="19">
        <v>39</v>
      </c>
      <c r="C42" s="20" t="s">
        <v>443</v>
      </c>
      <c r="D42" s="19" t="s">
        <v>38</v>
      </c>
      <c r="E42" s="19">
        <v>1</v>
      </c>
      <c r="F42" s="21" t="s">
        <v>406</v>
      </c>
      <c r="G42" s="22">
        <v>0.30395833333333333</v>
      </c>
      <c r="H42" s="19">
        <v>21</v>
      </c>
      <c r="I42" s="23">
        <v>0.06</v>
      </c>
      <c r="J42" s="19">
        <v>0</v>
      </c>
      <c r="K42" s="19">
        <v>1</v>
      </c>
      <c r="L42" s="24">
        <v>13515.326999999999</v>
      </c>
      <c r="M42" s="24">
        <v>13860.995999999999</v>
      </c>
      <c r="N42" s="25">
        <v>-3.47</v>
      </c>
      <c r="O42" s="25">
        <v>1.2E-2</v>
      </c>
      <c r="P42" s="25">
        <v>2.7989999999999999</v>
      </c>
      <c r="Q42" s="25">
        <v>1.7999999999999999E-2</v>
      </c>
      <c r="R42" s="19" t="s">
        <v>444</v>
      </c>
      <c r="S42" s="29">
        <f t="shared" si="0"/>
        <v>2.5576073742056025</v>
      </c>
      <c r="T42" s="27">
        <f t="shared" si="1"/>
        <v>-4.2029180777639654</v>
      </c>
      <c r="U42" s="28">
        <f t="shared" si="2"/>
        <v>3.1358467370146474</v>
      </c>
    </row>
    <row r="43" spans="1:21" x14ac:dyDescent="0.25">
      <c r="A43" s="18" t="s">
        <v>445</v>
      </c>
      <c r="B43" s="19">
        <v>40</v>
      </c>
      <c r="C43" s="20" t="s">
        <v>446</v>
      </c>
      <c r="D43" s="19" t="s">
        <v>38</v>
      </c>
      <c r="E43" s="19">
        <v>2</v>
      </c>
      <c r="F43" s="21" t="s">
        <v>406</v>
      </c>
      <c r="G43" s="22">
        <v>0.32483796296296297</v>
      </c>
      <c r="H43" s="19">
        <v>21</v>
      </c>
      <c r="I43" s="23">
        <v>5.3999999999999999E-2</v>
      </c>
      <c r="J43" s="19">
        <v>0</v>
      </c>
      <c r="K43" s="19">
        <v>1</v>
      </c>
      <c r="L43" s="24">
        <v>9183.9390000000003</v>
      </c>
      <c r="M43" s="24">
        <v>9434.8590000000004</v>
      </c>
      <c r="N43" s="25">
        <v>-3.0640000000000001</v>
      </c>
      <c r="O43" s="25">
        <v>0.01</v>
      </c>
      <c r="P43" s="25">
        <v>2.9119999999999999</v>
      </c>
      <c r="Q43" s="25">
        <v>1.2999999999999999E-2</v>
      </c>
      <c r="R43" s="19" t="s">
        <v>447</v>
      </c>
      <c r="S43" s="29">
        <f t="shared" si="0"/>
        <v>2.7321610041181685</v>
      </c>
      <c r="T43" s="27">
        <f t="shared" si="1"/>
        <v>-3.7991284777296701</v>
      </c>
      <c r="U43" s="28">
        <f t="shared" si="2"/>
        <v>3.2478444116715042</v>
      </c>
    </row>
    <row r="44" spans="1:21" x14ac:dyDescent="0.25">
      <c r="A44" s="18" t="s">
        <v>448</v>
      </c>
      <c r="B44" s="19">
        <v>41</v>
      </c>
      <c r="C44" s="20" t="s">
        <v>449</v>
      </c>
      <c r="D44" s="19" t="s">
        <v>38</v>
      </c>
      <c r="E44" s="19">
        <v>1</v>
      </c>
      <c r="F44" s="21" t="s">
        <v>406</v>
      </c>
      <c r="G44" s="22">
        <v>0.34773148148148153</v>
      </c>
      <c r="H44" s="19">
        <v>22</v>
      </c>
      <c r="I44" s="23">
        <v>4.7E-2</v>
      </c>
      <c r="J44" s="19">
        <v>0</v>
      </c>
      <c r="K44" s="19">
        <v>1</v>
      </c>
      <c r="L44" s="24">
        <v>9678.3719999999994</v>
      </c>
      <c r="M44" s="24">
        <v>9927.7829999999994</v>
      </c>
      <c r="N44" s="25">
        <v>-3.0960000000000001</v>
      </c>
      <c r="O44" s="25">
        <v>5.0000000000000001E-3</v>
      </c>
      <c r="P44" s="25">
        <v>3.2330000000000001</v>
      </c>
      <c r="Q44" s="25">
        <v>2.5999999999999999E-2</v>
      </c>
      <c r="R44" s="19" t="s">
        <v>450</v>
      </c>
      <c r="S44" s="29">
        <f t="shared" si="0"/>
        <v>2.576993320777504</v>
      </c>
      <c r="T44" s="27">
        <f t="shared" si="1"/>
        <v>-3.8309542590131613</v>
      </c>
      <c r="U44" s="28">
        <f t="shared" si="2"/>
        <v>3.565997098086116</v>
      </c>
    </row>
    <row r="45" spans="1:21" x14ac:dyDescent="0.25">
      <c r="A45" s="18" t="s">
        <v>451</v>
      </c>
      <c r="B45" s="19">
        <v>42</v>
      </c>
      <c r="C45" s="20" t="s">
        <v>452</v>
      </c>
      <c r="D45" s="19" t="s">
        <v>38</v>
      </c>
      <c r="E45" s="19">
        <v>2</v>
      </c>
      <c r="F45" s="21" t="s">
        <v>406</v>
      </c>
      <c r="G45" s="22">
        <v>0.37078703703703703</v>
      </c>
      <c r="H45" s="19">
        <v>22</v>
      </c>
      <c r="I45" s="23">
        <v>6.3E-2</v>
      </c>
      <c r="J45" s="19">
        <v>1</v>
      </c>
      <c r="K45" s="19">
        <v>1</v>
      </c>
      <c r="L45" s="24">
        <v>13015.539000000001</v>
      </c>
      <c r="M45" s="24">
        <v>13282.040999999999</v>
      </c>
      <c r="N45" s="25">
        <v>-3.5819999999999999</v>
      </c>
      <c r="O45" s="25">
        <v>1.2999999999999999E-2</v>
      </c>
      <c r="P45" s="25">
        <v>3.448</v>
      </c>
      <c r="Q45" s="25">
        <v>8.0000000000000002E-3</v>
      </c>
      <c r="R45" s="19" t="s">
        <v>453</v>
      </c>
      <c r="S45" s="29">
        <f t="shared" si="0"/>
        <v>2.0475679109408986</v>
      </c>
      <c r="T45" s="27">
        <f t="shared" si="1"/>
        <v>-4.3143083122561841</v>
      </c>
      <c r="U45" s="28">
        <f t="shared" si="2"/>
        <v>3.77909001889341</v>
      </c>
    </row>
    <row r="46" spans="1:21" x14ac:dyDescent="0.25">
      <c r="A46" s="18" t="s">
        <v>149</v>
      </c>
      <c r="B46" s="19">
        <v>43</v>
      </c>
      <c r="C46" s="20" t="s">
        <v>24</v>
      </c>
      <c r="D46" s="19" t="s">
        <v>25</v>
      </c>
      <c r="E46" s="19">
        <v>1</v>
      </c>
      <c r="F46" s="21" t="s">
        <v>406</v>
      </c>
      <c r="G46" s="22">
        <v>0.393587962962963</v>
      </c>
      <c r="H46" s="19">
        <v>23</v>
      </c>
      <c r="I46" s="23">
        <v>4.2999999999999997E-2</v>
      </c>
      <c r="J46" s="19">
        <v>0</v>
      </c>
      <c r="K46" s="19">
        <v>1</v>
      </c>
      <c r="L46" s="24">
        <v>8874.6260000000002</v>
      </c>
      <c r="M46" s="24">
        <v>9108.4609999999993</v>
      </c>
      <c r="N46" s="25">
        <v>2.7429999999999999</v>
      </c>
      <c r="O46" s="25">
        <v>1.4999999999999999E-2</v>
      </c>
      <c r="P46" s="25">
        <v>-2.5640000000000001</v>
      </c>
      <c r="Q46" s="25">
        <v>2.5000000000000001E-2</v>
      </c>
      <c r="R46" s="19" t="s">
        <v>454</v>
      </c>
      <c r="S46" s="29">
        <f t="shared" si="0"/>
        <v>2.6348715990961011</v>
      </c>
      <c r="T46" s="27">
        <f t="shared" si="1"/>
        <v>1.9762562695588803</v>
      </c>
      <c r="U46" s="28">
        <f t="shared" si="2"/>
        <v>-2.1795827247970707</v>
      </c>
    </row>
    <row r="47" spans="1:21" x14ac:dyDescent="0.25">
      <c r="A47" s="18" t="s">
        <v>151</v>
      </c>
      <c r="B47" s="19">
        <v>44</v>
      </c>
      <c r="C47" s="20" t="s">
        <v>24</v>
      </c>
      <c r="D47" s="19" t="s">
        <v>25</v>
      </c>
      <c r="E47" s="19">
        <v>2</v>
      </c>
      <c r="F47" s="21" t="s">
        <v>406</v>
      </c>
      <c r="G47" s="22">
        <v>0.4147569444444445</v>
      </c>
      <c r="H47" s="19">
        <v>23</v>
      </c>
      <c r="I47" s="23">
        <v>4.5999999999999999E-2</v>
      </c>
      <c r="J47" s="19">
        <v>0</v>
      </c>
      <c r="K47" s="19">
        <v>1</v>
      </c>
      <c r="L47" s="24">
        <v>8077.7690000000002</v>
      </c>
      <c r="M47" s="24">
        <v>8303.0740000000005</v>
      </c>
      <c r="N47" s="25">
        <v>2.7040000000000002</v>
      </c>
      <c r="O47" s="25">
        <v>1.2999999999999999E-2</v>
      </c>
      <c r="P47" s="25">
        <v>-2.605</v>
      </c>
      <c r="Q47" s="25">
        <v>2.1000000000000001E-2</v>
      </c>
      <c r="R47" s="19" t="s">
        <v>455</v>
      </c>
      <c r="S47" s="29">
        <f t="shared" si="0"/>
        <v>2.7891983541495193</v>
      </c>
      <c r="T47" s="27">
        <f t="shared" si="1"/>
        <v>1.9374685986196258</v>
      </c>
      <c r="U47" s="28">
        <f t="shared" si="2"/>
        <v>-2.2202190492300895</v>
      </c>
    </row>
    <row r="48" spans="1:21" x14ac:dyDescent="0.25">
      <c r="A48" s="18" t="s">
        <v>153</v>
      </c>
      <c r="B48" s="19">
        <v>45</v>
      </c>
      <c r="C48" s="20" t="s">
        <v>31</v>
      </c>
      <c r="D48" s="19" t="s">
        <v>25</v>
      </c>
      <c r="E48" s="19">
        <v>1</v>
      </c>
      <c r="F48" s="21" t="s">
        <v>406</v>
      </c>
      <c r="G48" s="22">
        <v>0.43777777777777777</v>
      </c>
      <c r="H48" s="19">
        <v>24</v>
      </c>
      <c r="I48" s="23">
        <v>6.3E-2</v>
      </c>
      <c r="J48" s="19">
        <v>0</v>
      </c>
      <c r="K48" s="19">
        <v>1</v>
      </c>
      <c r="L48" s="24">
        <v>14113.858</v>
      </c>
      <c r="M48" s="24">
        <v>14414.491</v>
      </c>
      <c r="N48" s="25">
        <v>-4.2169999999999996</v>
      </c>
      <c r="O48" s="25">
        <v>1.7000000000000001E-2</v>
      </c>
      <c r="P48" s="25">
        <v>-23.361999999999998</v>
      </c>
      <c r="Q48" s="25">
        <v>1.7000000000000001E-2</v>
      </c>
      <c r="R48" s="19" t="s">
        <v>456</v>
      </c>
      <c r="S48" s="29">
        <f t="shared" si="0"/>
        <v>2.1300554391294071</v>
      </c>
      <c r="T48" s="27">
        <f t="shared" si="1"/>
        <v>-4.9458511596004628</v>
      </c>
      <c r="U48" s="28">
        <f t="shared" si="2"/>
        <v>-22.793101640844078</v>
      </c>
    </row>
    <row r="49" spans="1:23" ht="15.75" thickBot="1" x14ac:dyDescent="0.3">
      <c r="A49" s="31"/>
      <c r="B49" s="32">
        <v>46</v>
      </c>
      <c r="C49" s="33" t="s">
        <v>457</v>
      </c>
      <c r="D49" s="32"/>
      <c r="E49" s="32"/>
      <c r="F49" s="34"/>
      <c r="G49" s="35"/>
      <c r="H49" s="32"/>
      <c r="I49" s="36"/>
      <c r="J49" s="32"/>
      <c r="K49" s="32"/>
      <c r="L49" s="37"/>
      <c r="M49" s="37"/>
      <c r="N49" s="38"/>
      <c r="O49" s="38"/>
      <c r="P49" s="38"/>
      <c r="Q49" s="38"/>
      <c r="R49" s="32"/>
      <c r="S49" s="39"/>
      <c r="T49" s="40"/>
      <c r="U49" s="41"/>
      <c r="V49" s="30" t="s">
        <v>458</v>
      </c>
    </row>
    <row r="50" spans="1:23" x14ac:dyDescent="0.25">
      <c r="A50" s="42"/>
      <c r="B50" s="42"/>
      <c r="C50" s="42"/>
      <c r="D50" s="42"/>
      <c r="E50" s="42"/>
      <c r="F50" s="43"/>
      <c r="G50" s="44"/>
      <c r="H50" s="42"/>
      <c r="I50" s="45"/>
      <c r="J50" s="42"/>
      <c r="K50" s="42"/>
      <c r="L50" s="46"/>
      <c r="M50" s="46"/>
      <c r="N50" s="47"/>
      <c r="O50" s="47"/>
      <c r="P50" s="47"/>
      <c r="Q50" s="47"/>
      <c r="R50" s="42"/>
      <c r="S50" s="48"/>
      <c r="T50" s="49"/>
      <c r="U50" s="49"/>
    </row>
    <row r="51" spans="1:23" ht="30.75" thickBot="1" x14ac:dyDescent="0.3">
      <c r="A51" s="50"/>
      <c r="B51" s="50"/>
      <c r="C51" s="126" t="s">
        <v>156</v>
      </c>
      <c r="D51" s="127"/>
      <c r="E51" s="127"/>
      <c r="F51" s="126" t="s">
        <v>157</v>
      </c>
      <c r="G51" s="127"/>
      <c r="H51" s="128"/>
      <c r="I51" s="51"/>
      <c r="J51" s="52"/>
      <c r="K51" s="52"/>
      <c r="L51" s="53"/>
      <c r="M51" s="53"/>
      <c r="N51" s="129" t="s">
        <v>156</v>
      </c>
      <c r="O51" s="130"/>
      <c r="P51" s="129" t="s">
        <v>157</v>
      </c>
      <c r="Q51" s="130"/>
      <c r="R51" s="52"/>
      <c r="S51" s="54" t="s">
        <v>158</v>
      </c>
    </row>
    <row r="52" spans="1:23" ht="19.5" customHeight="1" x14ac:dyDescent="0.25">
      <c r="A52" s="42"/>
      <c r="B52" s="55" t="s">
        <v>159</v>
      </c>
      <c r="C52" s="55" t="s">
        <v>160</v>
      </c>
      <c r="D52" s="55" t="s">
        <v>161</v>
      </c>
      <c r="E52" s="55" t="s">
        <v>162</v>
      </c>
      <c r="F52" s="55" t="s">
        <v>160</v>
      </c>
      <c r="G52" s="55" t="s">
        <v>161</v>
      </c>
      <c r="H52" s="55" t="s">
        <v>162</v>
      </c>
      <c r="I52" s="51"/>
      <c r="J52" s="52"/>
      <c r="L52" s="131" t="s">
        <v>163</v>
      </c>
      <c r="M52" s="132"/>
      <c r="N52" s="56" t="s">
        <v>164</v>
      </c>
      <c r="O52" s="57" t="s">
        <v>165</v>
      </c>
      <c r="P52" s="56" t="s">
        <v>164</v>
      </c>
      <c r="Q52" s="57" t="s">
        <v>165</v>
      </c>
      <c r="R52" s="52"/>
      <c r="S52" s="58" t="s">
        <v>166</v>
      </c>
      <c r="T52" s="59" t="s">
        <v>164</v>
      </c>
      <c r="U52" s="60"/>
      <c r="V52" s="61" t="s">
        <v>167</v>
      </c>
      <c r="W52" s="62"/>
    </row>
    <row r="53" spans="1:23" x14ac:dyDescent="0.25">
      <c r="A53" s="63" t="s">
        <v>168</v>
      </c>
      <c r="B53" s="55" t="s">
        <v>24</v>
      </c>
      <c r="C53" s="64">
        <f t="array" ref="C53">SLOPE((IF($C$4:$C$49="NBS 19",N4:N49)),(IF($C$4:$C$49="NBS 19",L4:L49)))</f>
        <v>-9.7131605560711153E-6</v>
      </c>
      <c r="D53" s="65">
        <f t="array" ref="D53">INTERCEPT((IF($C$4:$C$49="NBS 19",N4:N49)),(IF($C$4:$C$49="NBS 19",L4:L49)))</f>
        <v>2.8089261184498326</v>
      </c>
      <c r="E53" s="65">
        <f t="array" ref="E53">((CORREL((IF($C$4:$C$49="NBS 19",N4:N49)),(IF($C$4:$C$49="NBS 19",L4:L49))))^2)</f>
        <v>0.40627659608036043</v>
      </c>
      <c r="F53" s="64">
        <f t="array" ref="F53">SLOPE((IF($C$4:$C$49="NBS 19",P4:P49)),(IF($C$4:$C$49="NBS 19",L4:L49)))</f>
        <v>-1.0140719652350087E-6</v>
      </c>
      <c r="G53" s="65">
        <f t="array" ref="G53">INTERCEPT((IF($C$4:$C$49="NBS 19",P4:P49)),(IF($C$4:$C$49="NBS 19",L4:L49)))</f>
        <v>-2.5749609821089159</v>
      </c>
      <c r="H53" s="65">
        <f t="array" ref="H53">((CORREL((IF($C$4:$C$49="NBS 19",P4:P49)),(IF($C$4:$C$49="NBS 19",L4:L49))))^2)</f>
        <v>9.7852833932314445E-3</v>
      </c>
      <c r="I53" s="51"/>
      <c r="J53" s="52"/>
      <c r="K53" s="66"/>
      <c r="L53" s="67" t="s">
        <v>24</v>
      </c>
      <c r="M53" s="68" t="s">
        <v>169</v>
      </c>
      <c r="N53" s="69">
        <f>AVERAGEIF($C$4:$C$49,"NBS 19",N4:N49)</f>
        <v>2.7166000000000001</v>
      </c>
      <c r="O53" s="70">
        <v>1.95</v>
      </c>
      <c r="P53" s="71">
        <f>AVERAGEIF($C$4:$C$49,"NBS 19",P4:P49)</f>
        <v>-2.5846</v>
      </c>
      <c r="Q53" s="70">
        <v>-2.2000000000000002</v>
      </c>
      <c r="R53" s="52"/>
      <c r="S53" s="72" t="s">
        <v>59</v>
      </c>
      <c r="T53" s="73">
        <f>AVERAGEIF($C$4:$C$49,"GS1",T4:T49)</f>
        <v>2.1667136794272737</v>
      </c>
      <c r="U53" s="74">
        <f>AVERAGEIF($C$4:$C$49,"GS1",U4:U49)</f>
        <v>-1.9184200055751075</v>
      </c>
      <c r="V53" s="70">
        <v>2.1580734935323114</v>
      </c>
      <c r="W53" s="70">
        <v>-1.96</v>
      </c>
    </row>
    <row r="54" spans="1:23" ht="15.75" thickBot="1" x14ac:dyDescent="0.3">
      <c r="A54" s="75"/>
      <c r="B54" s="55" t="s">
        <v>31</v>
      </c>
      <c r="C54" s="64">
        <f t="array" ref="C54">SLOPE((IF($C$4:$C$49="NBS 18",N4:N49)),(IF($C$4:$C$49="NBS 18",L4:L49)))</f>
        <v>1.2140216535035202E-5</v>
      </c>
      <c r="D54" s="65">
        <f t="array" ref="D54">INTERCEPT((IF($C$4:$C$49="NBS 18",N4:N49)),(IF($C$4:$C$49="NBS 18",L4:L49)))</f>
        <v>-4.3882032009020389</v>
      </c>
      <c r="E54" s="65">
        <f t="array" ref="E54">((CORREL((IF($C$4:$C$49="NBS 18",N4:N49)),(IF($C$4:$C$49="NBS 18",L4:L49))))^2)</f>
        <v>0.98651765819959603</v>
      </c>
      <c r="F54" s="64">
        <f t="array" ref="F54">SLOPE((IF($C$4:$C$49="NBS 18",P4:P49)),(IF($C$4:$C$49="NBS 18",L4:L49)))</f>
        <v>3.5412291044834987E-5</v>
      </c>
      <c r="G54" s="65">
        <f t="array" ref="G54">INTERCEPT((IF($C$4:$C$49="NBS 18",P4:P49)),(IF($C$4:$C$49="NBS 18",L4:L49)))</f>
        <v>-23.881996903616088</v>
      </c>
      <c r="H54" s="65">
        <f t="array" ref="H54">((CORREL((IF($C$4:$C$49="NBS 18",P4:P49)),(IF($C$4:$C$49="NBS 18",L4:L49))))^2)</f>
        <v>0.91406915956528101</v>
      </c>
      <c r="I54" s="51"/>
      <c r="J54" s="52"/>
      <c r="K54" s="52"/>
      <c r="L54" s="76" t="s">
        <v>31</v>
      </c>
      <c r="M54" s="77" t="s">
        <v>169</v>
      </c>
      <c r="N54" s="78">
        <f>AVERAGEIF($C$4:$C$49,"NBS 18",N4:N49)</f>
        <v>-4.2814999999999994</v>
      </c>
      <c r="O54" s="79">
        <v>-5.01</v>
      </c>
      <c r="P54" s="80">
        <f>AVERAGEIF($C$4:$C$49,"NBS 18",P4:P49)</f>
        <v>-23.57075</v>
      </c>
      <c r="Q54" s="79">
        <v>-23</v>
      </c>
      <c r="R54" s="52"/>
      <c r="S54" s="81" t="s">
        <v>170</v>
      </c>
      <c r="T54" s="82">
        <f t="array" ref="T54">_xlfn.STDEV.S(IF($C$4:$C$49="GS1",T4:T49))</f>
        <v>6.3293134955951132E-3</v>
      </c>
      <c r="U54" s="83">
        <f t="array" ref="U54">_xlfn.STDEV.S(IF($C$4:$C$49="GS1",U4:U49))</f>
        <v>2.5930881976978289E-2</v>
      </c>
      <c r="V54" s="84">
        <v>0.01</v>
      </c>
      <c r="W54" s="84">
        <v>0.03</v>
      </c>
    </row>
    <row r="55" spans="1:23" x14ac:dyDescent="0.25">
      <c r="A55" s="63" t="s">
        <v>171</v>
      </c>
      <c r="B55" s="55" t="s">
        <v>24</v>
      </c>
      <c r="C55" s="64">
        <f t="array" ref="C55">SLOPE((IF($C$4:$C$49="NBS 19",N4:N49)),(IF($C$4:$C$49="NBS 19",B4:B49)))</f>
        <v>2.3464763199637726E-4</v>
      </c>
      <c r="D55" s="65">
        <f t="array" ref="D55">INTERCEPT((IF($C$4:$C$49="NBS 19",N4:N49)),(IF($C$4:$C$49="NBS 19",B4:B49)))</f>
        <v>2.7112969635168822</v>
      </c>
      <c r="E55" s="65">
        <f t="array" ref="E55">((CORREL((IF($C$4:$C$49="NBS 19",N4:N49)),(IF($C$4:$C$49="NBS 19",B4:B49))))^2)</f>
        <v>4.3756099933774828E-2</v>
      </c>
      <c r="F55" s="64">
        <f t="array" ref="F55">SLOPE((IF($C$4:$C$49="NBS 19",P4:P49)),(IF($C$4:$C$49="NBS 19",B4:B49)))</f>
        <v>3.2177656922728312E-5</v>
      </c>
      <c r="G55" s="65">
        <f t="array" ref="G55">INTERCEPT((IF($C$4:$C$49="NBS 19",P4:P49)),(IF($C$4:$C$49="NBS 19",B4:B49)))</f>
        <v>-2.5853272150464535</v>
      </c>
      <c r="H55" s="65">
        <f t="array" ref="H55">((CORREL((IF($C$4:$C$49="NBS 19",P4:P49)),(IF($C$4:$C$49="NBS 19",B4:B49))))^2)</f>
        <v>1.8182360855660189E-3</v>
      </c>
      <c r="I55" s="51"/>
      <c r="J55" s="52"/>
      <c r="K55" s="52"/>
      <c r="L55" s="85" t="s">
        <v>24</v>
      </c>
      <c r="M55" s="77" t="s">
        <v>170</v>
      </c>
      <c r="N55" s="78">
        <f t="array" ref="N55">_xlfn.STDEV.S(IF($C$4:$C$49="NBS 19",N4:N49))</f>
        <v>2.3564804263986581E-2</v>
      </c>
      <c r="O55" s="79"/>
      <c r="P55" s="78">
        <f t="array" ref="P55">_xlfn.STDEV.S(IF($C$4:$C$49="NBS 19",P4:P49))</f>
        <v>1.5852444606432186E-2</v>
      </c>
      <c r="Q55" s="79"/>
      <c r="R55" s="52"/>
    </row>
    <row r="56" spans="1:23" x14ac:dyDescent="0.25">
      <c r="A56" s="86"/>
      <c r="B56" s="55" t="s">
        <v>31</v>
      </c>
      <c r="C56" s="64">
        <f t="array" ref="C56">SLOPE((IF($C$4:$C$49="NBS 18",N4:N49)),(IF($C$4:$C$49="NBS 18",B4:B49)))</f>
        <v>1.5194585448392579E-3</v>
      </c>
      <c r="D56" s="65">
        <f t="array" ref="D56">INTERCEPT((IF($C$4:$C$49="NBS 18",N4:N49)),(IF($C$4:$C$49="NBS 18",B4:B49)))</f>
        <v>-4.3103697123519451</v>
      </c>
      <c r="E56" s="65">
        <f t="array" ref="E56">((CORREL((IF($C$4:$C$49="NBS 18",N4:N49)),(IF($C$4:$C$49="NBS 18",B4:B49))))^2)</f>
        <v>0.41887145764102662</v>
      </c>
      <c r="F56" s="64">
        <f t="array" ref="F56">SLOPE((IF($C$4:$C$49="NBS 18",P4:P49)),(IF($C$4:$C$49="NBS 18",B4:B49)))</f>
        <v>6.2394247038917569E-3</v>
      </c>
      <c r="G56" s="65">
        <f t="array" ref="G56">INTERCEPT((IF($C$4:$C$49="NBS 18",P4:P49)),(IF($C$4:$C$49="NBS 18",B4:B49)))</f>
        <v>-23.689299069373945</v>
      </c>
      <c r="H56" s="65">
        <f t="array" ref="H56">((CORREL((IF($C$4:$C$49="NBS 18",P4:P49)),(IF($C$4:$C$49="NBS 18",B4:B49))))^2)</f>
        <v>0.76915020774488407</v>
      </c>
      <c r="I56" s="51"/>
      <c r="J56" s="52"/>
      <c r="K56" s="52"/>
      <c r="L56" s="87" t="s">
        <v>31</v>
      </c>
      <c r="M56" s="88" t="s">
        <v>170</v>
      </c>
      <c r="N56" s="89">
        <f t="array" ref="N56">_xlfn.STDEV.S(IF($C$4:$C$49="NBS 18",N4:N49))</f>
        <v>4.6601144478077859E-2</v>
      </c>
      <c r="O56" s="84">
        <v>0.04</v>
      </c>
      <c r="P56" s="89">
        <f t="array" ref="P56">_xlfn.STDEV.S(IF($C$4:$C$49="NBS 18",P4:P49))</f>
        <v>0.14121703155073173</v>
      </c>
      <c r="Q56" s="84">
        <v>0.1</v>
      </c>
      <c r="R56" s="52"/>
    </row>
    <row r="57" spans="1:23" x14ac:dyDescent="0.25">
      <c r="A57" s="50"/>
      <c r="B57" s="50"/>
      <c r="C57" s="50"/>
      <c r="D57" s="50"/>
      <c r="E57" s="50"/>
      <c r="F57" s="50"/>
      <c r="G57" s="50"/>
      <c r="H57" s="50"/>
      <c r="I57" s="51"/>
      <c r="J57" s="52"/>
      <c r="K57" s="52"/>
      <c r="L57" s="53"/>
      <c r="M57" s="53"/>
      <c r="N57" s="80"/>
      <c r="R57" s="80"/>
    </row>
    <row r="58" spans="1:23" x14ac:dyDescent="0.25">
      <c r="A58" s="52"/>
      <c r="B58" s="52"/>
      <c r="C58" s="52"/>
      <c r="D58" s="52"/>
      <c r="E58" s="52"/>
      <c r="F58" s="52"/>
      <c r="G58" s="52"/>
      <c r="H58" s="52"/>
      <c r="I58" s="90"/>
      <c r="J58" s="52"/>
      <c r="K58" s="52"/>
      <c r="L58" s="53"/>
      <c r="M58" s="53"/>
      <c r="N58" s="80"/>
      <c r="R58" s="91"/>
    </row>
    <row r="59" spans="1:23" x14ac:dyDescent="0.25">
      <c r="A59" s="52"/>
      <c r="B59" s="52"/>
      <c r="C59" s="52"/>
      <c r="D59" s="52"/>
      <c r="E59" s="52"/>
      <c r="F59" s="52"/>
      <c r="G59" s="52"/>
      <c r="H59" s="52"/>
      <c r="I59" s="90"/>
      <c r="J59" s="52"/>
      <c r="K59" s="52"/>
      <c r="L59" s="53"/>
      <c r="M59" s="53"/>
      <c r="N59" s="80"/>
      <c r="R59" s="92"/>
    </row>
    <row r="60" spans="1:23" x14ac:dyDescent="0.25">
      <c r="A60" s="52"/>
      <c r="B60" s="52"/>
      <c r="C60" s="52"/>
      <c r="D60" s="52"/>
      <c r="E60" s="52"/>
      <c r="F60" s="52"/>
      <c r="G60" s="52"/>
      <c r="H60" s="52"/>
      <c r="I60" s="90"/>
      <c r="J60" s="52"/>
      <c r="K60" s="52"/>
      <c r="L60" s="53"/>
      <c r="M60" s="53"/>
      <c r="N60" s="80"/>
      <c r="O60" s="80"/>
      <c r="R60" s="66"/>
    </row>
    <row r="61" spans="1:23" x14ac:dyDescent="0.25">
      <c r="A61" s="52"/>
      <c r="B61" s="52"/>
      <c r="C61" s="52"/>
      <c r="D61" s="52"/>
      <c r="E61" s="52"/>
      <c r="F61" s="52"/>
      <c r="G61" s="52"/>
      <c r="H61" s="52"/>
      <c r="I61" s="90"/>
      <c r="J61" s="52"/>
      <c r="K61" s="52"/>
      <c r="L61" s="53"/>
      <c r="M61" s="53"/>
      <c r="N61" s="80"/>
      <c r="O61" s="80"/>
      <c r="R61" s="66"/>
    </row>
    <row r="62" spans="1:23" x14ac:dyDescent="0.25">
      <c r="A62" s="52"/>
      <c r="B62" s="52"/>
      <c r="C62" s="52"/>
      <c r="D62" s="52"/>
      <c r="E62" s="52"/>
      <c r="F62" s="52"/>
      <c r="G62" s="52"/>
      <c r="H62" s="52"/>
      <c r="I62" s="90"/>
      <c r="J62" s="52"/>
      <c r="K62" s="52"/>
      <c r="L62" s="53"/>
      <c r="M62" s="53"/>
      <c r="N62" s="80"/>
      <c r="O62" s="80"/>
      <c r="P62" s="80"/>
      <c r="Q62" s="80"/>
      <c r="R62" s="52"/>
    </row>
    <row r="63" spans="1:23" x14ac:dyDescent="0.25">
      <c r="A63" s="52"/>
      <c r="B63" s="52"/>
      <c r="C63" s="52"/>
      <c r="D63" s="52"/>
      <c r="E63" s="52"/>
      <c r="F63" s="52"/>
      <c r="G63" s="52"/>
      <c r="H63" s="52"/>
      <c r="I63" s="90"/>
      <c r="J63" s="52"/>
      <c r="K63" s="52"/>
      <c r="L63" s="53"/>
      <c r="M63" s="53"/>
      <c r="N63" s="80"/>
      <c r="O63" s="80"/>
      <c r="P63" s="80"/>
      <c r="Q63" s="80"/>
      <c r="R63" s="52"/>
    </row>
    <row r="64" spans="1:23" x14ac:dyDescent="0.25">
      <c r="A64" s="52"/>
      <c r="B64" s="52"/>
      <c r="C64" s="52"/>
      <c r="D64" s="52"/>
      <c r="E64" s="52"/>
      <c r="F64" s="52"/>
      <c r="G64" s="52"/>
      <c r="H64" s="52"/>
      <c r="I64" s="90"/>
      <c r="J64" s="52"/>
      <c r="K64" s="52"/>
      <c r="L64" s="53"/>
      <c r="M64" s="53"/>
      <c r="N64" s="80"/>
      <c r="O64" s="80"/>
      <c r="P64" s="80"/>
      <c r="Q64" s="80"/>
      <c r="R64" s="52"/>
    </row>
    <row r="65" spans="1:18" x14ac:dyDescent="0.25">
      <c r="A65" s="52"/>
      <c r="B65" s="52"/>
      <c r="C65" s="52"/>
      <c r="D65" s="52"/>
      <c r="E65" s="52"/>
      <c r="F65" s="52"/>
      <c r="G65" s="52"/>
      <c r="H65" s="52"/>
      <c r="I65" s="90"/>
      <c r="J65" s="52"/>
      <c r="K65" s="52"/>
      <c r="L65" s="53"/>
      <c r="M65" s="53"/>
      <c r="N65" s="80"/>
      <c r="O65" s="80"/>
      <c r="P65" s="80"/>
      <c r="Q65" s="80"/>
      <c r="R65" s="52"/>
    </row>
    <row r="66" spans="1:18" x14ac:dyDescent="0.25">
      <c r="A66" s="52"/>
      <c r="B66" s="52"/>
      <c r="C66" s="52"/>
      <c r="D66" s="52"/>
      <c r="E66" s="52"/>
      <c r="F66" s="52"/>
      <c r="G66" s="52"/>
      <c r="H66" s="52"/>
      <c r="I66" s="90"/>
      <c r="J66" s="52"/>
      <c r="K66" s="52"/>
      <c r="L66" s="53"/>
      <c r="M66" s="53"/>
      <c r="N66" s="80"/>
      <c r="O66" s="80"/>
      <c r="P66" s="80"/>
      <c r="Q66" s="80"/>
      <c r="R66" s="52"/>
    </row>
    <row r="67" spans="1:18" x14ac:dyDescent="0.25">
      <c r="A67" s="52"/>
      <c r="B67" s="52"/>
      <c r="C67" s="52"/>
      <c r="D67" s="52"/>
      <c r="E67" s="52"/>
      <c r="F67" s="52"/>
      <c r="G67" s="52"/>
      <c r="H67" s="52"/>
      <c r="I67" s="90"/>
      <c r="J67" s="52"/>
      <c r="K67" s="52"/>
      <c r="L67" s="53"/>
      <c r="M67" s="53"/>
      <c r="N67" s="80"/>
      <c r="O67" s="80"/>
      <c r="P67" s="80"/>
      <c r="Q67" s="80"/>
      <c r="R67" s="52"/>
    </row>
    <row r="68" spans="1:18" x14ac:dyDescent="0.25">
      <c r="F68" s="52"/>
      <c r="G68" s="52"/>
      <c r="H68" s="52"/>
      <c r="I68" s="90"/>
      <c r="J68" s="52"/>
      <c r="K68" s="52"/>
      <c r="L68" s="53"/>
      <c r="M68" s="53"/>
      <c r="N68" s="80"/>
      <c r="O68" s="80"/>
      <c r="P68" s="80"/>
      <c r="Q68" s="80"/>
      <c r="R68" s="52"/>
    </row>
    <row r="69" spans="1:18" x14ac:dyDescent="0.25">
      <c r="F69" s="52"/>
      <c r="G69" s="52"/>
      <c r="H69" s="52"/>
      <c r="I69" s="90"/>
      <c r="J69" s="52"/>
      <c r="K69" s="52"/>
      <c r="L69" s="53"/>
      <c r="M69" s="53"/>
      <c r="N69" s="80"/>
      <c r="O69" s="80"/>
      <c r="P69" s="80"/>
      <c r="Q69" s="80"/>
      <c r="R69" s="52"/>
    </row>
    <row r="70" spans="1:18" x14ac:dyDescent="0.25">
      <c r="F70" s="52"/>
      <c r="G70" s="52"/>
      <c r="H70" s="52"/>
      <c r="I70" s="90"/>
      <c r="J70" s="52"/>
      <c r="K70" s="52"/>
      <c r="L70" s="53"/>
      <c r="M70" s="53"/>
      <c r="N70" s="80"/>
      <c r="O70" s="80"/>
      <c r="P70" s="80"/>
      <c r="Q70" s="80"/>
      <c r="R70" s="52"/>
    </row>
    <row r="71" spans="1:18" x14ac:dyDescent="0.25">
      <c r="F71" s="52"/>
      <c r="G71" s="52"/>
      <c r="H71" s="52"/>
      <c r="I71" s="90"/>
      <c r="J71" s="52"/>
      <c r="K71" s="52"/>
      <c r="L71" s="53"/>
      <c r="M71" s="53"/>
      <c r="N71" s="80"/>
      <c r="O71" s="80"/>
      <c r="P71" s="80"/>
      <c r="Q71" s="80"/>
      <c r="R71" s="52"/>
    </row>
    <row r="72" spans="1:18" x14ac:dyDescent="0.25">
      <c r="F72" s="52"/>
      <c r="G72" s="52"/>
      <c r="H72" s="52"/>
      <c r="I72" s="90"/>
      <c r="J72" s="52"/>
      <c r="K72" s="52"/>
      <c r="L72" s="53"/>
      <c r="M72" s="53"/>
      <c r="N72" s="80"/>
      <c r="O72" s="80"/>
      <c r="P72" s="80"/>
      <c r="Q72" s="80"/>
      <c r="R72" s="52"/>
    </row>
    <row r="73" spans="1:18" x14ac:dyDescent="0.25">
      <c r="F73" s="52"/>
      <c r="G73" s="52"/>
      <c r="H73" s="52"/>
      <c r="I73" s="90"/>
      <c r="J73" s="52"/>
      <c r="K73" s="52"/>
      <c r="L73" s="53"/>
      <c r="M73" s="53"/>
      <c r="N73" s="80"/>
      <c r="O73" s="80"/>
      <c r="P73" s="80"/>
      <c r="Q73" s="80"/>
      <c r="R73" s="52"/>
    </row>
    <row r="74" spans="1:18" x14ac:dyDescent="0.25">
      <c r="A74" s="52"/>
      <c r="B74" s="52"/>
      <c r="C74" s="52"/>
      <c r="D74" s="52"/>
      <c r="E74" s="52"/>
      <c r="F74" s="52"/>
      <c r="G74" s="52"/>
      <c r="H74" s="52"/>
      <c r="I74" s="90"/>
      <c r="J74" s="52"/>
      <c r="K74" s="52"/>
      <c r="L74" s="53"/>
      <c r="M74" s="53"/>
      <c r="N74" s="80"/>
      <c r="O74" s="80"/>
      <c r="P74" s="80"/>
      <c r="Q74" s="80"/>
      <c r="R74" s="52"/>
    </row>
    <row r="75" spans="1:18" x14ac:dyDescent="0.25">
      <c r="A75" s="52"/>
      <c r="B75" s="52"/>
      <c r="C75" s="52"/>
      <c r="D75" s="52"/>
      <c r="E75" s="52"/>
      <c r="F75" s="52"/>
      <c r="G75" s="52"/>
      <c r="H75" s="52"/>
      <c r="I75" s="90"/>
      <c r="J75" s="52"/>
      <c r="K75" s="52"/>
      <c r="L75" s="53"/>
      <c r="M75" s="53"/>
      <c r="N75" s="80"/>
      <c r="O75" s="80"/>
      <c r="P75" s="80"/>
      <c r="Q75" s="80"/>
      <c r="R75" s="52"/>
    </row>
    <row r="76" spans="1:18" x14ac:dyDescent="0.25">
      <c r="A76" s="52"/>
      <c r="B76" s="52"/>
      <c r="C76" s="52"/>
      <c r="D76" s="52"/>
      <c r="E76" s="52"/>
      <c r="F76" s="52"/>
      <c r="G76" s="52"/>
      <c r="H76" s="52"/>
      <c r="I76" s="90"/>
      <c r="J76" s="52"/>
      <c r="K76" s="52"/>
      <c r="L76" s="53"/>
      <c r="M76" s="53"/>
      <c r="N76" s="80"/>
      <c r="O76" s="80"/>
      <c r="P76" s="80"/>
      <c r="Q76" s="80"/>
      <c r="R76" s="52"/>
    </row>
    <row r="77" spans="1:18" x14ac:dyDescent="0.25">
      <c r="A77" s="52"/>
      <c r="B77" s="52"/>
      <c r="C77" s="52"/>
      <c r="D77" s="52"/>
      <c r="E77" s="52"/>
      <c r="F77" s="52"/>
      <c r="G77" s="52"/>
      <c r="H77" s="52"/>
      <c r="I77" s="90"/>
      <c r="J77" s="52"/>
      <c r="K77" s="52"/>
      <c r="L77" s="53"/>
      <c r="M77" s="53"/>
      <c r="N77" s="80"/>
      <c r="O77" s="80"/>
      <c r="P77" s="80"/>
      <c r="Q77" s="80"/>
      <c r="R77" s="52"/>
    </row>
    <row r="78" spans="1:18" x14ac:dyDescent="0.25">
      <c r="A78" s="52"/>
      <c r="B78" s="52"/>
      <c r="C78" s="52"/>
      <c r="D78" s="52"/>
      <c r="E78" s="52"/>
      <c r="F78" s="52"/>
      <c r="G78" s="52"/>
      <c r="H78" s="52"/>
      <c r="I78" s="90"/>
      <c r="J78" s="52"/>
      <c r="K78" s="52"/>
      <c r="L78" s="53"/>
      <c r="M78" s="53"/>
      <c r="N78" s="80"/>
      <c r="O78" s="80"/>
      <c r="P78" s="80"/>
      <c r="Q78" s="80"/>
      <c r="R78" s="52"/>
    </row>
    <row r="79" spans="1:18" x14ac:dyDescent="0.25">
      <c r="A79" s="52"/>
      <c r="B79" s="52"/>
      <c r="C79" s="52"/>
      <c r="D79" s="52"/>
      <c r="E79" s="52"/>
      <c r="F79" s="52"/>
      <c r="G79" s="52"/>
      <c r="H79" s="52"/>
      <c r="I79" s="90"/>
      <c r="J79" s="52"/>
      <c r="K79" s="52"/>
      <c r="L79" s="53"/>
      <c r="M79" s="53"/>
      <c r="N79" s="80"/>
      <c r="O79" s="80"/>
      <c r="P79" s="80"/>
      <c r="Q79" s="80"/>
      <c r="R79" s="52"/>
    </row>
    <row r="80" spans="1:18" x14ac:dyDescent="0.25">
      <c r="A80" s="52"/>
      <c r="B80" s="52"/>
      <c r="C80" s="52"/>
      <c r="D80" s="52"/>
      <c r="E80" s="52"/>
      <c r="F80" s="52"/>
      <c r="G80" s="52"/>
      <c r="H80" s="52"/>
      <c r="I80" s="90"/>
      <c r="J80" s="52"/>
      <c r="K80" s="52"/>
      <c r="L80" s="53"/>
      <c r="M80" s="53"/>
      <c r="N80" s="80"/>
      <c r="O80" s="80"/>
      <c r="P80" s="80"/>
      <c r="Q80" s="80"/>
      <c r="R80" s="52"/>
    </row>
    <row r="81" spans="1:18" x14ac:dyDescent="0.25">
      <c r="A81" s="52"/>
      <c r="B81" s="52"/>
      <c r="C81" s="52"/>
      <c r="D81" s="52"/>
      <c r="E81" s="52"/>
      <c r="F81" s="52"/>
      <c r="G81" s="52"/>
      <c r="H81" s="52"/>
      <c r="I81" s="90"/>
      <c r="J81" s="52"/>
      <c r="K81" s="52"/>
      <c r="L81" s="53"/>
      <c r="M81" s="53"/>
      <c r="N81" s="80"/>
      <c r="O81" s="80"/>
      <c r="P81" s="80"/>
      <c r="Q81" s="80"/>
      <c r="R81" s="52"/>
    </row>
    <row r="82" spans="1:18" x14ac:dyDescent="0.25">
      <c r="A82" s="52"/>
      <c r="B82" s="52"/>
      <c r="C82" s="52"/>
      <c r="D82" s="52"/>
      <c r="E82" s="52"/>
      <c r="F82" s="52"/>
      <c r="G82" s="52"/>
      <c r="H82" s="52"/>
      <c r="I82" s="90"/>
      <c r="J82" s="52"/>
      <c r="K82" s="52"/>
      <c r="L82" s="53"/>
      <c r="M82" s="53"/>
      <c r="N82" s="80"/>
      <c r="O82" s="80"/>
      <c r="P82" s="80"/>
      <c r="Q82" s="80"/>
      <c r="R82" s="52"/>
    </row>
    <row r="83" spans="1:18" x14ac:dyDescent="0.25">
      <c r="A83" s="52"/>
      <c r="B83" s="52"/>
      <c r="C83" s="52"/>
      <c r="D83" s="52"/>
      <c r="E83" s="52"/>
      <c r="F83" s="52"/>
      <c r="G83" s="52"/>
      <c r="H83" s="52"/>
      <c r="I83" s="90"/>
      <c r="J83" s="52"/>
      <c r="K83" s="52"/>
      <c r="L83" s="53"/>
      <c r="M83" s="53"/>
      <c r="N83" s="80"/>
      <c r="O83" s="80"/>
      <c r="P83" s="80"/>
      <c r="Q83" s="80"/>
      <c r="R83" s="52"/>
    </row>
    <row r="84" spans="1:18" x14ac:dyDescent="0.25">
      <c r="A84" s="52"/>
      <c r="B84" s="52"/>
      <c r="C84" s="52"/>
      <c r="D84" s="52"/>
      <c r="E84" s="52"/>
      <c r="F84" s="52"/>
      <c r="G84" s="52"/>
      <c r="H84" s="52"/>
      <c r="I84" s="90"/>
      <c r="J84" s="52"/>
      <c r="K84" s="52"/>
      <c r="L84" s="53"/>
      <c r="M84" s="53"/>
      <c r="N84" s="80"/>
      <c r="O84" s="80"/>
      <c r="P84" s="80"/>
      <c r="Q84" s="80"/>
      <c r="R84" s="52"/>
    </row>
    <row r="85" spans="1:18" x14ac:dyDescent="0.25">
      <c r="A85" s="52"/>
      <c r="B85" s="52"/>
      <c r="C85" s="52"/>
      <c r="D85" s="52"/>
      <c r="E85" s="52"/>
      <c r="F85" s="52"/>
      <c r="G85" s="52"/>
      <c r="H85" s="52"/>
      <c r="I85" s="90"/>
      <c r="J85" s="52"/>
      <c r="K85" s="52"/>
      <c r="L85" s="53"/>
      <c r="M85" s="53"/>
      <c r="N85" s="80"/>
      <c r="O85" s="80"/>
      <c r="P85" s="80"/>
      <c r="Q85" s="80"/>
      <c r="R85" s="52"/>
    </row>
    <row r="86" spans="1:18" x14ac:dyDescent="0.25">
      <c r="A86" s="52"/>
      <c r="B86" s="52"/>
      <c r="C86" s="52"/>
      <c r="D86" s="52"/>
      <c r="E86" s="52"/>
      <c r="F86" s="52"/>
      <c r="G86" s="52"/>
      <c r="H86" s="52"/>
      <c r="I86" s="90"/>
      <c r="J86" s="52"/>
      <c r="K86" s="52"/>
      <c r="L86" s="53"/>
      <c r="M86" s="53"/>
      <c r="N86" s="80"/>
      <c r="O86" s="80"/>
      <c r="P86" s="80"/>
      <c r="Q86" s="80"/>
      <c r="R86" s="52"/>
    </row>
    <row r="87" spans="1:18" x14ac:dyDescent="0.25">
      <c r="A87" s="52"/>
      <c r="B87" s="52"/>
      <c r="C87" s="52"/>
      <c r="D87" s="52"/>
      <c r="E87" s="52"/>
      <c r="F87" s="52"/>
      <c r="G87" s="52"/>
      <c r="H87" s="52"/>
      <c r="I87" s="90"/>
      <c r="J87" s="52"/>
      <c r="K87" s="52"/>
      <c r="L87" s="53"/>
      <c r="M87" s="53"/>
      <c r="N87" s="80"/>
      <c r="O87" s="80"/>
      <c r="P87" s="80"/>
      <c r="Q87" s="80"/>
      <c r="R87" s="52"/>
    </row>
    <row r="88" spans="1:18" x14ac:dyDescent="0.25">
      <c r="A88" s="52"/>
      <c r="B88" s="52"/>
      <c r="C88" s="52"/>
      <c r="D88" s="52"/>
      <c r="E88" s="52"/>
      <c r="F88" s="52"/>
      <c r="G88" s="52"/>
      <c r="H88" s="52"/>
      <c r="I88" s="90"/>
      <c r="J88" s="52"/>
      <c r="K88" s="52"/>
      <c r="L88" s="53"/>
      <c r="M88" s="53"/>
      <c r="N88" s="80"/>
      <c r="O88" s="80"/>
      <c r="P88" s="80"/>
      <c r="Q88" s="80"/>
      <c r="R88" s="52"/>
    </row>
    <row r="89" spans="1:18" x14ac:dyDescent="0.25">
      <c r="A89" s="52"/>
      <c r="B89" s="52"/>
      <c r="C89" s="52"/>
      <c r="D89" s="52"/>
      <c r="E89" s="52"/>
      <c r="F89" s="52"/>
      <c r="G89" s="52"/>
      <c r="H89" s="52"/>
      <c r="I89" s="90"/>
      <c r="J89" s="52"/>
      <c r="K89" s="52"/>
      <c r="L89" s="53"/>
      <c r="M89" s="53"/>
      <c r="N89" s="80"/>
      <c r="O89" s="80"/>
      <c r="P89" s="80"/>
      <c r="Q89" s="80"/>
      <c r="R89" s="52"/>
    </row>
    <row r="90" spans="1:18" x14ac:dyDescent="0.25">
      <c r="A90" s="52"/>
      <c r="B90" s="52"/>
      <c r="C90" s="52"/>
      <c r="D90" s="52"/>
      <c r="E90" s="52"/>
      <c r="F90" s="52"/>
      <c r="G90" s="52"/>
      <c r="H90" s="52"/>
      <c r="I90" s="90"/>
      <c r="J90" s="52"/>
      <c r="K90" s="52"/>
      <c r="L90" s="53"/>
      <c r="M90" s="53"/>
      <c r="N90" s="80"/>
      <c r="O90" s="80"/>
      <c r="P90" s="80"/>
      <c r="Q90" s="80"/>
      <c r="R90" s="52"/>
    </row>
    <row r="91" spans="1:18" x14ac:dyDescent="0.25">
      <c r="A91" s="52"/>
      <c r="B91" s="52"/>
      <c r="C91" s="52"/>
      <c r="D91" s="52"/>
      <c r="E91" s="52"/>
      <c r="F91" s="52"/>
      <c r="G91" s="52"/>
      <c r="H91" s="52"/>
      <c r="I91" s="90"/>
      <c r="J91" s="52"/>
      <c r="K91" s="52"/>
      <c r="L91" s="53"/>
      <c r="M91" s="53"/>
      <c r="N91" s="80"/>
      <c r="O91" s="80"/>
      <c r="P91" s="80"/>
      <c r="Q91" s="80"/>
      <c r="R91" s="52"/>
    </row>
    <row r="92" spans="1:18" x14ac:dyDescent="0.25">
      <c r="A92" s="52"/>
      <c r="B92" s="52"/>
      <c r="C92" s="52"/>
      <c r="D92" s="52"/>
      <c r="E92" s="52"/>
      <c r="F92" s="52"/>
      <c r="G92" s="52"/>
      <c r="H92" s="52"/>
      <c r="I92" s="90"/>
      <c r="J92" s="52"/>
      <c r="K92" s="52"/>
      <c r="L92" s="53"/>
      <c r="M92" s="53"/>
      <c r="N92" s="80"/>
      <c r="O92" s="80"/>
      <c r="P92" s="80"/>
      <c r="Q92" s="80"/>
      <c r="R92" s="52"/>
    </row>
    <row r="93" spans="1:18" x14ac:dyDescent="0.25">
      <c r="A93" s="52"/>
      <c r="B93" s="52"/>
      <c r="C93" s="52"/>
      <c r="D93" s="52"/>
      <c r="E93" s="52"/>
      <c r="F93" s="52"/>
      <c r="G93" s="52"/>
      <c r="H93" s="52"/>
      <c r="I93" s="90"/>
      <c r="J93" s="52"/>
      <c r="K93" s="52"/>
      <c r="L93" s="53"/>
      <c r="M93" s="53"/>
      <c r="N93" s="80"/>
      <c r="O93" s="80"/>
      <c r="P93" s="80"/>
      <c r="Q93" s="80"/>
      <c r="R93" s="52"/>
    </row>
  </sheetData>
  <mergeCells count="5">
    <mergeCell ref="C51:E51"/>
    <mergeCell ref="F51:H51"/>
    <mergeCell ref="N51:O51"/>
    <mergeCell ref="P51:Q51"/>
    <mergeCell ref="L52:M52"/>
  </mergeCells>
  <conditionalFormatting sqref="A4:U49">
    <cfRule type="expression" dxfId="9" priority="2">
      <formula>$B4=0</formula>
    </cfRule>
    <cfRule type="expression" dxfId="8" priority="3">
      <formula>$S4&gt;15&amp;$S4&lt;30</formula>
    </cfRule>
    <cfRule type="expression" dxfId="7" priority="4">
      <formula>$S4&gt;29</formula>
    </cfRule>
    <cfRule type="expression" dxfId="6" priority="5">
      <formula>$C4="NBS 18"</formula>
    </cfRule>
    <cfRule type="expression" dxfId="5" priority="6">
      <formula>$C4="Atlantis II"</formula>
    </cfRule>
    <cfRule type="expression" dxfId="4" priority="7">
      <formula>$C4="SHK"</formula>
    </cfRule>
    <cfRule type="expression" dxfId="3" priority="8">
      <formula>$C4="SC1"</formula>
    </cfRule>
    <cfRule type="expression" dxfId="2" priority="9">
      <formula>$C4="jcp"</formula>
    </cfRule>
    <cfRule type="expression" dxfId="1" priority="10">
      <formula>$C4="GS1"</formula>
    </cfRule>
    <cfRule type="expression" dxfId="0" priority="11">
      <formula>$C4="nbs 19"</formula>
    </cfRule>
  </conditionalFormatting>
  <conditionalFormatting sqref="H53:H56">
    <cfRule type="cellIs" priority="1" operator="greaterThan">
      <formula>0.6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Data summary</vt:lpstr>
      <vt:lpstr>190619</vt:lpstr>
      <vt:lpstr>190621</vt:lpstr>
      <vt:lpstr>190624</vt:lpstr>
      <vt:lpstr>190625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2019-06-25T06:25:06Z</dcterms:created>
  <dcterms:modified xsi:type="dcterms:W3CDTF">2019-07-01T16:21:16Z</dcterms:modified>
</cp:coreProperties>
</file>