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2g13\Documents\PhD\GitHub\mytophid-ears\Data\Extra\"/>
    </mc:Choice>
  </mc:AlternateContent>
  <bookViews>
    <workbookView xWindow="0" yWindow="0" windowWidth="25200" windowHeight="11985"/>
  </bookViews>
  <sheets>
    <sheet name="Overview" sheetId="4" r:id="rId1"/>
    <sheet name="Data summary" sheetId="3" r:id="rId2"/>
    <sheet name="190723" sheetId="1" r:id="rId3"/>
    <sheet name="19072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3" l="1"/>
  <c r="G91" i="3"/>
  <c r="G70" i="3"/>
  <c r="G69" i="3"/>
  <c r="G22" i="3"/>
  <c r="G21" i="3"/>
  <c r="G15" i="3"/>
  <c r="G14" i="3"/>
  <c r="G12" i="3"/>
  <c r="G11" i="3"/>
  <c r="G9" i="3"/>
  <c r="G8" i="3"/>
  <c r="G19" i="3"/>
  <c r="G18" i="3"/>
  <c r="N104" i="2" l="1"/>
  <c r="N103" i="2"/>
  <c r="I104" i="2"/>
  <c r="I103" i="2"/>
  <c r="N86" i="1"/>
  <c r="N85" i="1"/>
  <c r="I86" i="1"/>
  <c r="I85" i="1"/>
  <c r="N106" i="2"/>
  <c r="N88" i="1"/>
  <c r="E127" i="2" l="1"/>
  <c r="D127" i="2"/>
  <c r="N105" i="2"/>
  <c r="K105" i="2"/>
  <c r="I105" i="2"/>
  <c r="F105" i="2"/>
  <c r="K103" i="2"/>
  <c r="F103" i="2"/>
  <c r="N102" i="2" a="1"/>
  <c r="N102" i="2" s="1"/>
  <c r="I102" i="2" a="1"/>
  <c r="I102" i="2" s="1"/>
  <c r="N101" i="2"/>
  <c r="K101" i="2"/>
  <c r="I101" i="2"/>
  <c r="F101" i="2"/>
  <c r="J96" i="2" a="1"/>
  <c r="J96" i="2" s="1"/>
  <c r="J95" i="2" a="1"/>
  <c r="J95" i="2" s="1"/>
  <c r="J94" i="2"/>
  <c r="I94" i="2"/>
  <c r="F94" i="2"/>
  <c r="J93" i="2"/>
  <c r="P88" i="2" s="1"/>
  <c r="I93" i="2"/>
  <c r="F93" i="2"/>
  <c r="T20" i="2"/>
  <c r="H76" i="2" s="1"/>
  <c r="I76" i="2" s="1"/>
  <c r="P40" i="2" l="1"/>
  <c r="P19" i="2"/>
  <c r="P58" i="2"/>
  <c r="P66" i="2"/>
  <c r="P38" i="2"/>
  <c r="P82" i="2"/>
  <c r="P26" i="2"/>
  <c r="P48" i="2"/>
  <c r="P87" i="2"/>
  <c r="P30" i="2"/>
  <c r="P50" i="2"/>
  <c r="P86" i="2"/>
  <c r="P15" i="2"/>
  <c r="P22" i="2"/>
  <c r="P32" i="2"/>
  <c r="P42" i="2"/>
  <c r="P54" i="2"/>
  <c r="P70" i="2"/>
  <c r="P17" i="2"/>
  <c r="P24" i="2"/>
  <c r="P34" i="2"/>
  <c r="P46" i="2"/>
  <c r="P56" i="2"/>
  <c r="P74" i="2"/>
  <c r="P28" i="2"/>
  <c r="P36" i="2"/>
  <c r="P44" i="2"/>
  <c r="P52" i="2"/>
  <c r="P62" i="2"/>
  <c r="P78" i="2"/>
  <c r="H34" i="2"/>
  <c r="I34" i="2" s="1"/>
  <c r="H42" i="2"/>
  <c r="I42" i="2" s="1"/>
  <c r="H17" i="2"/>
  <c r="I17" i="2" s="1"/>
  <c r="H22" i="2"/>
  <c r="I22" i="2" s="1"/>
  <c r="H30" i="2"/>
  <c r="I30" i="2" s="1"/>
  <c r="H38" i="2"/>
  <c r="I38" i="2" s="1"/>
  <c r="H64" i="2"/>
  <c r="I64" i="2" s="1"/>
  <c r="H3" i="2"/>
  <c r="I3" i="2" s="1"/>
  <c r="H5" i="2"/>
  <c r="I5" i="2" s="1"/>
  <c r="H7" i="2"/>
  <c r="I7" i="2" s="1"/>
  <c r="G94" i="2" s="1"/>
  <c r="H9" i="2"/>
  <c r="I9" i="2" s="1"/>
  <c r="H11" i="2"/>
  <c r="I11" i="2" s="1"/>
  <c r="H13" i="2"/>
  <c r="I13" i="2" s="1"/>
  <c r="H15" i="2"/>
  <c r="I15" i="2" s="1"/>
  <c r="H28" i="2"/>
  <c r="I28" i="2" s="1"/>
  <c r="H36" i="2"/>
  <c r="I36" i="2" s="1"/>
  <c r="H44" i="2"/>
  <c r="I44" i="2" s="1"/>
  <c r="H48" i="2"/>
  <c r="I48" i="2" s="1"/>
  <c r="H52" i="2"/>
  <c r="I52" i="2" s="1"/>
  <c r="H56" i="2"/>
  <c r="I56" i="2" s="1"/>
  <c r="H60" i="2"/>
  <c r="I60" i="2" s="1"/>
  <c r="H89" i="2"/>
  <c r="I89" i="2" s="1"/>
  <c r="H85" i="2"/>
  <c r="I85" i="2" s="1"/>
  <c r="H81" i="2"/>
  <c r="I81" i="2" s="1"/>
  <c r="H77" i="2"/>
  <c r="I77" i="2" s="1"/>
  <c r="H73" i="2"/>
  <c r="I73" i="2" s="1"/>
  <c r="H69" i="2"/>
  <c r="I69" i="2" s="1"/>
  <c r="H65" i="2"/>
  <c r="I65" i="2" s="1"/>
  <c r="H61" i="2"/>
  <c r="I61" i="2" s="1"/>
  <c r="H57" i="2"/>
  <c r="I57" i="2" s="1"/>
  <c r="H53" i="2"/>
  <c r="I53" i="2" s="1"/>
  <c r="H49" i="2"/>
  <c r="I49" i="2" s="1"/>
  <c r="H45" i="2"/>
  <c r="I45" i="2" s="1"/>
  <c r="H41" i="2"/>
  <c r="I41" i="2" s="1"/>
  <c r="H37" i="2"/>
  <c r="I37" i="2" s="1"/>
  <c r="H33" i="2"/>
  <c r="I33" i="2" s="1"/>
  <c r="H29" i="2"/>
  <c r="I29" i="2" s="1"/>
  <c r="H25" i="2"/>
  <c r="I25" i="2" s="1"/>
  <c r="H21" i="2"/>
  <c r="I21" i="2" s="1"/>
  <c r="H20" i="2"/>
  <c r="I20" i="2" s="1"/>
  <c r="H16" i="2"/>
  <c r="I16" i="2" s="1"/>
  <c r="H86" i="2"/>
  <c r="I86" i="2" s="1"/>
  <c r="H82" i="2"/>
  <c r="I82" i="2" s="1"/>
  <c r="H78" i="2"/>
  <c r="I78" i="2" s="1"/>
  <c r="H74" i="2"/>
  <c r="I74" i="2" s="1"/>
  <c r="H70" i="2"/>
  <c r="I70" i="2" s="1"/>
  <c r="H66" i="2"/>
  <c r="I66" i="2" s="1"/>
  <c r="H62" i="2"/>
  <c r="I62" i="2" s="1"/>
  <c r="H58" i="2"/>
  <c r="I58" i="2" s="1"/>
  <c r="H54" i="2"/>
  <c r="I54" i="2" s="1"/>
  <c r="H50" i="2"/>
  <c r="I50" i="2" s="1"/>
  <c r="H46" i="2"/>
  <c r="I46" i="2" s="1"/>
  <c r="H87" i="2"/>
  <c r="I87" i="2" s="1"/>
  <c r="H83" i="2"/>
  <c r="I83" i="2" s="1"/>
  <c r="H79" i="2"/>
  <c r="I79" i="2" s="1"/>
  <c r="H75" i="2"/>
  <c r="I75" i="2" s="1"/>
  <c r="H71" i="2"/>
  <c r="I71" i="2" s="1"/>
  <c r="H67" i="2"/>
  <c r="I67" i="2" s="1"/>
  <c r="H63" i="2"/>
  <c r="I63" i="2" s="1"/>
  <c r="H59" i="2"/>
  <c r="I59" i="2" s="1"/>
  <c r="H55" i="2"/>
  <c r="I55" i="2" s="1"/>
  <c r="H51" i="2"/>
  <c r="I51" i="2" s="1"/>
  <c r="H47" i="2"/>
  <c r="I47" i="2" s="1"/>
  <c r="H43" i="2"/>
  <c r="I43" i="2" s="1"/>
  <c r="H39" i="2"/>
  <c r="I39" i="2" s="1"/>
  <c r="H35" i="2"/>
  <c r="I35" i="2" s="1"/>
  <c r="H31" i="2"/>
  <c r="I31" i="2" s="1"/>
  <c r="H27" i="2"/>
  <c r="I27" i="2" s="1"/>
  <c r="H23" i="2"/>
  <c r="I23" i="2" s="1"/>
  <c r="H18" i="2"/>
  <c r="I18" i="2" s="1"/>
  <c r="H88" i="2"/>
  <c r="I88" i="2" s="1"/>
  <c r="H84" i="2"/>
  <c r="I84" i="2" s="1"/>
  <c r="H80" i="2"/>
  <c r="I80" i="2" s="1"/>
  <c r="H26" i="2"/>
  <c r="I26" i="2" s="1"/>
  <c r="H72" i="2"/>
  <c r="I72" i="2" s="1"/>
  <c r="H2" i="2"/>
  <c r="I2" i="2" s="1"/>
  <c r="H4" i="2"/>
  <c r="I4" i="2" s="1"/>
  <c r="H6" i="2"/>
  <c r="I6" i="2" s="1"/>
  <c r="H8" i="2"/>
  <c r="I8" i="2" s="1"/>
  <c r="H10" i="2"/>
  <c r="I10" i="2" s="1"/>
  <c r="H12" i="2"/>
  <c r="I12" i="2" s="1"/>
  <c r="H14" i="2"/>
  <c r="I14" i="2" s="1"/>
  <c r="H19" i="2"/>
  <c r="I19" i="2" s="1"/>
  <c r="H24" i="2"/>
  <c r="I24" i="2" s="1"/>
  <c r="H32" i="2"/>
  <c r="I32" i="2" s="1"/>
  <c r="H40" i="2"/>
  <c r="I40" i="2" s="1"/>
  <c r="H68" i="2"/>
  <c r="I68" i="2" s="1"/>
  <c r="P16" i="2"/>
  <c r="P20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P77" i="2"/>
  <c r="P81" i="2"/>
  <c r="P85" i="2"/>
  <c r="P89" i="2"/>
  <c r="P60" i="2"/>
  <c r="P64" i="2"/>
  <c r="P68" i="2"/>
  <c r="P72" i="2"/>
  <c r="P76" i="2"/>
  <c r="P80" i="2"/>
  <c r="P84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8" i="2"/>
  <c r="P23" i="2"/>
  <c r="P27" i="2"/>
  <c r="P31" i="2"/>
  <c r="P35" i="2"/>
  <c r="P39" i="2"/>
  <c r="P43" i="2"/>
  <c r="P47" i="2"/>
  <c r="P51" i="2"/>
  <c r="P55" i="2"/>
  <c r="P59" i="2"/>
  <c r="P63" i="2"/>
  <c r="P67" i="2"/>
  <c r="P71" i="2"/>
  <c r="P75" i="2"/>
  <c r="P79" i="2"/>
  <c r="P83" i="2"/>
  <c r="L102" i="2" l="1" a="1"/>
  <c r="L102" i="2" s="1"/>
  <c r="L101" i="2"/>
  <c r="L103" i="2"/>
  <c r="L104" i="2" a="1"/>
  <c r="L104" i="2" s="1"/>
  <c r="L106" i="2" a="1"/>
  <c r="L106" i="2" s="1"/>
  <c r="G96" i="2" a="1"/>
  <c r="G96" i="2" s="1"/>
  <c r="G95" i="2" a="1"/>
  <c r="G95" i="2" s="1"/>
  <c r="L105" i="2"/>
  <c r="G93" i="2"/>
  <c r="O20" i="2" l="1"/>
  <c r="O19" i="2"/>
  <c r="O18" i="2"/>
  <c r="O17" i="2"/>
  <c r="O16" i="2"/>
  <c r="O15" i="2"/>
  <c r="O86" i="2"/>
  <c r="O82" i="2"/>
  <c r="O78" i="2"/>
  <c r="O74" i="2"/>
  <c r="O70" i="2"/>
  <c r="O66" i="2"/>
  <c r="O62" i="2"/>
  <c r="O58" i="2"/>
  <c r="O54" i="2"/>
  <c r="O50" i="2"/>
  <c r="O46" i="2"/>
  <c r="O42" i="2"/>
  <c r="O38" i="2"/>
  <c r="O34" i="2"/>
  <c r="O30" i="2"/>
  <c r="O26" i="2"/>
  <c r="O22" i="2"/>
  <c r="O87" i="2"/>
  <c r="O83" i="2"/>
  <c r="O79" i="2"/>
  <c r="O75" i="2"/>
  <c r="O71" i="2"/>
  <c r="O67" i="2"/>
  <c r="O63" i="2"/>
  <c r="O59" i="2"/>
  <c r="O55" i="2"/>
  <c r="O51" i="2"/>
  <c r="O47" i="2"/>
  <c r="O88" i="2"/>
  <c r="O84" i="2"/>
  <c r="O80" i="2"/>
  <c r="O76" i="2"/>
  <c r="O72" i="2"/>
  <c r="O68" i="2"/>
  <c r="O64" i="2"/>
  <c r="O60" i="2"/>
  <c r="O56" i="2"/>
  <c r="O52" i="2"/>
  <c r="O48" i="2"/>
  <c r="O44" i="2"/>
  <c r="O40" i="2"/>
  <c r="O36" i="2"/>
  <c r="O32" i="2"/>
  <c r="O28" i="2"/>
  <c r="O24" i="2"/>
  <c r="O89" i="2"/>
  <c r="O85" i="2"/>
  <c r="O81" i="2"/>
  <c r="O77" i="2"/>
  <c r="O73" i="2"/>
  <c r="O57" i="2"/>
  <c r="O53" i="2"/>
  <c r="O49" i="2"/>
  <c r="O45" i="2"/>
  <c r="O37" i="2"/>
  <c r="O29" i="2"/>
  <c r="O21" i="2"/>
  <c r="O61" i="2"/>
  <c r="O23" i="2"/>
  <c r="O13" i="2"/>
  <c r="O11" i="2"/>
  <c r="O9" i="2"/>
  <c r="O7" i="2"/>
  <c r="O5" i="2"/>
  <c r="O3" i="2"/>
  <c r="O65" i="2"/>
  <c r="O41" i="2"/>
  <c r="O33" i="2"/>
  <c r="O25" i="2"/>
  <c r="O69" i="2"/>
  <c r="O43" i="2"/>
  <c r="O35" i="2"/>
  <c r="O27" i="2"/>
  <c r="O14" i="2"/>
  <c r="O12" i="2"/>
  <c r="O10" i="2"/>
  <c r="O8" i="2"/>
  <c r="O6" i="2"/>
  <c r="O4" i="2"/>
  <c r="O2" i="2"/>
  <c r="O39" i="2"/>
  <c r="O31" i="2"/>
  <c r="G101" i="2" l="1"/>
  <c r="G105" i="2"/>
  <c r="G106" i="2" a="1"/>
  <c r="G106" i="2" s="1"/>
  <c r="G102" i="2" a="1"/>
  <c r="G102" i="2" s="1"/>
  <c r="G103" i="2"/>
  <c r="G104" i="2" a="1"/>
  <c r="G104" i="2" s="1"/>
  <c r="E109" i="1" l="1"/>
  <c r="D109" i="1"/>
  <c r="N87" i="1"/>
  <c r="K87" i="1"/>
  <c r="I87" i="1"/>
  <c r="F87" i="1"/>
  <c r="K85" i="1"/>
  <c r="F85" i="1"/>
  <c r="N84" i="1" a="1"/>
  <c r="N84" i="1" s="1"/>
  <c r="I84" i="1" a="1"/>
  <c r="I84" i="1" s="1"/>
  <c r="N83" i="1"/>
  <c r="K83" i="1"/>
  <c r="I83" i="1"/>
  <c r="F83" i="1"/>
  <c r="I76" i="1"/>
  <c r="F76" i="1"/>
  <c r="I75" i="1"/>
  <c r="F75" i="1"/>
  <c r="M70" i="1"/>
  <c r="N70" i="1" s="1"/>
  <c r="M69" i="1"/>
  <c r="N69" i="1" s="1"/>
  <c r="H67" i="1"/>
  <c r="I67" i="1" s="1"/>
  <c r="M65" i="1"/>
  <c r="N65" i="1" s="1"/>
  <c r="M64" i="1"/>
  <c r="N64" i="1" s="1"/>
  <c r="M62" i="1"/>
  <c r="N62" i="1" s="1"/>
  <c r="M61" i="1"/>
  <c r="N61" i="1" s="1"/>
  <c r="H59" i="1"/>
  <c r="I59" i="1" s="1"/>
  <c r="M57" i="1"/>
  <c r="N57" i="1" s="1"/>
  <c r="M56" i="1"/>
  <c r="N56" i="1" s="1"/>
  <c r="M54" i="1"/>
  <c r="N54" i="1" s="1"/>
  <c r="M53" i="1"/>
  <c r="N53" i="1" s="1"/>
  <c r="H51" i="1"/>
  <c r="I51" i="1" s="1"/>
  <c r="M49" i="1"/>
  <c r="N49" i="1" s="1"/>
  <c r="M48" i="1"/>
  <c r="N48" i="1" s="1"/>
  <c r="M46" i="1"/>
  <c r="N46" i="1" s="1"/>
  <c r="M45" i="1"/>
  <c r="N45" i="1" s="1"/>
  <c r="H43" i="1"/>
  <c r="I43" i="1" s="1"/>
  <c r="M41" i="1"/>
  <c r="N41" i="1" s="1"/>
  <c r="M40" i="1"/>
  <c r="N40" i="1" s="1"/>
  <c r="V38" i="1"/>
  <c r="M71" i="1" s="1"/>
  <c r="N71" i="1" s="1"/>
  <c r="M38" i="1"/>
  <c r="N38" i="1" s="1"/>
  <c r="M36" i="1"/>
  <c r="N36" i="1" s="1"/>
  <c r="M35" i="1"/>
  <c r="N35" i="1" s="1"/>
  <c r="M34" i="1"/>
  <c r="N34" i="1" s="1"/>
  <c r="M33" i="1"/>
  <c r="N33" i="1" s="1"/>
  <c r="N32" i="1"/>
  <c r="M32" i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N24" i="1"/>
  <c r="M24" i="1"/>
  <c r="M23" i="1"/>
  <c r="N23" i="1" s="1"/>
  <c r="M22" i="1"/>
  <c r="N22" i="1" s="1"/>
  <c r="M21" i="1"/>
  <c r="N21" i="1" s="1"/>
  <c r="V20" i="1"/>
  <c r="H69" i="1" s="1"/>
  <c r="I69" i="1" s="1"/>
  <c r="M20" i="1"/>
  <c r="N20" i="1" s="1"/>
  <c r="M19" i="1"/>
  <c r="N19" i="1" s="1"/>
  <c r="M18" i="1"/>
  <c r="N18" i="1" s="1"/>
  <c r="H18" i="1"/>
  <c r="I18" i="1" s="1"/>
  <c r="M17" i="1"/>
  <c r="N17" i="1" s="1"/>
  <c r="H17" i="1"/>
  <c r="I17" i="1" s="1"/>
  <c r="M16" i="1"/>
  <c r="N16" i="1" s="1"/>
  <c r="M15" i="1"/>
  <c r="N15" i="1" s="1"/>
  <c r="H15" i="1"/>
  <c r="I15" i="1" s="1"/>
  <c r="M14" i="1"/>
  <c r="N14" i="1" s="1"/>
  <c r="H14" i="1"/>
  <c r="I14" i="1" s="1"/>
  <c r="M13" i="1"/>
  <c r="N13" i="1" s="1"/>
  <c r="H13" i="1"/>
  <c r="I13" i="1" s="1"/>
  <c r="M12" i="1"/>
  <c r="N12" i="1" s="1"/>
  <c r="H12" i="1"/>
  <c r="I12" i="1" s="1"/>
  <c r="M11" i="1"/>
  <c r="N11" i="1" s="1"/>
  <c r="H11" i="1"/>
  <c r="I11" i="1" s="1"/>
  <c r="M10" i="1"/>
  <c r="N10" i="1" s="1"/>
  <c r="H10" i="1"/>
  <c r="I10" i="1" s="1"/>
  <c r="M9" i="1"/>
  <c r="N9" i="1" s="1"/>
  <c r="H9" i="1"/>
  <c r="I9" i="1" s="1"/>
  <c r="M8" i="1"/>
  <c r="N8" i="1" s="1"/>
  <c r="H8" i="1"/>
  <c r="I8" i="1" s="1"/>
  <c r="M7" i="1"/>
  <c r="N7" i="1" s="1"/>
  <c r="H7" i="1"/>
  <c r="I7" i="1" s="1"/>
  <c r="M6" i="1"/>
  <c r="N6" i="1" s="1"/>
  <c r="H6" i="1"/>
  <c r="I6" i="1" s="1"/>
  <c r="M5" i="1"/>
  <c r="N5" i="1" s="1"/>
  <c r="H5" i="1"/>
  <c r="I5" i="1" s="1"/>
  <c r="M4" i="1"/>
  <c r="N4" i="1" s="1"/>
  <c r="H4" i="1"/>
  <c r="I4" i="1" s="1"/>
  <c r="M3" i="1"/>
  <c r="N3" i="1" s="1"/>
  <c r="H3" i="1"/>
  <c r="I3" i="1" s="1"/>
  <c r="M2" i="1"/>
  <c r="N2" i="1" s="1"/>
  <c r="H2" i="1"/>
  <c r="I2" i="1" s="1"/>
  <c r="H42" i="1" l="1"/>
  <c r="I42" i="1" s="1"/>
  <c r="M43" i="1"/>
  <c r="N43" i="1" s="1"/>
  <c r="H50" i="1"/>
  <c r="I50" i="1" s="1"/>
  <c r="M51" i="1"/>
  <c r="N51" i="1" s="1"/>
  <c r="H58" i="1"/>
  <c r="I58" i="1" s="1"/>
  <c r="M59" i="1"/>
  <c r="N59" i="1" s="1"/>
  <c r="H66" i="1"/>
  <c r="I66" i="1" s="1"/>
  <c r="M67" i="1"/>
  <c r="N67" i="1" s="1"/>
  <c r="M37" i="1"/>
  <c r="N37" i="1" s="1"/>
  <c r="M39" i="1"/>
  <c r="N39" i="1" s="1"/>
  <c r="M42" i="1"/>
  <c r="N42" i="1" s="1"/>
  <c r="M44" i="1"/>
  <c r="N44" i="1" s="1"/>
  <c r="M47" i="1"/>
  <c r="N47" i="1" s="1"/>
  <c r="M50" i="1"/>
  <c r="N50" i="1" s="1"/>
  <c r="M52" i="1"/>
  <c r="N52" i="1" s="1"/>
  <c r="M55" i="1"/>
  <c r="N55" i="1" s="1"/>
  <c r="M58" i="1"/>
  <c r="N58" i="1" s="1"/>
  <c r="M60" i="1"/>
  <c r="N60" i="1" s="1"/>
  <c r="M63" i="1"/>
  <c r="N63" i="1" s="1"/>
  <c r="M66" i="1"/>
  <c r="N66" i="1" s="1"/>
  <c r="M68" i="1"/>
  <c r="N68" i="1" s="1"/>
  <c r="J76" i="1"/>
  <c r="J77" i="1" a="1"/>
  <c r="J77" i="1" s="1"/>
  <c r="J78" i="1" a="1"/>
  <c r="J78" i="1" s="1"/>
  <c r="J75" i="1"/>
  <c r="H19" i="1"/>
  <c r="I19" i="1" s="1"/>
  <c r="H20" i="1"/>
  <c r="I20" i="1" s="1"/>
  <c r="H24" i="1"/>
  <c r="I24" i="1" s="1"/>
  <c r="H28" i="1"/>
  <c r="I28" i="1" s="1"/>
  <c r="H32" i="1"/>
  <c r="I32" i="1" s="1"/>
  <c r="H36" i="1"/>
  <c r="I36" i="1" s="1"/>
  <c r="H44" i="1"/>
  <c r="I44" i="1" s="1"/>
  <c r="H45" i="1"/>
  <c r="I45" i="1" s="1"/>
  <c r="H52" i="1"/>
  <c r="I52" i="1" s="1"/>
  <c r="H53" i="1"/>
  <c r="I53" i="1" s="1"/>
  <c r="H60" i="1"/>
  <c r="I60" i="1" s="1"/>
  <c r="H61" i="1"/>
  <c r="I61" i="1" s="1"/>
  <c r="H68" i="1"/>
  <c r="I68" i="1" s="1"/>
  <c r="G76" i="1" s="1"/>
  <c r="H37" i="1"/>
  <c r="I37" i="1" s="1"/>
  <c r="H35" i="1"/>
  <c r="I35" i="1" s="1"/>
  <c r="H33" i="1"/>
  <c r="I33" i="1" s="1"/>
  <c r="H31" i="1"/>
  <c r="I31" i="1" s="1"/>
  <c r="H29" i="1"/>
  <c r="I29" i="1" s="1"/>
  <c r="H27" i="1"/>
  <c r="I27" i="1" s="1"/>
  <c r="H25" i="1"/>
  <c r="I25" i="1" s="1"/>
  <c r="H23" i="1"/>
  <c r="I23" i="1" s="1"/>
  <c r="H21" i="1"/>
  <c r="I21" i="1" s="1"/>
  <c r="H47" i="1"/>
  <c r="I47" i="1" s="1"/>
  <c r="H55" i="1"/>
  <c r="I55" i="1" s="1"/>
  <c r="H62" i="1"/>
  <c r="I62" i="1" s="1"/>
  <c r="H70" i="1"/>
  <c r="I70" i="1" s="1"/>
  <c r="H71" i="1"/>
  <c r="I71" i="1" s="1"/>
  <c r="H39" i="1"/>
  <c r="I39" i="1" s="1"/>
  <c r="H46" i="1"/>
  <c r="I46" i="1" s="1"/>
  <c r="H54" i="1"/>
  <c r="I54" i="1" s="1"/>
  <c r="H63" i="1"/>
  <c r="I63" i="1" s="1"/>
  <c r="H16" i="1"/>
  <c r="I16" i="1" s="1"/>
  <c r="H22" i="1"/>
  <c r="I22" i="1" s="1"/>
  <c r="H26" i="1"/>
  <c r="I26" i="1" s="1"/>
  <c r="H30" i="1"/>
  <c r="I30" i="1" s="1"/>
  <c r="H34" i="1"/>
  <c r="I34" i="1" s="1"/>
  <c r="H38" i="1"/>
  <c r="I38" i="1" s="1"/>
  <c r="H40" i="1"/>
  <c r="I40" i="1" s="1"/>
  <c r="H41" i="1"/>
  <c r="I41" i="1" s="1"/>
  <c r="H48" i="1"/>
  <c r="I48" i="1" s="1"/>
  <c r="H49" i="1"/>
  <c r="I49" i="1" s="1"/>
  <c r="H56" i="1"/>
  <c r="I56" i="1" s="1"/>
  <c r="H57" i="1"/>
  <c r="I57" i="1" s="1"/>
  <c r="H64" i="1"/>
  <c r="I64" i="1" s="1"/>
  <c r="H65" i="1"/>
  <c r="I65" i="1" s="1"/>
  <c r="G75" i="1" s="1"/>
  <c r="G77" i="1" l="1" a="1"/>
  <c r="G77" i="1" s="1"/>
  <c r="Q37" i="1"/>
  <c r="Q35" i="1"/>
  <c r="Q33" i="1"/>
  <c r="Q31" i="1"/>
  <c r="Q29" i="1"/>
  <c r="Q27" i="1"/>
  <c r="Q25" i="1"/>
  <c r="Q23" i="1"/>
  <c r="Q21" i="1"/>
  <c r="Q67" i="1"/>
  <c r="Q66" i="1"/>
  <c r="Q59" i="1"/>
  <c r="Q58" i="1"/>
  <c r="Q51" i="1"/>
  <c r="Q50" i="1"/>
  <c r="Q43" i="1"/>
  <c r="Q42" i="1"/>
  <c r="Q38" i="1"/>
  <c r="Q34" i="1"/>
  <c r="Q30" i="1"/>
  <c r="Q26" i="1"/>
  <c r="Q22" i="1"/>
  <c r="Q18" i="1"/>
  <c r="Q17" i="1"/>
  <c r="Q57" i="1"/>
  <c r="Q49" i="1"/>
  <c r="Q41" i="1"/>
  <c r="Q16" i="1"/>
  <c r="Q69" i="1"/>
  <c r="Q60" i="1"/>
  <c r="Q53" i="1"/>
  <c r="Q44" i="1"/>
  <c r="Q65" i="1"/>
  <c r="Q64" i="1"/>
  <c r="Q56" i="1"/>
  <c r="Q48" i="1"/>
  <c r="Q40" i="1"/>
  <c r="Q15" i="1"/>
  <c r="Q13" i="1"/>
  <c r="Q11" i="1"/>
  <c r="Q9" i="1"/>
  <c r="Q7" i="1"/>
  <c r="Q5" i="1"/>
  <c r="Q3" i="1"/>
  <c r="Q68" i="1"/>
  <c r="Q61" i="1"/>
  <c r="Q71" i="1"/>
  <c r="Q70" i="1"/>
  <c r="Q63" i="1"/>
  <c r="Q62" i="1"/>
  <c r="Q55" i="1"/>
  <c r="Q54" i="1"/>
  <c r="Q47" i="1"/>
  <c r="Q46" i="1"/>
  <c r="Q39" i="1"/>
  <c r="Q36" i="1"/>
  <c r="Q32" i="1"/>
  <c r="Q28" i="1"/>
  <c r="Q24" i="1"/>
  <c r="Q52" i="1"/>
  <c r="Q45" i="1"/>
  <c r="Q6" i="1"/>
  <c r="Q12" i="1"/>
  <c r="Q8" i="1"/>
  <c r="Q19" i="1"/>
  <c r="Q14" i="1"/>
  <c r="Q4" i="1"/>
  <c r="Q20" i="1"/>
  <c r="Q10" i="1"/>
  <c r="Q2" i="1"/>
  <c r="R70" i="1"/>
  <c r="R68" i="1"/>
  <c r="R66" i="1"/>
  <c r="R64" i="1"/>
  <c r="R62" i="1"/>
  <c r="R60" i="1"/>
  <c r="R58" i="1"/>
  <c r="R56" i="1"/>
  <c r="R54" i="1"/>
  <c r="R52" i="1"/>
  <c r="R50" i="1"/>
  <c r="R48" i="1"/>
  <c r="R46" i="1"/>
  <c r="R44" i="1"/>
  <c r="R42" i="1"/>
  <c r="R40" i="1"/>
  <c r="R19" i="1"/>
  <c r="R17" i="1"/>
  <c r="R15" i="1"/>
  <c r="R65" i="1"/>
  <c r="R57" i="1"/>
  <c r="R49" i="1"/>
  <c r="R41" i="1"/>
  <c r="R16" i="1"/>
  <c r="R13" i="1"/>
  <c r="R11" i="1"/>
  <c r="R9" i="1"/>
  <c r="R7" i="1"/>
  <c r="R5" i="1"/>
  <c r="R3" i="1"/>
  <c r="R55" i="1"/>
  <c r="R47" i="1"/>
  <c r="R39" i="1"/>
  <c r="R37" i="1"/>
  <c r="R33" i="1"/>
  <c r="R29" i="1"/>
  <c r="R25" i="1"/>
  <c r="R21" i="1"/>
  <c r="R67" i="1"/>
  <c r="R35" i="1"/>
  <c r="R31" i="1"/>
  <c r="R71" i="1"/>
  <c r="R63" i="1"/>
  <c r="R36" i="1"/>
  <c r="R32" i="1"/>
  <c r="R28" i="1"/>
  <c r="R24" i="1"/>
  <c r="R51" i="1"/>
  <c r="R43" i="1"/>
  <c r="R38" i="1"/>
  <c r="R30" i="1"/>
  <c r="R69" i="1"/>
  <c r="R61" i="1"/>
  <c r="R53" i="1"/>
  <c r="R45" i="1"/>
  <c r="R20" i="1"/>
  <c r="R14" i="1"/>
  <c r="R12" i="1"/>
  <c r="R10" i="1"/>
  <c r="R8" i="1"/>
  <c r="R6" i="1"/>
  <c r="R4" i="1"/>
  <c r="R2" i="1"/>
  <c r="R59" i="1"/>
  <c r="R34" i="1"/>
  <c r="R23" i="1"/>
  <c r="L87" i="1" s="1"/>
  <c r="R26" i="1"/>
  <c r="R22" i="1"/>
  <c r="R27" i="1"/>
  <c r="R18" i="1"/>
  <c r="G78" i="1" a="1"/>
  <c r="G78" i="1" s="1"/>
  <c r="G87" i="1" l="1"/>
  <c r="G85" i="1"/>
  <c r="G84" i="1" a="1"/>
  <c r="G84" i="1" s="1"/>
  <c r="G88" i="1" a="1"/>
  <c r="G88" i="1" s="1"/>
  <c r="G86" i="1" a="1"/>
  <c r="G86" i="1" s="1"/>
  <c r="L85" i="1"/>
  <c r="L88" i="1" a="1"/>
  <c r="L88" i="1" s="1"/>
  <c r="L86" i="1" a="1"/>
  <c r="L86" i="1" s="1"/>
  <c r="L84" i="1" a="1"/>
  <c r="L84" i="1" s="1"/>
  <c r="L83" i="1"/>
  <c r="G83" i="1"/>
</calcChain>
</file>

<file path=xl/sharedStrings.xml><?xml version="1.0" encoding="utf-8"?>
<sst xmlns="http://schemas.openxmlformats.org/spreadsheetml/2006/main" count="571" uniqueCount="330">
  <si>
    <t>Sample Number</t>
  </si>
  <si>
    <t>Raw data file</t>
  </si>
  <si>
    <t>Weight (mg)</t>
  </si>
  <si>
    <t>Sample Description</t>
  </si>
  <si>
    <t>N2 reference peak height (nA)</t>
  </si>
  <si>
    <t>N2 sample peak height (nA)</t>
  </si>
  <si>
    <r>
      <t xml:space="preserve">Raw </t>
    </r>
    <r>
      <rPr>
        <b/>
        <vertAlign val="superscript"/>
        <sz val="11"/>
        <color theme="0" tint="-0.499984740745262"/>
        <rFont val="Calibri"/>
        <family val="2"/>
        <scheme val="minor"/>
      </rPr>
      <t>15</t>
    </r>
    <r>
      <rPr>
        <b/>
        <sz val="11"/>
        <color theme="0" tint="-0.499984740745262"/>
        <rFont val="Calibri"/>
        <family val="2"/>
        <scheme val="minor"/>
      </rPr>
      <t>N/</t>
    </r>
    <r>
      <rPr>
        <b/>
        <vertAlign val="superscript"/>
        <sz val="11"/>
        <color theme="0" tint="-0.499984740745262"/>
        <rFont val="Calibri"/>
        <family val="2"/>
        <scheme val="minor"/>
      </rPr>
      <t>14</t>
    </r>
    <r>
      <rPr>
        <b/>
        <sz val="11"/>
        <color theme="0" tint="-0.499984740745262"/>
        <rFont val="Calibri"/>
        <family val="2"/>
        <scheme val="minor"/>
      </rPr>
      <t>N</t>
    </r>
    <r>
      <rPr>
        <b/>
        <vertAlign val="subscript"/>
        <sz val="11"/>
        <color theme="0" tint="-0.499984740745262"/>
        <rFont val="Calibri"/>
        <family val="2"/>
        <scheme val="minor"/>
      </rPr>
      <t>air</t>
    </r>
    <r>
      <rPr>
        <b/>
        <sz val="11"/>
        <color theme="0" tint="-0.499984740745262"/>
        <rFont val="Calibri"/>
        <family val="2"/>
        <scheme val="minor"/>
      </rPr>
      <t xml:space="preserve"> [</t>
    </r>
    <r>
      <rPr>
        <b/>
        <sz val="11"/>
        <color theme="0" tint="-0.499984740745262"/>
        <rFont val="Calibri"/>
        <family val="2"/>
      </rPr>
      <t>‰]</t>
    </r>
  </si>
  <si>
    <t>Linearity adjustment N</t>
  </si>
  <si>
    <t>Linearity corrected N</t>
  </si>
  <si>
    <t>CO2 reference peak height (nA)</t>
  </si>
  <si>
    <t>CO2 sample peak height (nA)</t>
  </si>
  <si>
    <r>
      <t xml:space="preserve">Raw </t>
    </r>
    <r>
      <rPr>
        <b/>
        <vertAlign val="superscript"/>
        <sz val="11"/>
        <color theme="0" tint="-0.499984740745262"/>
        <rFont val="Calibri"/>
        <family val="2"/>
        <scheme val="minor"/>
      </rPr>
      <t>13</t>
    </r>
    <r>
      <rPr>
        <b/>
        <sz val="11"/>
        <color theme="0" tint="-0.499984740745262"/>
        <rFont val="Calibri"/>
        <family val="2"/>
        <scheme val="minor"/>
      </rPr>
      <t>C/</t>
    </r>
    <r>
      <rPr>
        <b/>
        <vertAlign val="superscript"/>
        <sz val="11"/>
        <color theme="0" tint="-0.499984740745262"/>
        <rFont val="Calibri"/>
        <family val="2"/>
        <scheme val="minor"/>
      </rPr>
      <t>12</t>
    </r>
    <r>
      <rPr>
        <b/>
        <sz val="11"/>
        <color theme="0" tint="-0.499984740745262"/>
        <rFont val="Calibri"/>
        <family val="2"/>
        <scheme val="minor"/>
      </rPr>
      <t>C</t>
    </r>
    <r>
      <rPr>
        <b/>
        <vertAlign val="subscript"/>
        <sz val="11"/>
        <color theme="0" tint="-0.499984740745262"/>
        <rFont val="Calibri"/>
        <family val="2"/>
        <scheme val="minor"/>
      </rPr>
      <t>VPDB</t>
    </r>
    <r>
      <rPr>
        <b/>
        <sz val="11"/>
        <color theme="0" tint="-0.499984740745262"/>
        <rFont val="Calibri"/>
        <family val="2"/>
        <scheme val="minor"/>
      </rPr>
      <t xml:space="preserve"> [</t>
    </r>
    <r>
      <rPr>
        <b/>
        <sz val="11"/>
        <color theme="0" tint="-0.499984740745262"/>
        <rFont val="Calibri"/>
        <family val="2"/>
      </rPr>
      <t>‰]</t>
    </r>
  </si>
  <si>
    <t>N%</t>
  </si>
  <si>
    <t>C%</t>
  </si>
  <si>
    <r>
      <t xml:space="preserve">Normalised </t>
    </r>
    <r>
      <rPr>
        <b/>
        <vertAlign val="superscript"/>
        <sz val="11"/>
        <rFont val="Calibri"/>
        <family val="2"/>
        <scheme val="minor"/>
      </rPr>
      <t>15</t>
    </r>
    <r>
      <rPr>
        <b/>
        <sz val="11"/>
        <rFont val="Calibri"/>
        <family val="2"/>
        <scheme val="minor"/>
      </rPr>
      <t>N/</t>
    </r>
    <r>
      <rPr>
        <b/>
        <vertAlign val="superscript"/>
        <sz val="11"/>
        <rFont val="Calibri"/>
        <family val="2"/>
        <scheme val="minor"/>
      </rPr>
      <t>14</t>
    </r>
    <r>
      <rPr>
        <b/>
        <sz val="11"/>
        <rFont val="Calibri"/>
        <family val="2"/>
        <scheme val="minor"/>
      </rPr>
      <t>N</t>
    </r>
    <r>
      <rPr>
        <b/>
        <vertAlign val="subscript"/>
        <sz val="11"/>
        <rFont val="Calibri"/>
        <family val="2"/>
        <scheme val="minor"/>
      </rPr>
      <t>air</t>
    </r>
    <r>
      <rPr>
        <b/>
        <sz val="11"/>
        <rFont val="Calibri"/>
        <family val="2"/>
        <scheme val="minor"/>
      </rPr>
      <t xml:space="preserve"> [</t>
    </r>
    <r>
      <rPr>
        <b/>
        <sz val="11"/>
        <rFont val="Calibri"/>
        <family val="2"/>
      </rPr>
      <t>‰]</t>
    </r>
  </si>
  <si>
    <r>
      <t xml:space="preserve">Normalised </t>
    </r>
    <r>
      <rPr>
        <b/>
        <vertAlign val="superscript"/>
        <sz val="11"/>
        <rFont val="Calibri"/>
        <family val="2"/>
        <scheme val="minor"/>
      </rPr>
      <t>13</t>
    </r>
    <r>
      <rPr>
        <b/>
        <sz val="11"/>
        <rFont val="Calibri"/>
        <family val="2"/>
        <scheme val="minor"/>
      </rPr>
      <t>C/</t>
    </r>
    <r>
      <rPr>
        <b/>
        <vertAlign val="superscript"/>
        <sz val="11"/>
        <rFont val="Calibri"/>
        <family val="2"/>
        <scheme val="minor"/>
      </rPr>
      <t>12</t>
    </r>
    <r>
      <rPr>
        <b/>
        <sz val="11"/>
        <rFont val="Calibri"/>
        <family val="2"/>
        <scheme val="minor"/>
      </rPr>
      <t>C</t>
    </r>
    <r>
      <rPr>
        <b/>
        <vertAlign val="subscript"/>
        <sz val="11"/>
        <rFont val="Calibri"/>
        <family val="2"/>
        <scheme val="minor"/>
      </rPr>
      <t>VPDB</t>
    </r>
    <r>
      <rPr>
        <b/>
        <sz val="11"/>
        <rFont val="Calibri"/>
        <family val="2"/>
        <scheme val="minor"/>
      </rPr>
      <t xml:space="preserve"> [</t>
    </r>
    <r>
      <rPr>
        <b/>
        <sz val="11"/>
        <rFont val="Calibri"/>
        <family val="2"/>
      </rPr>
      <t>‰]</t>
    </r>
  </si>
  <si>
    <t>Run: 190723_SAlewijnse2019_set1_run01</t>
  </si>
  <si>
    <t>190723_acet01.raw</t>
  </si>
  <si>
    <t>Acetanilide</t>
  </si>
  <si>
    <t>190723_acet02.raw</t>
  </si>
  <si>
    <t>190723_acet03.raw</t>
  </si>
  <si>
    <t>190723_USGS40_01.raw</t>
  </si>
  <si>
    <t>USGS 40</t>
  </si>
  <si>
    <t>190723_USGS40_02.raw</t>
  </si>
  <si>
    <t>190723_USGS41a_01.raw</t>
  </si>
  <si>
    <t>USGS 41a</t>
  </si>
  <si>
    <t>190723_USGS41a_02.raw</t>
  </si>
  <si>
    <t>USGS 41a b2</t>
  </si>
  <si>
    <t>190723_fishmuscle01.raw</t>
  </si>
  <si>
    <t>Fish muscle</t>
  </si>
  <si>
    <t>190723_KRA_175.raw</t>
  </si>
  <si>
    <t>KRA 175</t>
  </si>
  <si>
    <t>190723_KRA_146.raw</t>
  </si>
  <si>
    <t>KRA 146</t>
  </si>
  <si>
    <t>190723_KRA_153.raw</t>
  </si>
  <si>
    <t>KRA 153</t>
  </si>
  <si>
    <t>190723_KRA_177.raw</t>
  </si>
  <si>
    <t>KRA 177</t>
  </si>
  <si>
    <t>190723_KRA_178.raw</t>
  </si>
  <si>
    <t>KRA 178</t>
  </si>
  <si>
    <t>190723_KRA_152.raw</t>
  </si>
  <si>
    <t>KRA 152</t>
  </si>
  <si>
    <t>190723_KRA_169.raw</t>
  </si>
  <si>
    <t>KRA 169</t>
  </si>
  <si>
    <t>190723_KRA_167.raw</t>
  </si>
  <si>
    <t>KRA 167</t>
  </si>
  <si>
    <t>190723_KRA_151.raw</t>
  </si>
  <si>
    <t>KRA 151</t>
  </si>
  <si>
    <t>190723_KRA_172.raw</t>
  </si>
  <si>
    <t>KRA 172</t>
  </si>
  <si>
    <t>190723_KRA_168.raw</t>
  </si>
  <si>
    <t>KRA 168</t>
  </si>
  <si>
    <t>Adjusted to 3.7nA</t>
  </si>
  <si>
    <t>190723_KRA_165.raw</t>
  </si>
  <si>
    <t>KRA 165</t>
  </si>
  <si>
    <t>190723_fishmuscle02.raw</t>
  </si>
  <si>
    <t>190723_CTGA01.raw</t>
  </si>
  <si>
    <t>CTGA</t>
  </si>
  <si>
    <t>190723_ELC_80_85_1.raw</t>
  </si>
  <si>
    <t>ELC 80/85-1</t>
  </si>
  <si>
    <t>190723_ELC_80_85_2.raw</t>
  </si>
  <si>
    <t>ELC 80/85-2</t>
  </si>
  <si>
    <t>190723_ELC_88.raw</t>
  </si>
  <si>
    <t>ELC 88</t>
  </si>
  <si>
    <t>190723_ELC_86.raw</t>
  </si>
  <si>
    <t>ELC 86</t>
  </si>
  <si>
    <t>190723_ELC_87.raw</t>
  </si>
  <si>
    <t>ELC 87</t>
  </si>
  <si>
    <t>190723_ELC_81.raw</t>
  </si>
  <si>
    <t>ELC 81</t>
  </si>
  <si>
    <t>190723_ELC_77.raw</t>
  </si>
  <si>
    <t>ELC 77</t>
  </si>
  <si>
    <t>190723_ELC_79.raw</t>
  </si>
  <si>
    <t>ELC 79</t>
  </si>
  <si>
    <t>190723_ELC_82_83_1.raw</t>
  </si>
  <si>
    <t>ELC 82/83-1</t>
  </si>
  <si>
    <t>190723_ELC_82_83_2.raw</t>
  </si>
  <si>
    <t>ELC 82/83-2</t>
  </si>
  <si>
    <t>190723_ELC_73.raw</t>
  </si>
  <si>
    <t>ELC 73</t>
  </si>
  <si>
    <t>190723_ELC_89.raw</t>
  </si>
  <si>
    <t>ELC 89</t>
  </si>
  <si>
    <t>190723_fishmuscle03.raw</t>
  </si>
  <si>
    <t>190723_ELC_76_84_1.raw</t>
  </si>
  <si>
    <t>ELC 76/84-1</t>
  </si>
  <si>
    <t>190723_ELC_76_84_2.raw</t>
  </si>
  <si>
    <t>ELC 76/84-2</t>
  </si>
  <si>
    <t>Adjusted to 3.5nA</t>
  </si>
  <si>
    <t>190723_ELC_79b.raw</t>
  </si>
  <si>
    <t>ELC 79b</t>
  </si>
  <si>
    <t>190723_ELC_75.raw</t>
  </si>
  <si>
    <t>ELC 75</t>
  </si>
  <si>
    <t>190723_ELC_78.raw</t>
  </si>
  <si>
    <t>ELC 78</t>
  </si>
  <si>
    <t>190723_PRM_217.raw</t>
  </si>
  <si>
    <t>PRM 217</t>
  </si>
  <si>
    <t>190723_PRM_196.raw</t>
  </si>
  <si>
    <t>PRM 196</t>
  </si>
  <si>
    <t>190723_PRM_189.raw</t>
  </si>
  <si>
    <t>PRM 189</t>
  </si>
  <si>
    <t>190723_PRM_192.raw</t>
  </si>
  <si>
    <t>PRM 192</t>
  </si>
  <si>
    <t>190723_PRM_204.raw</t>
  </si>
  <si>
    <t>PRM 204</t>
  </si>
  <si>
    <t>190723_PRM_193.raw</t>
  </si>
  <si>
    <t>PRM 193</t>
  </si>
  <si>
    <t>190723_PRM_195.raw</t>
  </si>
  <si>
    <t>PRM 195</t>
  </si>
  <si>
    <t>190723_fishmuscle04.raw</t>
  </si>
  <si>
    <t>190723_PRM_215.raw</t>
  </si>
  <si>
    <t>PRM 215</t>
  </si>
  <si>
    <t>190723_PRM_194.raw</t>
  </si>
  <si>
    <t>PRM 194</t>
  </si>
  <si>
    <t>190723_PRM_212.raw</t>
  </si>
  <si>
    <t>PRM 212</t>
  </si>
  <si>
    <t>190723_PRM_218.raw</t>
  </si>
  <si>
    <t>PRM 218</t>
  </si>
  <si>
    <t>190723_PRM_190.raw</t>
  </si>
  <si>
    <t>PRM 190</t>
  </si>
  <si>
    <t>190723_PRM_213.raw</t>
  </si>
  <si>
    <t>PRM 213</t>
  </si>
  <si>
    <t>190723_PRM_203.raw</t>
  </si>
  <si>
    <t>PRM 203</t>
  </si>
  <si>
    <t>190723_PRM_201.raw</t>
  </si>
  <si>
    <t>PRM 201</t>
  </si>
  <si>
    <t>190723_PRM_219.raw</t>
  </si>
  <si>
    <t>PRM 219</t>
  </si>
  <si>
    <t>190723_PRM_200.raw</t>
  </si>
  <si>
    <t>PRM 200</t>
  </si>
  <si>
    <t>190723_PRM_214.raw</t>
  </si>
  <si>
    <t>PRM 214</t>
  </si>
  <si>
    <t>190723_PRM_188.raw</t>
  </si>
  <si>
    <t>PRM 188</t>
  </si>
  <si>
    <t>190723_KRA_145.raw</t>
  </si>
  <si>
    <t>KRA 145</t>
  </si>
  <si>
    <t>190723_KRA_170.raw</t>
  </si>
  <si>
    <t>KRA 170</t>
  </si>
  <si>
    <t>190723_fishmuscle05.raw</t>
  </si>
  <si>
    <t>190723_USGS40_03.raw</t>
  </si>
  <si>
    <t>190723_USGS40_04.raw</t>
  </si>
  <si>
    <t>190723_USGS41a_03.raw</t>
  </si>
  <si>
    <t>190723_USGS41a_04.raw</t>
  </si>
  <si>
    <t>190723_acet04.raw</t>
  </si>
  <si>
    <t>190723_acet05.raw</t>
  </si>
  <si>
    <t>190723_CTGA02.raw</t>
  </si>
  <si>
    <t>Quality assurance - external reference material</t>
  </si>
  <si>
    <t>15N</t>
  </si>
  <si>
    <t>13C</t>
  </si>
  <si>
    <t>Average signal height (nA)</t>
  </si>
  <si>
    <t>Measured value</t>
  </si>
  <si>
    <t>Reported absolute value</t>
  </si>
  <si>
    <t>USGS 40 std. dev</t>
  </si>
  <si>
    <t>USGS 41a std. dev</t>
  </si>
  <si>
    <t>Quality control</t>
  </si>
  <si>
    <t>%N</t>
  </si>
  <si>
    <t>%C</t>
  </si>
  <si>
    <t>Normalised value</t>
  </si>
  <si>
    <t>Internal standard value</t>
  </si>
  <si>
    <t>std. dev</t>
  </si>
  <si>
    <t>Run: 190724_SAlewijnse2019_set1_run02</t>
  </si>
  <si>
    <t>190724_acet01.raw</t>
  </si>
  <si>
    <t>190724_acet02.raw</t>
  </si>
  <si>
    <t>190724_acet03.raw</t>
  </si>
  <si>
    <t>190724_USGS40_01.raw</t>
  </si>
  <si>
    <t>190724_USGS40_02.raw</t>
  </si>
  <si>
    <t>190724_USGS41a_02.raw</t>
  </si>
  <si>
    <t>190724_fishmuscle01.raw</t>
  </si>
  <si>
    <t>190724_CTGA01.raw</t>
  </si>
  <si>
    <t>190724_PRM_205.raw</t>
  </si>
  <si>
    <t>PRM 205</t>
  </si>
  <si>
    <t>190724_GYR_96_1.raw</t>
  </si>
  <si>
    <t>GYR 96-1</t>
  </si>
  <si>
    <t>190724_GYR_96_2.raw</t>
  </si>
  <si>
    <t>GYR 96-2</t>
  </si>
  <si>
    <t>190724_GYR_110.raw</t>
  </si>
  <si>
    <t>GYR 110</t>
  </si>
  <si>
    <t>190724_GYR_93.raw</t>
  </si>
  <si>
    <t>GYR 93</t>
  </si>
  <si>
    <t>190724_GYR_98.raw</t>
  </si>
  <si>
    <t>GYR 98</t>
  </si>
  <si>
    <t>190724_GYR_112.raw</t>
  </si>
  <si>
    <t>GYR 112</t>
  </si>
  <si>
    <t>190724_GYR_105.raw</t>
  </si>
  <si>
    <t>GYR 105</t>
  </si>
  <si>
    <t>190724_GYR_106.raw</t>
  </si>
  <si>
    <t>GYR 106</t>
  </si>
  <si>
    <t>190724_GYR_100.raw</t>
  </si>
  <si>
    <t>GYR 100</t>
  </si>
  <si>
    <t>190724_GYR_91.raw</t>
  </si>
  <si>
    <t>GYR 91</t>
  </si>
  <si>
    <t>Adjusted to 3.6nA</t>
  </si>
  <si>
    <t>190724_GYR_95.raw</t>
  </si>
  <si>
    <t>GYR 95</t>
  </si>
  <si>
    <t>190724_fishmuscle02.raw</t>
  </si>
  <si>
    <t>190724_GYR_103.raw</t>
  </si>
  <si>
    <t>GYR 103</t>
  </si>
  <si>
    <t>190724_GYR_99.raw</t>
  </si>
  <si>
    <t>GYR 99</t>
  </si>
  <si>
    <t>190724_GYR_94.raw</t>
  </si>
  <si>
    <t>GYR 94</t>
  </si>
  <si>
    <t>190724_GYR_104.raw</t>
  </si>
  <si>
    <t>GYR 104</t>
  </si>
  <si>
    <t>190724_GYR_101.raw</t>
  </si>
  <si>
    <t>GYR 101</t>
  </si>
  <si>
    <t>190724_GYR_97.raw</t>
  </si>
  <si>
    <t>GYR 97</t>
  </si>
  <si>
    <t>190724_GYR_90.raw</t>
  </si>
  <si>
    <t>GYR 90</t>
  </si>
  <si>
    <t>190724_GYR_102.raw</t>
  </si>
  <si>
    <t>GYR 102</t>
  </si>
  <si>
    <t>190724_GYR_107.raw</t>
  </si>
  <si>
    <t>GYR 107</t>
  </si>
  <si>
    <t>190724_GYR_111.raw</t>
  </si>
  <si>
    <t>GYR 111</t>
  </si>
  <si>
    <t>190724_GYN_121.raw</t>
  </si>
  <si>
    <t>GYN 121</t>
  </si>
  <si>
    <t>190724_GYN_128.raw</t>
  </si>
  <si>
    <t>GYN 128</t>
  </si>
  <si>
    <t>190724_fishmuscle03.raw</t>
  </si>
  <si>
    <t>190724_GYN_130.raw</t>
  </si>
  <si>
    <t>GYN 130</t>
  </si>
  <si>
    <t>190724_GYN_220.raw</t>
  </si>
  <si>
    <t>GYN 220</t>
  </si>
  <si>
    <t>190724_GYN_126.raw</t>
  </si>
  <si>
    <t>GYN 126</t>
  </si>
  <si>
    <t>190724_GYN_125.raw</t>
  </si>
  <si>
    <t>GYN 125</t>
  </si>
  <si>
    <t>190724_GYN_123.raw</t>
  </si>
  <si>
    <t>GYN 123</t>
  </si>
  <si>
    <t>190724_GYN_120.raw</t>
  </si>
  <si>
    <t>GYN 120</t>
  </si>
  <si>
    <t>190724_GYN_122.raw</t>
  </si>
  <si>
    <t>GYN 122</t>
  </si>
  <si>
    <t>190724_GYN_127.raw</t>
  </si>
  <si>
    <t>GYN 127</t>
  </si>
  <si>
    <t>190724_GYN_129.raw</t>
  </si>
  <si>
    <t>GYN 129</t>
  </si>
  <si>
    <t>190724_GYN_124.raw</t>
  </si>
  <si>
    <t>GYN 124</t>
  </si>
  <si>
    <t>190724_ELN_65.raw</t>
  </si>
  <si>
    <t>ELN 65</t>
  </si>
  <si>
    <t>190724_ELN_42.raw</t>
  </si>
  <si>
    <t>ELN 42</t>
  </si>
  <si>
    <t>190724_fishmuscle04.raw</t>
  </si>
  <si>
    <t>190724_USGS40_03.raw</t>
  </si>
  <si>
    <t>190724_USGS41a_03.raw</t>
  </si>
  <si>
    <t>190724_acet04.raw</t>
  </si>
  <si>
    <t>190724_acet05.raw</t>
  </si>
  <si>
    <t>190724_acet06.raw</t>
  </si>
  <si>
    <t>190724_CTGA02.raw</t>
  </si>
  <si>
    <t>190724_ELN_37.raw</t>
  </si>
  <si>
    <t>ELN 37</t>
  </si>
  <si>
    <t>190724_ELN_31.raw</t>
  </si>
  <si>
    <t>ELN 31</t>
  </si>
  <si>
    <t>190724_ELN_69.raw</t>
  </si>
  <si>
    <t>ELN 69</t>
  </si>
  <si>
    <t>190724_ELN_62.raw</t>
  </si>
  <si>
    <t>ELN 62</t>
  </si>
  <si>
    <t>190724_ELN_38.raw</t>
  </si>
  <si>
    <t>ELN 38</t>
  </si>
  <si>
    <t>190724_ELN_62b.raw</t>
  </si>
  <si>
    <t>190724_ELN_33.raw</t>
  </si>
  <si>
    <t>ELN 33</t>
  </si>
  <si>
    <t>190724_ELN_72.raw</t>
  </si>
  <si>
    <t>ELN 72</t>
  </si>
  <si>
    <t>190724_ELN_19.raw</t>
  </si>
  <si>
    <t>ELN 19</t>
  </si>
  <si>
    <t>190724_ELN_36.raw</t>
  </si>
  <si>
    <t>ELN 36</t>
  </si>
  <si>
    <t>190724_ELN_60.raw</t>
  </si>
  <si>
    <t>ELN 60</t>
  </si>
  <si>
    <t>190724_ELN_59.raw</t>
  </si>
  <si>
    <t>ELN 59</t>
  </si>
  <si>
    <t>190724_fishmuscle05.raw</t>
  </si>
  <si>
    <t>190724_ELN_71.raw</t>
  </si>
  <si>
    <t>ELN 71</t>
  </si>
  <si>
    <t>190724_ELN_67.raw</t>
  </si>
  <si>
    <t>ELN 67</t>
  </si>
  <si>
    <t>190724_ELN_21_1.raw</t>
  </si>
  <si>
    <t>ELN 21-1</t>
  </si>
  <si>
    <t>190724_ELN_52.raw</t>
  </si>
  <si>
    <t>ELN 52</t>
  </si>
  <si>
    <t>190724_ELN_32.raw</t>
  </si>
  <si>
    <t>ELN 32</t>
  </si>
  <si>
    <t>190724_ELN_21_2.raw</t>
  </si>
  <si>
    <t>ELN 21-2</t>
  </si>
  <si>
    <t>190724_ELN_35.raw</t>
  </si>
  <si>
    <t>ELN 35</t>
  </si>
  <si>
    <t>190724_KRA_176.raw</t>
  </si>
  <si>
    <t>KRA 176</t>
  </si>
  <si>
    <t>190724_KRA_156.raw</t>
  </si>
  <si>
    <t>KRA 156</t>
  </si>
  <si>
    <t>190724_KRA_155.raw</t>
  </si>
  <si>
    <t>KRA 155</t>
  </si>
  <si>
    <t>190724_KRA_166.raw</t>
  </si>
  <si>
    <t>KRA 166</t>
  </si>
  <si>
    <t>190724_KRA_174.raw</t>
  </si>
  <si>
    <t>KRA 174</t>
  </si>
  <si>
    <t>190724_fishmuscle06.raw</t>
  </si>
  <si>
    <t>190724_CTGA03.raw</t>
  </si>
  <si>
    <t>190724_USGS40_04.raw</t>
  </si>
  <si>
    <t>190724_USGS40_05.raw</t>
  </si>
  <si>
    <t>190724_USGS41a_05.raw</t>
  </si>
  <si>
    <t>190724_fishmuscle07.raw</t>
  </si>
  <si>
    <t>190724_fishmuscle08.raw</t>
  </si>
  <si>
    <t>190724_fishmuscle09.raw</t>
  </si>
  <si>
    <t>190724_acet07.raw</t>
  </si>
  <si>
    <t>190724_acet08.raw</t>
  </si>
  <si>
    <t>Standard deviation of 'Quality control' HOCS standard per run:</t>
  </si>
  <si>
    <t>Run</t>
  </si>
  <si>
    <t>SEAPORT Stable Isotope Lab, University of Southampton, National Oceanography Centre</t>
  </si>
  <si>
    <t>Laboratory Manager: Bastian Hambach</t>
  </si>
  <si>
    <t>B.Hambach@noc.soton.ac.uk</t>
  </si>
  <si>
    <t>Laboratory Technician: Megan Wilding</t>
  </si>
  <si>
    <t>megan.wilding@soton.ac.uk</t>
  </si>
  <si>
    <t>Samples ran by:</t>
  </si>
  <si>
    <t>Total number of samples:</t>
  </si>
  <si>
    <t>Total number of re-runs:</t>
  </si>
  <si>
    <t xml:space="preserve">Total number of runs: </t>
  </si>
  <si>
    <t>Researcher:</t>
  </si>
  <si>
    <t>Institution:</t>
  </si>
  <si>
    <t>Year:</t>
  </si>
  <si>
    <t>Set:</t>
  </si>
  <si>
    <t>Sample type:</t>
  </si>
  <si>
    <t>fish muscle</t>
  </si>
  <si>
    <t>OES</t>
  </si>
  <si>
    <t>Megan Wilding</t>
  </si>
  <si>
    <t>Instrument:  vario ISOTOPE select elemental analyser coupled with Isoprime 100 isotope ratio mass spectrometer</t>
  </si>
  <si>
    <t>Bulk organic d13C &amp; d15N (no prep)</t>
  </si>
  <si>
    <t>Sarah Alewijnse PhD / Supervisor: Clive Trueman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</si>
</sst>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£-809]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vertAlign val="superscript"/>
      <sz val="11"/>
      <color theme="0" tint="-0.499984740745262"/>
      <name val="Calibri"/>
      <family val="2"/>
      <scheme val="minor"/>
    </font>
    <font>
      <b/>
      <vertAlign val="subscript"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Ebrima"/>
    </font>
    <font>
      <sz val="10"/>
      <name val="Ebrima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0"/>
      <color rgb="FFFF0000"/>
      <name val="Ebrima"/>
    </font>
    <font>
      <b/>
      <sz val="10"/>
      <name val="Ebrima"/>
    </font>
    <font>
      <i/>
      <sz val="10"/>
      <name val="Ebrima"/>
    </font>
    <font>
      <sz val="2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163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" fontId="4" fillId="3" borderId="4" xfId="0" applyNumberFormat="1" applyFont="1" applyFill="1" applyBorder="1" applyAlignment="1">
      <alignment horizontal="left" wrapText="1"/>
    </xf>
    <xf numFmtId="2" fontId="4" fillId="3" borderId="4" xfId="0" applyNumberFormat="1" applyFont="1" applyFill="1" applyBorder="1" applyAlignment="1">
      <alignment horizontal="left" wrapText="1"/>
    </xf>
    <xf numFmtId="4" fontId="4" fillId="3" borderId="2" xfId="0" applyNumberFormat="1" applyFont="1" applyFill="1" applyBorder="1" applyAlignment="1">
      <alignment horizontal="left" wrapText="1"/>
    </xf>
    <xf numFmtId="4" fontId="4" fillId="3" borderId="4" xfId="0" applyNumberFormat="1" applyFont="1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left" wrapText="1"/>
    </xf>
    <xf numFmtId="2" fontId="3" fillId="2" borderId="2" xfId="0" applyNumberFormat="1" applyFont="1" applyFill="1" applyBorder="1" applyAlignment="1">
      <alignment horizontal="left" wrapText="1"/>
    </xf>
    <xf numFmtId="4" fontId="8" fillId="2" borderId="2" xfId="0" applyNumberFormat="1" applyFont="1" applyFill="1" applyBorder="1" applyAlignment="1">
      <alignment horizontal="left" wrapText="1"/>
    </xf>
    <xf numFmtId="4" fontId="8" fillId="2" borderId="3" xfId="0" applyNumberFormat="1" applyFont="1" applyFill="1" applyBorder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5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164" fontId="13" fillId="0" borderId="0" xfId="0" applyNumberFormat="1" applyFont="1" applyFill="1" applyBorder="1" applyAlignment="1">
      <alignment horizontal="left"/>
    </xf>
    <xf numFmtId="0" fontId="14" fillId="0" borderId="6" xfId="0" applyFont="1" applyFill="1" applyBorder="1" applyAlignment="1">
      <alignment horizontal="left"/>
    </xf>
    <xf numFmtId="1" fontId="13" fillId="0" borderId="5" xfId="0" applyNumberFormat="1" applyFont="1" applyFill="1" applyBorder="1" applyAlignment="1">
      <alignment horizontal="left"/>
    </xf>
    <xf numFmtId="165" fontId="13" fillId="0" borderId="0" xfId="0" applyNumberFormat="1" applyFont="1" applyFill="1" applyBorder="1" applyAlignment="1">
      <alignment horizontal="left"/>
    </xf>
    <xf numFmtId="2" fontId="13" fillId="0" borderId="0" xfId="0" applyNumberFormat="1" applyFont="1" applyFill="1" applyBorder="1" applyAlignment="1">
      <alignment horizontal="left"/>
    </xf>
    <xf numFmtId="1" fontId="13" fillId="0" borderId="0" xfId="0" applyNumberFormat="1" applyFont="1" applyFill="1" applyBorder="1" applyAlignment="1">
      <alignment horizontal="left"/>
    </xf>
    <xf numFmtId="2" fontId="14" fillId="0" borderId="5" xfId="0" applyNumberFormat="1" applyFont="1" applyFill="1" applyBorder="1" applyAlignment="1">
      <alignment horizontal="left"/>
    </xf>
    <xf numFmtId="2" fontId="14" fillId="0" borderId="0" xfId="0" applyNumberFormat="1" applyFont="1" applyFill="1" applyBorder="1" applyAlignment="1">
      <alignment horizontal="left"/>
    </xf>
    <xf numFmtId="2" fontId="14" fillId="0" borderId="6" xfId="0" applyNumberFormat="1" applyFont="1" applyFill="1" applyBorder="1" applyAlignment="1">
      <alignment horizontal="left"/>
    </xf>
    <xf numFmtId="0" fontId="13" fillId="4" borderId="5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164" fontId="13" fillId="4" borderId="0" xfId="0" applyNumberFormat="1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1" fontId="13" fillId="4" borderId="5" xfId="0" applyNumberFormat="1" applyFont="1" applyFill="1" applyBorder="1" applyAlignment="1">
      <alignment horizontal="left"/>
    </xf>
    <xf numFmtId="165" fontId="13" fillId="4" borderId="0" xfId="0" applyNumberFormat="1" applyFont="1" applyFill="1" applyBorder="1" applyAlignment="1">
      <alignment horizontal="left"/>
    </xf>
    <xf numFmtId="2" fontId="13" fillId="4" borderId="0" xfId="0" applyNumberFormat="1" applyFont="1" applyFill="1" applyBorder="1" applyAlignment="1">
      <alignment horizontal="left"/>
    </xf>
    <xf numFmtId="1" fontId="13" fillId="4" borderId="0" xfId="0" applyNumberFormat="1" applyFont="1" applyFill="1" applyBorder="1" applyAlignment="1">
      <alignment horizontal="left"/>
    </xf>
    <xf numFmtId="2" fontId="8" fillId="4" borderId="5" xfId="0" applyNumberFormat="1" applyFont="1" applyFill="1" applyBorder="1" applyAlignment="1">
      <alignment horizontal="left"/>
    </xf>
    <xf numFmtId="2" fontId="8" fillId="4" borderId="0" xfId="0" applyNumberFormat="1" applyFont="1" applyFill="1" applyBorder="1" applyAlignment="1">
      <alignment horizontal="left"/>
    </xf>
    <xf numFmtId="2" fontId="8" fillId="4" borderId="6" xfId="0" applyNumberFormat="1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3" fillId="4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3" fillId="0" borderId="7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164" fontId="13" fillId="0" borderId="4" xfId="0" applyNumberFormat="1" applyFont="1" applyFill="1" applyBorder="1" applyAlignment="1">
      <alignment horizontal="left"/>
    </xf>
    <xf numFmtId="0" fontId="14" fillId="0" borderId="8" xfId="0" applyFont="1" applyFill="1" applyBorder="1" applyAlignment="1">
      <alignment horizontal="left"/>
    </xf>
    <xf numFmtId="1" fontId="13" fillId="0" borderId="7" xfId="0" applyNumberFormat="1" applyFont="1" applyFill="1" applyBorder="1" applyAlignment="1">
      <alignment horizontal="left"/>
    </xf>
    <xf numFmtId="165" fontId="13" fillId="0" borderId="4" xfId="0" applyNumberFormat="1" applyFont="1" applyFill="1" applyBorder="1" applyAlignment="1">
      <alignment horizontal="left"/>
    </xf>
    <xf numFmtId="2" fontId="13" fillId="0" borderId="4" xfId="0" applyNumberFormat="1" applyFont="1" applyFill="1" applyBorder="1" applyAlignment="1">
      <alignment horizontal="left"/>
    </xf>
    <xf numFmtId="1" fontId="13" fillId="0" borderId="4" xfId="0" applyNumberFormat="1" applyFont="1" applyFill="1" applyBorder="1" applyAlignment="1">
      <alignment horizontal="left"/>
    </xf>
    <xf numFmtId="2" fontId="14" fillId="0" borderId="7" xfId="0" applyNumberFormat="1" applyFont="1" applyFill="1" applyBorder="1" applyAlignment="1">
      <alignment horizontal="left"/>
    </xf>
    <xf numFmtId="2" fontId="14" fillId="0" borderId="4" xfId="0" applyNumberFormat="1" applyFont="1" applyFill="1" applyBorder="1" applyAlignment="1">
      <alignment horizontal="left"/>
    </xf>
    <xf numFmtId="2" fontId="14" fillId="0" borderId="8" xfId="0" applyNumberFormat="1" applyFont="1" applyFill="1" applyBorder="1" applyAlignment="1">
      <alignment horizontal="left"/>
    </xf>
    <xf numFmtId="2" fontId="3" fillId="5" borderId="2" xfId="0" applyNumberFormat="1" applyFon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2" fontId="0" fillId="5" borderId="11" xfId="0" applyNumberFormat="1" applyFill="1" applyBorder="1" applyAlignment="1">
      <alignment horizontal="left"/>
    </xf>
    <xf numFmtId="2" fontId="3" fillId="5" borderId="9" xfId="0" applyNumberFormat="1" applyFont="1" applyFill="1" applyBorder="1" applyAlignment="1">
      <alignment horizontal="left" wrapText="1"/>
    </xf>
    <xf numFmtId="0" fontId="3" fillId="5" borderId="13" xfId="0" applyFont="1" applyFill="1" applyBorder="1" applyAlignment="1">
      <alignment horizontal="left" wrapText="1"/>
    </xf>
    <xf numFmtId="2" fontId="3" fillId="5" borderId="14" xfId="0" applyNumberFormat="1" applyFont="1" applyFill="1" applyBorder="1" applyAlignment="1">
      <alignment horizontal="left" wrapText="1"/>
    </xf>
    <xf numFmtId="2" fontId="3" fillId="5" borderId="0" xfId="0" applyNumberFormat="1" applyFont="1" applyFill="1" applyBorder="1" applyAlignment="1">
      <alignment horizontal="left" wrapText="1"/>
    </xf>
    <xf numFmtId="0" fontId="3" fillId="5" borderId="15" xfId="0" applyFont="1" applyFill="1" applyBorder="1" applyAlignment="1">
      <alignment horizontal="left" wrapText="1"/>
    </xf>
    <xf numFmtId="2" fontId="0" fillId="5" borderId="0" xfId="0" applyNumberFormat="1" applyFill="1" applyBorder="1" applyAlignment="1">
      <alignment horizontal="left"/>
    </xf>
    <xf numFmtId="2" fontId="0" fillId="5" borderId="6" xfId="0" applyNumberFormat="1" applyFill="1" applyBorder="1" applyAlignment="1">
      <alignment horizontal="left"/>
    </xf>
    <xf numFmtId="2" fontId="3" fillId="6" borderId="1" xfId="0" applyNumberFormat="1" applyFont="1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  <xf numFmtId="2" fontId="0" fillId="6" borderId="2" xfId="0" applyNumberFormat="1" applyFill="1" applyBorder="1" applyAlignment="1">
      <alignment horizontal="left"/>
    </xf>
    <xf numFmtId="0" fontId="0" fillId="6" borderId="3" xfId="0" applyFill="1" applyBorder="1" applyAlignment="1">
      <alignment horizontal="left"/>
    </xf>
    <xf numFmtId="2" fontId="0" fillId="6" borderId="3" xfId="0" applyNumberFormat="1" applyFill="1" applyBorder="1" applyAlignment="1">
      <alignment horizontal="left"/>
    </xf>
    <xf numFmtId="2" fontId="17" fillId="5" borderId="1" xfId="0" applyNumberFormat="1" applyFon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5" borderId="2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2" fontId="2" fillId="5" borderId="1" xfId="0" applyNumberFormat="1" applyFont="1" applyFill="1" applyBorder="1" applyAlignment="1">
      <alignment horizontal="left"/>
    </xf>
    <xf numFmtId="2" fontId="0" fillId="5" borderId="4" xfId="0" applyNumberFormat="1" applyFill="1" applyBorder="1" applyAlignment="1">
      <alignment horizontal="left"/>
    </xf>
    <xf numFmtId="2" fontId="0" fillId="5" borderId="8" xfId="0" applyNumberFormat="1" applyFill="1" applyBorder="1" applyAlignment="1">
      <alignment horizontal="left"/>
    </xf>
    <xf numFmtId="2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left"/>
    </xf>
    <xf numFmtId="2" fontId="3" fillId="7" borderId="9" xfId="0" applyNumberFormat="1" applyFont="1" applyFill="1" applyBorder="1" applyAlignment="1">
      <alignment horizontal="left" wrapText="1"/>
    </xf>
    <xf numFmtId="0" fontId="3" fillId="7" borderId="13" xfId="0" applyFont="1" applyFill="1" applyBorder="1" applyAlignment="1">
      <alignment horizontal="left" wrapText="1"/>
    </xf>
    <xf numFmtId="2" fontId="3" fillId="7" borderId="15" xfId="0" applyNumberFormat="1" applyFont="1" applyFill="1" applyBorder="1" applyAlignment="1">
      <alignment horizontal="left" wrapText="1"/>
    </xf>
    <xf numFmtId="0" fontId="3" fillId="7" borderId="15" xfId="0" applyFont="1" applyFill="1" applyBorder="1" applyAlignment="1">
      <alignment horizontal="left" wrapText="1"/>
    </xf>
    <xf numFmtId="2" fontId="3" fillId="7" borderId="6" xfId="0" applyNumberFormat="1" applyFont="1" applyFill="1" applyBorder="1" applyAlignment="1">
      <alignment horizontal="left" wrapText="1"/>
    </xf>
    <xf numFmtId="2" fontId="3" fillId="7" borderId="5" xfId="0" applyNumberFormat="1" applyFont="1" applyFill="1" applyBorder="1" applyAlignment="1">
      <alignment horizontal="left" wrapText="1"/>
    </xf>
    <xf numFmtId="2" fontId="3" fillId="8" borderId="13" xfId="0" applyNumberFormat="1" applyFont="1" applyFill="1" applyBorder="1" applyAlignment="1">
      <alignment horizontal="left" wrapText="1"/>
    </xf>
    <xf numFmtId="2" fontId="0" fillId="8" borderId="13" xfId="0" applyNumberFormat="1" applyFill="1" applyBorder="1" applyAlignment="1">
      <alignment horizontal="left"/>
    </xf>
    <xf numFmtId="2" fontId="0" fillId="8" borderId="10" xfId="0" applyNumberFormat="1" applyFill="1" applyBorder="1" applyAlignment="1">
      <alignment horizontal="left"/>
    </xf>
    <xf numFmtId="2" fontId="0" fillId="8" borderId="11" xfId="0" applyNumberFormat="1" applyFill="1" applyBorder="1" applyAlignment="1">
      <alignment horizontal="left"/>
    </xf>
    <xf numFmtId="2" fontId="0" fillId="8" borderId="6" xfId="0" applyNumberFormat="1" applyFill="1" applyBorder="1" applyAlignment="1">
      <alignment horizontal="left"/>
    </xf>
    <xf numFmtId="2" fontId="17" fillId="7" borderId="7" xfId="0" applyNumberFormat="1" applyFont="1" applyFill="1" applyBorder="1" applyAlignment="1">
      <alignment horizontal="left"/>
    </xf>
    <xf numFmtId="2" fontId="0" fillId="7" borderId="7" xfId="0" applyNumberFormat="1" applyFill="1" applyBorder="1" applyAlignment="1">
      <alignment horizontal="left"/>
    </xf>
    <xf numFmtId="2" fontId="0" fillId="7" borderId="4" xfId="0" applyNumberFormat="1" applyFill="1" applyBorder="1" applyAlignment="1">
      <alignment horizontal="left"/>
    </xf>
    <xf numFmtId="2" fontId="14" fillId="7" borderId="8" xfId="0" applyNumberFormat="1" applyFont="1" applyFill="1" applyBorder="1" applyAlignment="1">
      <alignment horizontal="left"/>
    </xf>
    <xf numFmtId="2" fontId="14" fillId="7" borderId="4" xfId="0" applyNumberFormat="1" applyFont="1" applyFill="1" applyBorder="1" applyAlignment="1">
      <alignment horizontal="left"/>
    </xf>
    <xf numFmtId="2" fontId="0" fillId="7" borderId="8" xfId="0" applyNumberFormat="1" applyFill="1" applyBorder="1" applyAlignment="1">
      <alignment horizontal="left"/>
    </xf>
    <xf numFmtId="2" fontId="0" fillId="8" borderId="0" xfId="0" applyNumberFormat="1" applyFill="1" applyBorder="1" applyAlignment="1">
      <alignment horizontal="left"/>
    </xf>
    <xf numFmtId="2" fontId="2" fillId="7" borderId="7" xfId="0" applyNumberFormat="1" applyFont="1" applyFill="1" applyBorder="1" applyAlignment="1">
      <alignment horizontal="left"/>
    </xf>
    <xf numFmtId="2" fontId="0" fillId="7" borderId="8" xfId="0" applyNumberFormat="1" applyFon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8" fillId="2" borderId="2" xfId="0" applyNumberFormat="1" applyFont="1" applyFill="1" applyBorder="1" applyAlignment="1">
      <alignment horizontal="left" wrapText="1"/>
    </xf>
    <xf numFmtId="2" fontId="8" fillId="2" borderId="1" xfId="0" applyNumberFormat="1" applyFont="1" applyFill="1" applyBorder="1" applyAlignment="1">
      <alignment horizontal="left" wrapText="1"/>
    </xf>
    <xf numFmtId="2" fontId="8" fillId="2" borderId="3" xfId="0" applyNumberFormat="1" applyFont="1" applyFill="1" applyBorder="1" applyAlignment="1">
      <alignment horizontal="left" wrapText="1"/>
    </xf>
    <xf numFmtId="0" fontId="8" fillId="0" borderId="0" xfId="0" applyFont="1"/>
    <xf numFmtId="2" fontId="8" fillId="0" borderId="5" xfId="0" applyNumberFormat="1" applyFont="1" applyBorder="1"/>
    <xf numFmtId="2" fontId="8" fillId="0" borderId="0" xfId="0" applyNumberFormat="1" applyFont="1" applyBorder="1"/>
    <xf numFmtId="2" fontId="8" fillId="0" borderId="6" xfId="0" applyNumberFormat="1" applyFont="1" applyBorder="1"/>
    <xf numFmtId="0" fontId="14" fillId="0" borderId="0" xfId="0" applyFont="1"/>
    <xf numFmtId="0" fontId="16" fillId="0" borderId="0" xfId="0" applyFont="1"/>
    <xf numFmtId="0" fontId="8" fillId="0" borderId="0" xfId="0" applyFont="1" applyBorder="1"/>
    <xf numFmtId="0" fontId="18" fillId="0" borderId="15" xfId="0" applyFont="1" applyBorder="1"/>
    <xf numFmtId="2" fontId="18" fillId="0" borderId="15" xfId="0" applyNumberFormat="1" applyFont="1" applyBorder="1"/>
    <xf numFmtId="2" fontId="0" fillId="0" borderId="0" xfId="0" applyNumberFormat="1" applyBorder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0" fontId="3" fillId="0" borderId="0" xfId="0" applyFont="1" applyBorder="1"/>
    <xf numFmtId="2" fontId="3" fillId="0" borderId="0" xfId="0" applyNumberFormat="1" applyFont="1" applyBorder="1"/>
    <xf numFmtId="1" fontId="16" fillId="0" borderId="0" xfId="0" applyNumberFormat="1" applyFont="1" applyBorder="1"/>
    <xf numFmtId="1" fontId="18" fillId="0" borderId="0" xfId="0" applyNumberFormat="1" applyFont="1"/>
    <xf numFmtId="1" fontId="16" fillId="0" borderId="14" xfId="0" applyNumberFormat="1" applyFont="1" applyBorder="1"/>
    <xf numFmtId="1" fontId="18" fillId="0" borderId="0" xfId="0" applyNumberFormat="1" applyFont="1" applyBorder="1"/>
    <xf numFmtId="0" fontId="8" fillId="0" borderId="10" xfId="0" applyFont="1" applyBorder="1"/>
    <xf numFmtId="2" fontId="8" fillId="0" borderId="10" xfId="0" applyNumberFormat="1" applyFont="1" applyBorder="1"/>
    <xf numFmtId="1" fontId="16" fillId="0" borderId="10" xfId="0" applyNumberFormat="1" applyFont="1" applyBorder="1"/>
    <xf numFmtId="1" fontId="16" fillId="2" borderId="12" xfId="0" applyNumberFormat="1" applyFont="1" applyFill="1" applyBorder="1" applyAlignment="1">
      <alignment horizontal="left" wrapText="1"/>
    </xf>
    <xf numFmtId="0" fontId="1" fillId="0" borderId="0" xfId="1" applyNumberFormat="1" applyFont="1" applyFill="1" applyBorder="1" applyAlignment="1" applyProtection="1"/>
    <xf numFmtId="0" fontId="20" fillId="0" borderId="0" xfId="1" applyFont="1" applyFill="1" applyAlignment="1">
      <alignment horizontal="left"/>
    </xf>
    <xf numFmtId="0" fontId="19" fillId="0" borderId="0" xfId="1" applyFont="1" applyFill="1" applyAlignment="1">
      <alignment horizontal="left"/>
    </xf>
    <xf numFmtId="0" fontId="21" fillId="0" borderId="0" xfId="2" applyFill="1" applyAlignment="1">
      <alignment horizontal="left"/>
    </xf>
    <xf numFmtId="0" fontId="20" fillId="0" borderId="0" xfId="1" applyFont="1" applyFill="1" applyAlignment="1">
      <alignment horizontal="right" wrapText="1"/>
    </xf>
    <xf numFmtId="0" fontId="22" fillId="0" borderId="0" xfId="2" applyFont="1" applyFill="1" applyAlignment="1">
      <alignment horizontal="left"/>
    </xf>
    <xf numFmtId="0" fontId="23" fillId="0" borderId="0" xfId="1" applyFont="1" applyFill="1" applyAlignment="1">
      <alignment horizontal="right"/>
    </xf>
    <xf numFmtId="0" fontId="20" fillId="0" borderId="0" xfId="1" applyFont="1" applyFill="1" applyAlignment="1">
      <alignment horizontal="right"/>
    </xf>
    <xf numFmtId="17" fontId="20" fillId="0" borderId="0" xfId="1" applyNumberFormat="1" applyFont="1" applyFill="1" applyAlignment="1">
      <alignment horizontal="right"/>
    </xf>
    <xf numFmtId="0" fontId="1" fillId="0" borderId="0" xfId="1" applyFill="1" applyAlignment="1">
      <alignment horizontal="right"/>
    </xf>
    <xf numFmtId="0" fontId="24" fillId="0" borderId="0" xfId="1" applyFont="1" applyFill="1" applyAlignment="1">
      <alignment horizontal="right"/>
    </xf>
    <xf numFmtId="0" fontId="18" fillId="0" borderId="0" xfId="1" applyFont="1" applyFill="1" applyAlignment="1">
      <alignment horizontal="left"/>
    </xf>
    <xf numFmtId="0" fontId="24" fillId="0" borderId="0" xfId="1" applyFont="1" applyFill="1" applyAlignment="1">
      <alignment horizontal="left"/>
    </xf>
    <xf numFmtId="0" fontId="3" fillId="0" borderId="0" xfId="1" applyFont="1" applyFill="1" applyAlignment="1">
      <alignment horizontal="right"/>
    </xf>
    <xf numFmtId="0" fontId="25" fillId="0" borderId="0" xfId="1" applyFont="1" applyFill="1" applyAlignment="1">
      <alignment horizontal="left"/>
    </xf>
    <xf numFmtId="0" fontId="1" fillId="0" borderId="0" xfId="1"/>
    <xf numFmtId="166" fontId="20" fillId="0" borderId="0" xfId="1" applyNumberFormat="1" applyFont="1" applyFill="1" applyAlignment="1">
      <alignment horizontal="right"/>
    </xf>
    <xf numFmtId="0" fontId="20" fillId="0" borderId="0" xfId="1" applyFont="1" applyFill="1" applyAlignment="1">
      <alignment horizontal="left" vertical="center"/>
    </xf>
    <xf numFmtId="0" fontId="1" fillId="0" borderId="0" xfId="1" applyAlignment="1">
      <alignment vertical="center"/>
    </xf>
    <xf numFmtId="166" fontId="1" fillId="0" borderId="0" xfId="1" applyNumberFormat="1"/>
    <xf numFmtId="0" fontId="26" fillId="0" borderId="0" xfId="1" applyFont="1" applyAlignment="1">
      <alignment vertical="center"/>
    </xf>
    <xf numFmtId="0" fontId="20" fillId="0" borderId="0" xfId="0" applyFont="1" applyFill="1" applyAlignment="1">
      <alignment horizontal="left"/>
    </xf>
    <xf numFmtId="0" fontId="19" fillId="0" borderId="0" xfId="1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wrapText="1"/>
    </xf>
    <xf numFmtId="2" fontId="3" fillId="7" borderId="1" xfId="0" applyNumberFormat="1" applyFont="1" applyFill="1" applyBorder="1" applyAlignment="1">
      <alignment horizontal="center"/>
    </xf>
    <xf numFmtId="2" fontId="3" fillId="7" borderId="3" xfId="0" applyNumberFormat="1" applyFont="1" applyFill="1" applyBorder="1" applyAlignment="1">
      <alignment horizontal="center"/>
    </xf>
    <xf numFmtId="2" fontId="3" fillId="5" borderId="9" xfId="0" applyNumberFormat="1" applyFont="1" applyFill="1" applyBorder="1" applyAlignment="1">
      <alignment horizontal="left" vertical="center" wrapText="1"/>
    </xf>
    <xf numFmtId="2" fontId="3" fillId="5" borderId="12" xfId="0" applyNumberFormat="1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7" borderId="9" xfId="0" applyNumberFormat="1" applyFont="1" applyFill="1" applyBorder="1" applyAlignment="1">
      <alignment horizontal="left" vertical="center" wrapText="1"/>
    </xf>
    <xf numFmtId="2" fontId="3" fillId="7" borderId="12" xfId="0" applyNumberFormat="1" applyFont="1" applyFill="1" applyBorder="1" applyAlignment="1">
      <alignment horizontal="left" vertical="center" wrapText="1"/>
    </xf>
    <xf numFmtId="2" fontId="3" fillId="7" borderId="2" xfId="0" applyNumberFormat="1" applyFont="1" applyFill="1" applyBorder="1" applyAlignment="1">
      <alignment horizontal="center"/>
    </xf>
    <xf numFmtId="2" fontId="16" fillId="0" borderId="0" xfId="0" applyNumberFormat="1" applyFont="1"/>
  </cellXfs>
  <cellStyles count="3">
    <cellStyle name="Hyperlink" xfId="2" builtinId="8"/>
    <cellStyle name="Normal" xfId="0" builtinId="0"/>
    <cellStyle name="Normal 2 2 2 4 2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USGS 40 and 41a two</a:t>
            </a:r>
            <a:r>
              <a:rPr lang="en-US" baseline="0"/>
              <a:t> point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676104115144446E-2"/>
          <c:y val="0.25458612948549203"/>
          <c:w val="0.81645503172862888"/>
          <c:h val="0.63924029051727083"/>
        </c:manualLayout>
      </c:layout>
      <c:scatterChart>
        <c:scatterStyle val="lineMarker"/>
        <c:varyColors val="0"/>
        <c:ser>
          <c:idx val="0"/>
          <c:order val="0"/>
          <c:tx>
            <c:v>N2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'190723'!$G$75:$G$76</c:f>
              <c:numCache>
                <c:formatCode>0.00</c:formatCode>
                <c:ptCount val="2"/>
                <c:pt idx="0">
                  <c:v>-4.6479564936997004</c:v>
                </c:pt>
                <c:pt idx="1">
                  <c:v>41.177091344009291</c:v>
                </c:pt>
              </c:numCache>
            </c:numRef>
          </c:xVal>
          <c:yVal>
            <c:numRef>
              <c:f>'190723'!$H$75:$H$76</c:f>
              <c:numCache>
                <c:formatCode>General</c:formatCode>
                <c:ptCount val="2"/>
                <c:pt idx="0">
                  <c:v>-4.5199999999999996</c:v>
                </c:pt>
                <c:pt idx="1">
                  <c:v>47.57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9-465E-BE49-EF3B36E50FF2}"/>
            </c:ext>
          </c:extLst>
        </c:ser>
        <c:ser>
          <c:idx val="1"/>
          <c:order val="1"/>
          <c:tx>
            <c:v>CO2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537459716269644E-2"/>
                  <c:y val="0.41739813440581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accent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'190723'!$J$75:$J$76</c:f>
              <c:numCache>
                <c:formatCode>0.00</c:formatCode>
                <c:ptCount val="2"/>
                <c:pt idx="0">
                  <c:v>-24.668571145010173</c:v>
                </c:pt>
                <c:pt idx="1">
                  <c:v>35.996192629583838</c:v>
                </c:pt>
              </c:numCache>
            </c:numRef>
          </c:xVal>
          <c:yVal>
            <c:numRef>
              <c:f>'190723'!$K$75:$K$76</c:f>
              <c:numCache>
                <c:formatCode>0.00</c:formatCode>
                <c:ptCount val="2"/>
                <c:pt idx="0">
                  <c:v>-26.39</c:v>
                </c:pt>
                <c:pt idx="1">
                  <c:v>36.56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F9-465E-BE49-EF3B36E50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16400"/>
        <c:axId val="490716792"/>
      </c:scatterChart>
      <c:valAx>
        <c:axId val="49071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16792"/>
        <c:crosses val="autoZero"/>
        <c:crossBetween val="midCat"/>
      </c:valAx>
      <c:valAx>
        <c:axId val="4907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1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2844892790957041"/>
          <c:y val="0.20136869394393186"/>
          <c:w val="0.18403003422040598"/>
          <c:h val="0.23805977247479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N2 linearity correction - acet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371172353455817E-2"/>
                  <c:y val="0.49958333333333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('190723'!$F$2:$F$4,'190723'!$F$69:$F$70)</c:f>
              <c:numCache>
                <c:formatCode>0.0</c:formatCode>
                <c:ptCount val="5"/>
                <c:pt idx="0">
                  <c:v>6.6286509999999996</c:v>
                </c:pt>
                <c:pt idx="1">
                  <c:v>3.1653030000000002</c:v>
                </c:pt>
                <c:pt idx="2">
                  <c:v>5.5585089999999999</c:v>
                </c:pt>
                <c:pt idx="3">
                  <c:v>3.0076144999999999</c:v>
                </c:pt>
                <c:pt idx="4">
                  <c:v>5.2146735</c:v>
                </c:pt>
              </c:numCache>
            </c:numRef>
          </c:xVal>
          <c:yVal>
            <c:numRef>
              <c:f>('190723'!$G$2:$G$4,'190723'!$G$69:$G$70)</c:f>
              <c:numCache>
                <c:formatCode>0.00</c:formatCode>
                <c:ptCount val="5"/>
                <c:pt idx="0">
                  <c:v>1.0279745054592728</c:v>
                </c:pt>
                <c:pt idx="1">
                  <c:v>0.65987010617707287</c:v>
                </c:pt>
                <c:pt idx="2">
                  <c:v>1.0939355905492731</c:v>
                </c:pt>
                <c:pt idx="3">
                  <c:v>0.41078484526467268</c:v>
                </c:pt>
                <c:pt idx="4">
                  <c:v>0.80892767030901658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DA-4C00-9D22-5B3D4035F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17576"/>
        <c:axId val="513120040"/>
      </c:scatterChart>
      <c:valAx>
        <c:axId val="490717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20040"/>
        <c:crosses val="autoZero"/>
        <c:crossBetween val="midCat"/>
      </c:valAx>
      <c:valAx>
        <c:axId val="51312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17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linearity correction- acet</a:t>
            </a:r>
          </a:p>
        </c:rich>
      </c:tx>
      <c:layout>
        <c:manualLayout>
          <c:xMode val="edge"/>
          <c:yMode val="edge"/>
          <c:x val="0.1617308426347876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371172353455817E-2"/>
                  <c:y val="0.49958333333333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('190723'!$K$2:$K$4,'190723'!$K$69:$K$70)</c:f>
              <c:numCache>
                <c:formatCode>0.0</c:formatCode>
                <c:ptCount val="5"/>
                <c:pt idx="0">
                  <c:v>9.7539099999999994</c:v>
                </c:pt>
                <c:pt idx="1">
                  <c:v>4.609826</c:v>
                </c:pt>
                <c:pt idx="2">
                  <c:v>7.7321980000000003</c:v>
                </c:pt>
                <c:pt idx="3">
                  <c:v>5.7878699999999998</c:v>
                </c:pt>
                <c:pt idx="4">
                  <c:v>9.8161000000000005</c:v>
                </c:pt>
              </c:numCache>
            </c:numRef>
          </c:xVal>
          <c:yVal>
            <c:numRef>
              <c:f>('190723'!$L$2:$L$4,'190723'!$L$69:$L$70)</c:f>
              <c:numCache>
                <c:formatCode>0.00</c:formatCode>
                <c:ptCount val="5"/>
                <c:pt idx="0">
                  <c:v>-25.551196557878239</c:v>
                </c:pt>
                <c:pt idx="1">
                  <c:v>-25.842634100803505</c:v>
                </c:pt>
                <c:pt idx="2">
                  <c:v>-25.631952971330968</c:v>
                </c:pt>
                <c:pt idx="3">
                  <c:v>-25.728923167736173</c:v>
                </c:pt>
                <c:pt idx="4">
                  <c:v>-25.602828643657382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94-4A5F-AFDB-6C41CB96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120824"/>
        <c:axId val="513121216"/>
      </c:scatterChart>
      <c:valAx>
        <c:axId val="51312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21216"/>
        <c:crosses val="autoZero"/>
        <c:crossBetween val="midCat"/>
      </c:valAx>
      <c:valAx>
        <c:axId val="51312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2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USGS 40 and 41a two</a:t>
            </a:r>
            <a:r>
              <a:rPr lang="en-US" baseline="0"/>
              <a:t> point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676104115144446E-2"/>
          <c:y val="0.25458612948549203"/>
          <c:w val="0.81645503172862888"/>
          <c:h val="0.63924029051727083"/>
        </c:manualLayout>
      </c:layout>
      <c:scatterChart>
        <c:scatterStyle val="lineMarker"/>
        <c:varyColors val="0"/>
        <c:ser>
          <c:idx val="0"/>
          <c:order val="0"/>
          <c:tx>
            <c:v>N2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'190724'!$G$93:$G$94</c:f>
              <c:numCache>
                <c:formatCode>0.00</c:formatCode>
                <c:ptCount val="2"/>
                <c:pt idx="0">
                  <c:v>-4.8490747388265172</c:v>
                </c:pt>
                <c:pt idx="1">
                  <c:v>41.44621515197678</c:v>
                </c:pt>
              </c:numCache>
            </c:numRef>
          </c:xVal>
          <c:yVal>
            <c:numRef>
              <c:f>'190724'!$H$93:$H$94</c:f>
              <c:numCache>
                <c:formatCode>General</c:formatCode>
                <c:ptCount val="2"/>
                <c:pt idx="0">
                  <c:v>-4.5199999999999996</c:v>
                </c:pt>
                <c:pt idx="1">
                  <c:v>47.57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4-4CD7-A567-1B83BC732727}"/>
            </c:ext>
          </c:extLst>
        </c:ser>
        <c:ser>
          <c:idx val="1"/>
          <c:order val="1"/>
          <c:tx>
            <c:v>CO2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537459716269644E-2"/>
                  <c:y val="0.41739813440581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accent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'190724'!$J$93:$J$94</c:f>
              <c:numCache>
                <c:formatCode>0.00</c:formatCode>
                <c:ptCount val="2"/>
                <c:pt idx="0">
                  <c:v>-24.650087836498756</c:v>
                </c:pt>
                <c:pt idx="1">
                  <c:v>36.319480626955738</c:v>
                </c:pt>
              </c:numCache>
            </c:numRef>
          </c:xVal>
          <c:yVal>
            <c:numRef>
              <c:f>'190724'!$K$93:$K$94</c:f>
              <c:numCache>
                <c:formatCode>0.00</c:formatCode>
                <c:ptCount val="2"/>
                <c:pt idx="0">
                  <c:v>-26.39</c:v>
                </c:pt>
                <c:pt idx="1">
                  <c:v>36.56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A4-4CD7-A567-1B83BC732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578360"/>
        <c:axId val="505578752"/>
      </c:scatterChart>
      <c:valAx>
        <c:axId val="505578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78752"/>
        <c:crosses val="autoZero"/>
        <c:crossBetween val="midCat"/>
      </c:valAx>
      <c:valAx>
        <c:axId val="505578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78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2844892790957041"/>
          <c:y val="0.20136869394393186"/>
          <c:w val="0.18403003422040598"/>
          <c:h val="0.23805977247479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N2 linearity correction - acet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371172353455817E-2"/>
                  <c:y val="0.49958333333333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('190724'!$F$2:$F$4,'190724'!$F$51:$F$53,'190724'!$F$88:$F$89)</c:f>
              <c:numCache>
                <c:formatCode>0.0</c:formatCode>
                <c:ptCount val="8"/>
                <c:pt idx="0">
                  <c:v>6.6266065000000003</c:v>
                </c:pt>
                <c:pt idx="1">
                  <c:v>3.318457</c:v>
                </c:pt>
                <c:pt idx="2">
                  <c:v>5.1684654999999999</c:v>
                </c:pt>
                <c:pt idx="3">
                  <c:v>3.8281182500000002</c:v>
                </c:pt>
                <c:pt idx="4">
                  <c:v>7.1416455000000001</c:v>
                </c:pt>
                <c:pt idx="5">
                  <c:v>5.2846884999999997</c:v>
                </c:pt>
                <c:pt idx="6">
                  <c:v>3.0369842500000002</c:v>
                </c:pt>
                <c:pt idx="7">
                  <c:v>4.9169194999999997</c:v>
                </c:pt>
              </c:numCache>
            </c:numRef>
          </c:xVal>
          <c:yVal>
            <c:numRef>
              <c:f>('190724'!$G$2:$G$4,'190724'!$G$51:$G$53,'190724'!$G$88:$G$89)</c:f>
              <c:numCache>
                <c:formatCode>0.00</c:formatCode>
                <c:ptCount val="8"/>
                <c:pt idx="0">
                  <c:v>1.0151081069992069</c:v>
                </c:pt>
                <c:pt idx="1">
                  <c:v>0.49710896640278435</c:v>
                </c:pt>
                <c:pt idx="2">
                  <c:v>0.91351353841335869</c:v>
                </c:pt>
                <c:pt idx="3">
                  <c:v>0.68531788540238447</c:v>
                </c:pt>
                <c:pt idx="4">
                  <c:v>0.89811982024062753</c:v>
                </c:pt>
                <c:pt idx="5">
                  <c:v>0.83892608326390083</c:v>
                </c:pt>
                <c:pt idx="6">
                  <c:v>0.3363080324369</c:v>
                </c:pt>
                <c:pt idx="7">
                  <c:v>0.88306404614269163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24-4F8C-A792-787827EAD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579536"/>
        <c:axId val="505579928"/>
      </c:scatterChart>
      <c:valAx>
        <c:axId val="5055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79928"/>
        <c:crosses val="autoZero"/>
        <c:crossBetween val="midCat"/>
      </c:valAx>
      <c:valAx>
        <c:axId val="50557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7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37127</xdr:colOff>
      <xdr:row>72</xdr:row>
      <xdr:rowOff>38295</xdr:rowOff>
    </xdr:from>
    <xdr:to>
      <xdr:col>13</xdr:col>
      <xdr:colOff>835478</xdr:colOff>
      <xdr:row>77</xdr:row>
      <xdr:rowOff>133544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202163</xdr:colOff>
      <xdr:row>3</xdr:row>
      <xdr:rowOff>71727</xdr:rowOff>
    </xdr:from>
    <xdr:to>
      <xdr:col>24</xdr:col>
      <xdr:colOff>381000</xdr:colOff>
      <xdr:row>17</xdr:row>
      <xdr:rowOff>93498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252705</xdr:colOff>
      <xdr:row>21</xdr:row>
      <xdr:rowOff>48596</xdr:rowOff>
    </xdr:from>
    <xdr:to>
      <xdr:col>24</xdr:col>
      <xdr:colOff>431542</xdr:colOff>
      <xdr:row>35</xdr:row>
      <xdr:rowOff>70368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37127</xdr:colOff>
      <xdr:row>90</xdr:row>
      <xdr:rowOff>38295</xdr:rowOff>
    </xdr:from>
    <xdr:to>
      <xdr:col>13</xdr:col>
      <xdr:colOff>835478</xdr:colOff>
      <xdr:row>95</xdr:row>
      <xdr:rowOff>133544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202163</xdr:colOff>
      <xdr:row>3</xdr:row>
      <xdr:rowOff>71727</xdr:rowOff>
    </xdr:from>
    <xdr:to>
      <xdr:col>22</xdr:col>
      <xdr:colOff>381000</xdr:colOff>
      <xdr:row>17</xdr:row>
      <xdr:rowOff>93498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.Hambach@noc.soton.ac.uk" TargetMode="External"/><Relationship Id="rId1" Type="http://schemas.openxmlformats.org/officeDocument/2006/relationships/hyperlink" Target="mailto:megan.wilding@soton.ac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H12" sqref="H12"/>
    </sheetView>
  </sheetViews>
  <sheetFormatPr defaultRowHeight="15" x14ac:dyDescent="0.25"/>
  <cols>
    <col min="1" max="2" width="9.140625" style="124"/>
    <col min="3" max="3" width="17.140625" style="124" customWidth="1"/>
    <col min="4" max="4" width="13.85546875" style="124" customWidth="1"/>
    <col min="5" max="16384" width="9.140625" style="124"/>
  </cols>
  <sheetData>
    <row r="1" spans="1:12" ht="20.25" x14ac:dyDescent="0.5">
      <c r="A1" s="146" t="s">
        <v>310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</row>
    <row r="2" spans="1:12" ht="20.25" x14ac:dyDescent="0.5">
      <c r="A2" s="125" t="s">
        <v>311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</row>
    <row r="3" spans="1:12" ht="20.25" x14ac:dyDescent="0.5">
      <c r="A3" s="127" t="s">
        <v>312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</row>
    <row r="4" spans="1:12" ht="17.25" x14ac:dyDescent="0.4">
      <c r="A4" s="125" t="s">
        <v>313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</row>
    <row r="5" spans="1:12" ht="17.25" x14ac:dyDescent="0.4">
      <c r="A5" s="129" t="s">
        <v>314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</row>
    <row r="6" spans="1:12" ht="17.25" x14ac:dyDescent="0.4">
      <c r="A6" s="125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7.25" x14ac:dyDescent="0.4">
      <c r="A7" s="145" t="s">
        <v>327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7.25" x14ac:dyDescent="0.4">
      <c r="A8" s="125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</row>
    <row r="9" spans="1:12" ht="17.25" x14ac:dyDescent="0.4">
      <c r="A9" s="125" t="s">
        <v>315</v>
      </c>
      <c r="B9" s="131"/>
      <c r="C9" s="125" t="s">
        <v>326</v>
      </c>
      <c r="D9" s="131"/>
      <c r="E9" s="132">
        <v>43647</v>
      </c>
      <c r="F9" s="131"/>
      <c r="G9" s="131"/>
      <c r="H9" s="131"/>
      <c r="I9" s="131"/>
      <c r="J9" s="131"/>
      <c r="K9" s="131"/>
      <c r="L9" s="131"/>
    </row>
    <row r="10" spans="1:12" ht="17.25" x14ac:dyDescent="0.4">
      <c r="A10" s="125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</row>
    <row r="11" spans="1:12" x14ac:dyDescent="0.25">
      <c r="A11" s="133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</row>
    <row r="12" spans="1:12" ht="17.25" x14ac:dyDescent="0.4">
      <c r="A12" s="125" t="s">
        <v>316</v>
      </c>
      <c r="B12" s="133"/>
      <c r="C12" s="133"/>
      <c r="D12" s="134">
        <v>110</v>
      </c>
      <c r="E12" s="135"/>
      <c r="F12" s="133"/>
      <c r="G12" s="133"/>
      <c r="H12" s="133"/>
      <c r="I12" s="133"/>
      <c r="J12" s="133"/>
      <c r="K12" s="133"/>
      <c r="L12" s="133"/>
    </row>
    <row r="13" spans="1:12" ht="17.25" x14ac:dyDescent="0.4">
      <c r="A13" s="125" t="s">
        <v>317</v>
      </c>
      <c r="B13" s="133"/>
      <c r="C13" s="133"/>
      <c r="D13" s="131">
        <v>0</v>
      </c>
      <c r="E13" s="133"/>
      <c r="F13" s="133"/>
      <c r="G13" s="133"/>
      <c r="H13" s="133"/>
      <c r="I13" s="133"/>
      <c r="J13" s="133"/>
      <c r="K13" s="133"/>
      <c r="L13" s="133"/>
    </row>
    <row r="14" spans="1:12" ht="17.25" x14ac:dyDescent="0.4">
      <c r="A14" s="125" t="s">
        <v>318</v>
      </c>
      <c r="B14" s="133"/>
      <c r="C14" s="133"/>
      <c r="D14" s="131">
        <v>2</v>
      </c>
      <c r="E14" s="133"/>
      <c r="F14" s="133"/>
      <c r="G14" s="133"/>
      <c r="H14" s="133"/>
      <c r="I14" s="133"/>
      <c r="J14" s="133"/>
      <c r="K14" s="133"/>
      <c r="L14" s="133"/>
    </row>
    <row r="15" spans="1:12" ht="17.25" x14ac:dyDescent="0.4">
      <c r="A15" s="136" t="s">
        <v>328</v>
      </c>
      <c r="B15" s="137"/>
      <c r="C15" s="137"/>
      <c r="D15" s="134"/>
      <c r="E15" s="133"/>
      <c r="F15" s="133"/>
      <c r="G15" s="133"/>
      <c r="H15" s="133"/>
      <c r="I15" s="133"/>
      <c r="J15" s="133"/>
      <c r="K15" s="133"/>
      <c r="L15" s="133"/>
    </row>
    <row r="16" spans="1:12" ht="17.25" x14ac:dyDescent="0.4">
      <c r="A16" s="138"/>
      <c r="B16" s="137"/>
      <c r="C16" s="137"/>
      <c r="D16" s="134"/>
      <c r="E16" s="133"/>
      <c r="F16" s="133"/>
      <c r="G16" s="133"/>
      <c r="H16" s="133"/>
      <c r="I16" s="133"/>
      <c r="J16" s="133"/>
      <c r="K16" s="133"/>
      <c r="L16" s="133"/>
    </row>
    <row r="17" spans="1:12" ht="17.25" x14ac:dyDescent="0.4">
      <c r="A17" s="136"/>
      <c r="B17" s="137"/>
      <c r="C17" s="137"/>
      <c r="D17" s="134"/>
      <c r="E17" s="133"/>
      <c r="F17" s="133"/>
      <c r="G17" s="133"/>
      <c r="H17" s="133"/>
      <c r="I17" s="133"/>
      <c r="J17" s="133"/>
      <c r="K17" s="133"/>
      <c r="L17" s="133"/>
    </row>
    <row r="18" spans="1:12" ht="17.25" x14ac:dyDescent="0.4">
      <c r="A18" s="125"/>
      <c r="B18" s="139"/>
      <c r="C18" s="139"/>
      <c r="D18" s="140"/>
      <c r="E18" s="139"/>
      <c r="F18" s="139"/>
      <c r="G18" s="139"/>
      <c r="H18" s="139"/>
      <c r="I18" s="139"/>
      <c r="J18" s="139"/>
      <c r="K18" s="139"/>
      <c r="L18" s="139"/>
    </row>
    <row r="19" spans="1:12" ht="17.25" x14ac:dyDescent="0.4">
      <c r="A19" s="141" t="s">
        <v>319</v>
      </c>
      <c r="B19" s="142"/>
      <c r="C19" s="138" t="s">
        <v>329</v>
      </c>
      <c r="D19" s="143"/>
      <c r="E19" s="139"/>
      <c r="F19" s="139"/>
      <c r="G19" s="139"/>
      <c r="H19" s="139"/>
      <c r="I19" s="139"/>
      <c r="J19" s="139"/>
      <c r="K19" s="139"/>
      <c r="L19" s="139"/>
    </row>
    <row r="20" spans="1:12" ht="17.25" x14ac:dyDescent="0.4">
      <c r="A20" s="141" t="s">
        <v>320</v>
      </c>
      <c r="B20" s="142"/>
      <c r="C20" s="138" t="s">
        <v>325</v>
      </c>
      <c r="D20" s="139"/>
      <c r="E20" s="139"/>
      <c r="F20" s="139"/>
      <c r="G20" s="139"/>
      <c r="H20" s="139"/>
      <c r="I20" s="139"/>
      <c r="J20" s="139"/>
      <c r="K20" s="139"/>
      <c r="L20" s="139"/>
    </row>
    <row r="21" spans="1:12" ht="17.25" x14ac:dyDescent="0.4">
      <c r="A21" s="141" t="s">
        <v>321</v>
      </c>
      <c r="B21" s="142"/>
      <c r="C21" s="138">
        <v>2019</v>
      </c>
      <c r="D21" s="139"/>
      <c r="E21" s="139"/>
      <c r="F21" s="139"/>
      <c r="G21" s="139"/>
      <c r="H21" s="139"/>
      <c r="I21" s="139"/>
      <c r="J21" s="139"/>
      <c r="K21" s="139"/>
      <c r="L21" s="139"/>
    </row>
    <row r="22" spans="1:12" ht="17.25" x14ac:dyDescent="0.4">
      <c r="A22" s="141" t="s">
        <v>322</v>
      </c>
      <c r="B22" s="142"/>
      <c r="C22" s="138">
        <v>1</v>
      </c>
      <c r="D22" s="139"/>
      <c r="E22" s="139"/>
      <c r="F22" s="139"/>
      <c r="G22" s="139"/>
      <c r="H22" s="139"/>
      <c r="I22" s="139"/>
      <c r="J22" s="139"/>
      <c r="K22" s="139"/>
      <c r="L22" s="139"/>
    </row>
    <row r="23" spans="1:12" ht="16.5" customHeight="1" x14ac:dyDescent="0.4">
      <c r="A23" s="141" t="s">
        <v>323</v>
      </c>
      <c r="B23" s="144"/>
      <c r="C23" s="138" t="s">
        <v>324</v>
      </c>
      <c r="D23" s="139"/>
      <c r="E23" s="139"/>
      <c r="F23" s="139"/>
      <c r="G23" s="139"/>
      <c r="H23" s="139"/>
      <c r="I23" s="139"/>
      <c r="J23" s="139"/>
      <c r="K23" s="139"/>
      <c r="L23" s="139"/>
    </row>
  </sheetData>
  <mergeCells count="1">
    <mergeCell ref="A1:L1"/>
  </mergeCells>
  <hyperlinks>
    <hyperlink ref="A5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showGridLines="0" topLeftCell="A72" workbookViewId="0">
      <selection activeCell="G93" sqref="G93"/>
    </sheetView>
  </sheetViews>
  <sheetFormatPr defaultRowHeight="15" x14ac:dyDescent="0.25"/>
  <cols>
    <col min="1" max="1" width="15.7109375" style="111" customWidth="1"/>
    <col min="2" max="3" width="0" style="112" hidden="1" customWidth="1"/>
    <col min="4" max="4" width="12.42578125" style="113" hidden="1" customWidth="1"/>
    <col min="5" max="5" width="12" style="113" customWidth="1"/>
    <col min="6" max="6" width="12" style="117" customWidth="1"/>
    <col min="7" max="7" width="32.5703125" customWidth="1"/>
    <col min="8" max="8" width="29.28515625" customWidth="1"/>
    <col min="9" max="10" width="10.5703125" customWidth="1"/>
    <col min="11" max="11" width="12.140625" customWidth="1"/>
    <col min="12" max="12" width="12.85546875" customWidth="1"/>
  </cols>
  <sheetData>
    <row r="1" spans="1:12" ht="66" customHeight="1" x14ac:dyDescent="0.25">
      <c r="A1" s="1" t="s">
        <v>3</v>
      </c>
      <c r="B1" s="9" t="s">
        <v>12</v>
      </c>
      <c r="C1" s="10" t="s">
        <v>13</v>
      </c>
      <c r="D1" s="99" t="s">
        <v>14</v>
      </c>
      <c r="E1" s="100" t="s">
        <v>15</v>
      </c>
      <c r="F1" s="123" t="s">
        <v>309</v>
      </c>
      <c r="H1" s="147" t="s">
        <v>308</v>
      </c>
      <c r="I1" s="148"/>
      <c r="J1" s="148"/>
      <c r="K1" s="148"/>
      <c r="L1" s="149"/>
    </row>
    <row r="2" spans="1:12" ht="16.5" customHeight="1" x14ac:dyDescent="0.25">
      <c r="A2" s="107" t="s">
        <v>79</v>
      </c>
      <c r="B2" s="102">
        <v>12.21</v>
      </c>
      <c r="C2" s="103">
        <v>51.41</v>
      </c>
      <c r="D2" s="102">
        <v>7.0202667485192407</v>
      </c>
      <c r="E2" s="104">
        <v>-24.269610731635087</v>
      </c>
      <c r="F2" s="118">
        <v>190723</v>
      </c>
      <c r="G2" s="105"/>
      <c r="H2" s="150" t="s">
        <v>309</v>
      </c>
      <c r="I2" s="151" t="s">
        <v>12</v>
      </c>
      <c r="J2" s="151" t="s">
        <v>13</v>
      </c>
      <c r="K2" s="151" t="s">
        <v>14</v>
      </c>
      <c r="L2" s="151" t="s">
        <v>15</v>
      </c>
    </row>
    <row r="3" spans="1:12" x14ac:dyDescent="0.25">
      <c r="A3" s="107" t="s">
        <v>91</v>
      </c>
      <c r="B3" s="102">
        <v>13.08</v>
      </c>
      <c r="C3" s="103">
        <v>47.52</v>
      </c>
      <c r="D3" s="102">
        <v>7.0210699500188793</v>
      </c>
      <c r="E3" s="104">
        <v>-23.248494872951909</v>
      </c>
      <c r="F3" s="118">
        <v>190723</v>
      </c>
      <c r="G3" s="106"/>
      <c r="H3" s="150"/>
      <c r="I3" s="151"/>
      <c r="J3" s="151"/>
      <c r="K3" s="151"/>
      <c r="L3" s="151"/>
    </row>
    <row r="4" spans="1:12" x14ac:dyDescent="0.25">
      <c r="A4" s="107" t="s">
        <v>84</v>
      </c>
      <c r="B4" s="102">
        <v>12.42</v>
      </c>
      <c r="C4" s="103">
        <v>49.82</v>
      </c>
      <c r="D4" s="102">
        <v>7.2906775369884027</v>
      </c>
      <c r="E4" s="104">
        <v>-24.108989448786321</v>
      </c>
      <c r="F4" s="118">
        <v>190723</v>
      </c>
      <c r="G4" s="106"/>
      <c r="H4" s="150"/>
      <c r="I4" s="151"/>
      <c r="J4" s="151"/>
      <c r="K4" s="151"/>
      <c r="L4" s="151"/>
    </row>
    <row r="5" spans="1:12" x14ac:dyDescent="0.25">
      <c r="A5" s="107" t="s">
        <v>86</v>
      </c>
      <c r="B5" s="102">
        <v>13.3</v>
      </c>
      <c r="C5" s="103">
        <v>48.64</v>
      </c>
      <c r="D5" s="102">
        <v>7.2260851889746185</v>
      </c>
      <c r="E5" s="104">
        <v>-24.111150961840487</v>
      </c>
      <c r="F5" s="118">
        <v>190723</v>
      </c>
      <c r="G5" s="106"/>
      <c r="H5" s="150"/>
      <c r="I5" s="151"/>
      <c r="J5" s="151"/>
      <c r="K5" s="151"/>
      <c r="L5" s="151"/>
    </row>
    <row r="6" spans="1:12" x14ac:dyDescent="0.25">
      <c r="A6" s="107" t="s">
        <v>71</v>
      </c>
      <c r="B6" s="102">
        <v>11.47</v>
      </c>
      <c r="C6" s="103">
        <v>51.8</v>
      </c>
      <c r="D6" s="102">
        <v>7.702531142772636</v>
      </c>
      <c r="E6" s="104">
        <v>-24.424238672773996</v>
      </c>
      <c r="F6" s="118">
        <v>190723</v>
      </c>
      <c r="G6" s="106"/>
      <c r="H6" s="108">
        <v>190723</v>
      </c>
      <c r="I6" s="109">
        <v>0.16410362579784749</v>
      </c>
      <c r="J6" s="109">
        <v>0.41584853011643524</v>
      </c>
      <c r="K6" s="109">
        <v>7.8988891089635971E-2</v>
      </c>
      <c r="L6" s="109">
        <v>4.5321657713455088E-2</v>
      </c>
    </row>
    <row r="7" spans="1:12" x14ac:dyDescent="0.25">
      <c r="A7" s="107" t="s">
        <v>93</v>
      </c>
      <c r="B7" s="102">
        <v>10.65</v>
      </c>
      <c r="C7" s="103">
        <v>54.42</v>
      </c>
      <c r="D7" s="102">
        <v>7.6994326776432791</v>
      </c>
      <c r="E7" s="104">
        <v>-25.534946708771599</v>
      </c>
      <c r="F7" s="118">
        <v>190723</v>
      </c>
      <c r="G7" s="106"/>
      <c r="H7" s="108">
        <v>190724</v>
      </c>
      <c r="I7" s="109">
        <v>0.2252467782480167</v>
      </c>
      <c r="J7" s="109">
        <v>1.0169193675016712</v>
      </c>
      <c r="K7" s="109">
        <v>0.23883506750265857</v>
      </c>
      <c r="L7" s="109">
        <v>0.230782266861635</v>
      </c>
    </row>
    <row r="8" spans="1:12" x14ac:dyDescent="0.25">
      <c r="A8" s="107" t="s">
        <v>73</v>
      </c>
      <c r="B8" s="102">
        <v>12.2</v>
      </c>
      <c r="C8" s="103">
        <v>50.6</v>
      </c>
      <c r="D8" s="102">
        <v>7.1486309482037491</v>
      </c>
      <c r="E8" s="104">
        <v>-24.368329156470487</v>
      </c>
      <c r="F8" s="118">
        <v>190723</v>
      </c>
      <c r="G8" s="162">
        <f>AVERAGE(E8:E9)</f>
        <v>-24.167973959288297</v>
      </c>
    </row>
    <row r="9" spans="1:12" x14ac:dyDescent="0.25">
      <c r="A9" s="107" t="s">
        <v>89</v>
      </c>
      <c r="B9" s="102">
        <v>13.02</v>
      </c>
      <c r="C9" s="103">
        <v>49.37</v>
      </c>
      <c r="D9" s="102">
        <v>7.1745589961578347</v>
      </c>
      <c r="E9" s="104">
        <v>-23.967618762106103</v>
      </c>
      <c r="F9" s="118">
        <v>190723</v>
      </c>
      <c r="G9" s="106">
        <f>_xlfn.STDEV.S(E8:E9)</f>
        <v>0.28334503714699222</v>
      </c>
    </row>
    <row r="10" spans="1:12" x14ac:dyDescent="0.25">
      <c r="A10" s="107" t="s">
        <v>59</v>
      </c>
      <c r="B10" s="102">
        <v>13.38</v>
      </c>
      <c r="C10" s="103">
        <v>49.05</v>
      </c>
      <c r="D10" s="102">
        <v>6.5742366285559299</v>
      </c>
      <c r="E10" s="104">
        <v>-23.371938244681896</v>
      </c>
      <c r="F10" s="118">
        <v>190723</v>
      </c>
      <c r="G10" s="106"/>
    </row>
    <row r="11" spans="1:12" x14ac:dyDescent="0.25">
      <c r="A11" s="107" t="s">
        <v>61</v>
      </c>
      <c r="B11" s="102">
        <v>11.8</v>
      </c>
      <c r="C11" s="103">
        <v>56.69</v>
      </c>
      <c r="D11" s="102">
        <v>7.405133364607881</v>
      </c>
      <c r="E11" s="104">
        <v>-24.682575749338927</v>
      </c>
      <c r="F11" s="118">
        <v>190723</v>
      </c>
      <c r="G11" s="162">
        <f>AVERAGE(E10:E11)</f>
        <v>-24.027256997010412</v>
      </c>
    </row>
    <row r="12" spans="1:12" x14ac:dyDescent="0.25">
      <c r="A12" s="107" t="s">
        <v>69</v>
      </c>
      <c r="B12" s="102">
        <v>11.9</v>
      </c>
      <c r="C12" s="103">
        <v>52.01</v>
      </c>
      <c r="D12" s="102">
        <v>7.0068528358243638</v>
      </c>
      <c r="E12" s="104">
        <v>-24.655998425025018</v>
      </c>
      <c r="F12" s="118">
        <v>190723</v>
      </c>
      <c r="G12" s="106">
        <f>_xlfn.STDEV.S(E10:E11)</f>
        <v>0.92676066722040162</v>
      </c>
    </row>
    <row r="13" spans="1:12" x14ac:dyDescent="0.25">
      <c r="A13" s="107" t="s">
        <v>75</v>
      </c>
      <c r="B13" s="102">
        <v>12.4</v>
      </c>
      <c r="C13" s="103">
        <v>50.09</v>
      </c>
      <c r="D13" s="102">
        <v>7.309064444773445</v>
      </c>
      <c r="E13" s="104">
        <v>-23.736251775721311</v>
      </c>
      <c r="F13" s="118">
        <v>190723</v>
      </c>
      <c r="G13" s="106"/>
    </row>
    <row r="14" spans="1:12" x14ac:dyDescent="0.25">
      <c r="A14" s="107" t="s">
        <v>77</v>
      </c>
      <c r="B14" s="102">
        <v>12.97</v>
      </c>
      <c r="C14" s="103">
        <v>49.67</v>
      </c>
      <c r="D14" s="102">
        <v>7.5816541450647801</v>
      </c>
      <c r="E14" s="104">
        <v>-24.175048663679224</v>
      </c>
      <c r="F14" s="118">
        <v>190723</v>
      </c>
      <c r="G14" s="162">
        <f>AVERAGE(E13:E14)</f>
        <v>-23.955650219700267</v>
      </c>
    </row>
    <row r="15" spans="1:12" x14ac:dyDescent="0.25">
      <c r="A15" s="107" t="s">
        <v>65</v>
      </c>
      <c r="B15" s="102">
        <v>10.38</v>
      </c>
      <c r="C15" s="103">
        <v>53.77</v>
      </c>
      <c r="D15" s="102">
        <v>7.6142749670570424</v>
      </c>
      <c r="E15" s="104">
        <v>-25.920529792318884</v>
      </c>
      <c r="F15" s="118">
        <v>190723</v>
      </c>
      <c r="G15" s="106">
        <f>_xlfn.STDEV.S(E13:E14)</f>
        <v>0.3102762550385943</v>
      </c>
    </row>
    <row r="16" spans="1:12" x14ac:dyDescent="0.25">
      <c r="A16" s="107" t="s">
        <v>67</v>
      </c>
      <c r="B16" s="102">
        <v>13.28</v>
      </c>
      <c r="C16" s="103">
        <v>50.32</v>
      </c>
      <c r="D16" s="102">
        <v>7.4625596820916584</v>
      </c>
      <c r="E16" s="104">
        <v>-23.916156274329825</v>
      </c>
      <c r="F16" s="118">
        <v>190723</v>
      </c>
      <c r="G16" s="106"/>
    </row>
    <row r="17" spans="1:7" x14ac:dyDescent="0.25">
      <c r="A17" s="107" t="s">
        <v>63</v>
      </c>
      <c r="B17" s="102">
        <v>11.28</v>
      </c>
      <c r="C17" s="103">
        <v>55.43</v>
      </c>
      <c r="D17" s="102">
        <v>7.5544190811162917</v>
      </c>
      <c r="E17" s="104">
        <v>-25.143027698832405</v>
      </c>
      <c r="F17" s="118">
        <v>190723</v>
      </c>
      <c r="G17" s="106"/>
    </row>
    <row r="18" spans="1:7" x14ac:dyDescent="0.25">
      <c r="A18" s="107" t="s">
        <v>81</v>
      </c>
      <c r="B18" s="102">
        <v>11.3</v>
      </c>
      <c r="C18" s="103">
        <v>51.27</v>
      </c>
      <c r="D18" s="102">
        <v>7.1474646703276052</v>
      </c>
      <c r="E18" s="104">
        <v>-24.999266067788991</v>
      </c>
      <c r="F18" s="118">
        <v>190723</v>
      </c>
      <c r="G18" s="162">
        <f>AVERAGE(E2:E18)</f>
        <v>-24.390245412179553</v>
      </c>
    </row>
    <row r="19" spans="1:7" x14ac:dyDescent="0.25">
      <c r="A19" s="107" t="s">
        <v>266</v>
      </c>
      <c r="B19" s="102">
        <v>11.58</v>
      </c>
      <c r="C19" s="103">
        <v>51.4</v>
      </c>
      <c r="D19" s="102">
        <v>9.9535357110252161</v>
      </c>
      <c r="E19" s="104">
        <v>-27.683551886140343</v>
      </c>
      <c r="F19" s="118">
        <v>190724</v>
      </c>
      <c r="G19" s="106">
        <f>_xlfn.STDEV.S(E2:E18)</f>
        <v>0.71313140777340145</v>
      </c>
    </row>
    <row r="20" spans="1:7" x14ac:dyDescent="0.25">
      <c r="A20" s="107" t="s">
        <v>279</v>
      </c>
      <c r="B20" s="102">
        <v>10.93</v>
      </c>
      <c r="C20" s="103">
        <v>48.65</v>
      </c>
      <c r="D20" s="102">
        <v>7.6345493806665568</v>
      </c>
      <c r="E20" s="104">
        <v>-26.876417093976706</v>
      </c>
      <c r="F20" s="118">
        <v>190724</v>
      </c>
      <c r="G20" s="106"/>
    </row>
    <row r="21" spans="1:7" x14ac:dyDescent="0.25">
      <c r="A21" s="107" t="s">
        <v>285</v>
      </c>
      <c r="B21" s="102">
        <v>11.05</v>
      </c>
      <c r="C21" s="103">
        <v>52.21</v>
      </c>
      <c r="D21" s="102">
        <v>7.8984029136539968</v>
      </c>
      <c r="E21" s="104">
        <v>-27.32214649459339</v>
      </c>
      <c r="F21" s="118">
        <v>190724</v>
      </c>
      <c r="G21" s="162">
        <f>AVERAGE(E20:E21)</f>
        <v>-27.099281794285048</v>
      </c>
    </row>
    <row r="22" spans="1:7" x14ac:dyDescent="0.25">
      <c r="A22" s="107" t="s">
        <v>253</v>
      </c>
      <c r="B22" s="102">
        <v>11.81</v>
      </c>
      <c r="C22" s="103">
        <v>50.53</v>
      </c>
      <c r="D22" s="102">
        <v>8.153382317955959</v>
      </c>
      <c r="E22" s="104">
        <v>-26.655556030904705</v>
      </c>
      <c r="F22" s="118">
        <v>190724</v>
      </c>
      <c r="G22">
        <f>_xlfn.STDEV.S(E20:E21)</f>
        <v>0.31517828175027307</v>
      </c>
    </row>
    <row r="23" spans="1:7" x14ac:dyDescent="0.25">
      <c r="A23" s="107" t="s">
        <v>283</v>
      </c>
      <c r="B23" s="102">
        <v>10.44</v>
      </c>
      <c r="C23" s="103">
        <v>53.94</v>
      </c>
      <c r="D23" s="102">
        <v>9.1166090748504907</v>
      </c>
      <c r="E23" s="104">
        <v>-28.10743211444359</v>
      </c>
      <c r="F23" s="118">
        <v>190724</v>
      </c>
    </row>
    <row r="24" spans="1:7" x14ac:dyDescent="0.25">
      <c r="A24" s="107" t="s">
        <v>262</v>
      </c>
      <c r="B24" s="102">
        <v>11.48</v>
      </c>
      <c r="C24" s="103">
        <v>51.64</v>
      </c>
      <c r="D24" s="102">
        <v>7.8485336287120155</v>
      </c>
      <c r="E24" s="104">
        <v>-27.33313700835285</v>
      </c>
      <c r="F24" s="118">
        <v>190724</v>
      </c>
    </row>
    <row r="25" spans="1:7" x14ac:dyDescent="0.25">
      <c r="A25" s="107" t="s">
        <v>287</v>
      </c>
      <c r="B25" s="102">
        <v>11.9</v>
      </c>
      <c r="C25" s="103">
        <v>55.24</v>
      </c>
      <c r="D25" s="102">
        <v>9.1193826091492518</v>
      </c>
      <c r="E25" s="104">
        <v>-26.467645533581191</v>
      </c>
      <c r="F25" s="118">
        <v>190724</v>
      </c>
    </row>
    <row r="26" spans="1:7" x14ac:dyDescent="0.25">
      <c r="A26" s="107" t="s">
        <v>268</v>
      </c>
      <c r="B26" s="102">
        <v>11.1</v>
      </c>
      <c r="C26" s="103">
        <v>53.88</v>
      </c>
      <c r="D26" s="102">
        <v>9.3903291896791572</v>
      </c>
      <c r="E26" s="104">
        <v>-26.433303473893574</v>
      </c>
      <c r="F26" s="118">
        <v>190724</v>
      </c>
    </row>
    <row r="27" spans="1:7" x14ac:dyDescent="0.25">
      <c r="A27" s="107" t="s">
        <v>251</v>
      </c>
      <c r="B27" s="102">
        <v>11.01</v>
      </c>
      <c r="C27" s="103">
        <v>51.98</v>
      </c>
      <c r="D27" s="102">
        <v>8.949246008684824</v>
      </c>
      <c r="E27" s="104">
        <v>-27.718554504886356</v>
      </c>
      <c r="F27" s="118">
        <v>190724</v>
      </c>
    </row>
    <row r="28" spans="1:7" x14ac:dyDescent="0.25">
      <c r="A28" s="107" t="s">
        <v>259</v>
      </c>
      <c r="B28" s="102">
        <v>10.54</v>
      </c>
      <c r="C28" s="103">
        <v>52.44</v>
      </c>
      <c r="D28" s="102">
        <v>8.6984661906185217</v>
      </c>
      <c r="E28" s="104">
        <v>-26.906725378630419</v>
      </c>
      <c r="F28" s="118">
        <v>190724</v>
      </c>
    </row>
    <row r="29" spans="1:7" x14ac:dyDescent="0.25">
      <c r="A29" s="107" t="s">
        <v>242</v>
      </c>
      <c r="B29" s="102">
        <v>11.33</v>
      </c>
      <c r="C29" s="103">
        <v>50.59</v>
      </c>
      <c r="D29" s="102">
        <v>8.8698623463361272</v>
      </c>
      <c r="E29" s="104">
        <v>-27.483053059586872</v>
      </c>
      <c r="F29" s="118">
        <v>190724</v>
      </c>
    </row>
    <row r="30" spans="1:7" x14ac:dyDescent="0.25">
      <c r="A30" s="107" t="s">
        <v>281</v>
      </c>
      <c r="B30" s="102">
        <v>10.130000000000001</v>
      </c>
      <c r="C30" s="103">
        <v>51.46</v>
      </c>
      <c r="D30" s="102">
        <v>8.8079541584960879</v>
      </c>
      <c r="E30" s="104">
        <v>-27.387992046155105</v>
      </c>
      <c r="F30" s="118">
        <v>190724</v>
      </c>
    </row>
    <row r="31" spans="1:7" x14ac:dyDescent="0.25">
      <c r="A31" s="107" t="s">
        <v>272</v>
      </c>
      <c r="B31" s="102">
        <v>10.6</v>
      </c>
      <c r="C31" s="103">
        <v>51.74</v>
      </c>
      <c r="D31" s="102">
        <v>9.3208838441532329</v>
      </c>
      <c r="E31" s="104">
        <v>-27.125437383017477</v>
      </c>
      <c r="F31" s="118">
        <v>190724</v>
      </c>
    </row>
    <row r="32" spans="1:7" x14ac:dyDescent="0.25">
      <c r="A32" s="107" t="s">
        <v>270</v>
      </c>
      <c r="B32" s="102">
        <v>9.77</v>
      </c>
      <c r="C32" s="103">
        <v>53.03</v>
      </c>
      <c r="D32" s="102">
        <v>9.1386430792239857</v>
      </c>
      <c r="E32" s="104">
        <v>-27.202011993790371</v>
      </c>
      <c r="F32" s="118">
        <v>190724</v>
      </c>
    </row>
    <row r="33" spans="1:6" x14ac:dyDescent="0.25">
      <c r="A33" s="107" t="s">
        <v>257</v>
      </c>
      <c r="B33" s="102">
        <v>10.61</v>
      </c>
      <c r="C33" s="103">
        <v>52.14</v>
      </c>
      <c r="D33" s="102">
        <v>9.762695958437158</v>
      </c>
      <c r="E33" s="104">
        <v>-27.156075744149746</v>
      </c>
      <c r="F33" s="118">
        <v>190724</v>
      </c>
    </row>
    <row r="34" spans="1:6" x14ac:dyDescent="0.25">
      <c r="A34" s="107" t="s">
        <v>257</v>
      </c>
      <c r="B34" s="102">
        <v>10.81</v>
      </c>
      <c r="C34" s="103">
        <v>51.39</v>
      </c>
      <c r="D34" s="102">
        <v>9.7493633723233781</v>
      </c>
      <c r="E34" s="104">
        <v>-27.108125620447417</v>
      </c>
      <c r="F34" s="118">
        <v>190724</v>
      </c>
    </row>
    <row r="35" spans="1:6" x14ac:dyDescent="0.25">
      <c r="A35" s="101" t="s">
        <v>240</v>
      </c>
      <c r="B35" s="102">
        <v>9.15</v>
      </c>
      <c r="C35" s="103">
        <v>53.29</v>
      </c>
      <c r="D35" s="102">
        <v>8.1298090264163498</v>
      </c>
      <c r="E35" s="104">
        <v>-27.554447939632091</v>
      </c>
      <c r="F35" s="118">
        <v>190724</v>
      </c>
    </row>
    <row r="36" spans="1:6" x14ac:dyDescent="0.25">
      <c r="A36" s="107" t="s">
        <v>277</v>
      </c>
      <c r="B36" s="102">
        <v>10.58</v>
      </c>
      <c r="C36" s="103">
        <v>57.17</v>
      </c>
      <c r="D36" s="102">
        <v>7.9787075739619393</v>
      </c>
      <c r="E36" s="104">
        <v>-26.435342624369447</v>
      </c>
      <c r="F36" s="118">
        <v>190724</v>
      </c>
    </row>
    <row r="37" spans="1:6" x14ac:dyDescent="0.25">
      <c r="A37" s="107" t="s">
        <v>255</v>
      </c>
      <c r="B37" s="102">
        <v>11.91</v>
      </c>
      <c r="C37" s="103">
        <v>52.05</v>
      </c>
      <c r="D37" s="102">
        <v>9.4303188829187139</v>
      </c>
      <c r="E37" s="104">
        <v>-27.044665513837444</v>
      </c>
      <c r="F37" s="118">
        <v>190724</v>
      </c>
    </row>
    <row r="38" spans="1:6" x14ac:dyDescent="0.25">
      <c r="A38" s="107" t="s">
        <v>275</v>
      </c>
      <c r="B38" s="102">
        <v>10.32</v>
      </c>
      <c r="C38" s="103">
        <v>54.14</v>
      </c>
      <c r="D38" s="102">
        <v>8.1865926316672919</v>
      </c>
      <c r="E38" s="104">
        <v>-27.371651354206755</v>
      </c>
      <c r="F38" s="118">
        <v>190724</v>
      </c>
    </row>
    <row r="39" spans="1:6" x14ac:dyDescent="0.25">
      <c r="A39" s="107" t="s">
        <v>264</v>
      </c>
      <c r="B39" s="102">
        <v>11.21</v>
      </c>
      <c r="C39" s="103">
        <v>50.77</v>
      </c>
      <c r="D39" s="102">
        <v>8.0713872195043734</v>
      </c>
      <c r="E39" s="104">
        <v>-26.879403924025233</v>
      </c>
      <c r="F39" s="118">
        <v>190724</v>
      </c>
    </row>
    <row r="40" spans="1:6" x14ac:dyDescent="0.25">
      <c r="A40" s="107" t="s">
        <v>230</v>
      </c>
      <c r="B40" s="102">
        <v>10.25</v>
      </c>
      <c r="C40" s="103">
        <v>55.17</v>
      </c>
      <c r="D40" s="102">
        <v>9.9800410311088719</v>
      </c>
      <c r="E40" s="104">
        <v>-24.251383105044617</v>
      </c>
      <c r="F40" s="118">
        <v>190724</v>
      </c>
    </row>
    <row r="41" spans="1:6" x14ac:dyDescent="0.25">
      <c r="A41" s="107" t="s">
        <v>215</v>
      </c>
      <c r="B41" s="102">
        <v>7.94</v>
      </c>
      <c r="C41" s="103">
        <v>61.49</v>
      </c>
      <c r="D41" s="102">
        <v>9.9566765409946303</v>
      </c>
      <c r="E41" s="104">
        <v>-25.971549479891152</v>
      </c>
      <c r="F41" s="118">
        <v>190724</v>
      </c>
    </row>
    <row r="42" spans="1:6" x14ac:dyDescent="0.25">
      <c r="A42" s="107" t="s">
        <v>232</v>
      </c>
      <c r="B42" s="102">
        <v>8.3000000000000007</v>
      </c>
      <c r="C42" s="103">
        <v>61.38</v>
      </c>
      <c r="D42" s="102">
        <v>10.360075496585496</v>
      </c>
      <c r="E42" s="104">
        <v>-28.1999791441919</v>
      </c>
      <c r="F42" s="118">
        <v>190724</v>
      </c>
    </row>
    <row r="43" spans="1:6" x14ac:dyDescent="0.25">
      <c r="A43" s="107" t="s">
        <v>228</v>
      </c>
      <c r="B43" s="102">
        <v>7.74</v>
      </c>
      <c r="C43" s="103">
        <v>60.37</v>
      </c>
      <c r="D43" s="102">
        <v>10.302753359766164</v>
      </c>
      <c r="E43" s="104">
        <v>-25.593998119947962</v>
      </c>
      <c r="F43" s="118">
        <v>190724</v>
      </c>
    </row>
    <row r="44" spans="1:6" x14ac:dyDescent="0.25">
      <c r="A44" s="107" t="s">
        <v>238</v>
      </c>
      <c r="B44" s="102">
        <v>8</v>
      </c>
      <c r="C44" s="103">
        <v>63.47</v>
      </c>
      <c r="D44" s="102">
        <v>9.7325699948230593</v>
      </c>
      <c r="E44" s="104">
        <v>-26.180545565936093</v>
      </c>
      <c r="F44" s="118">
        <v>190724</v>
      </c>
    </row>
    <row r="45" spans="1:6" x14ac:dyDescent="0.25">
      <c r="A45" s="107" t="s">
        <v>226</v>
      </c>
      <c r="B45" s="102">
        <v>11.19</v>
      </c>
      <c r="C45" s="103">
        <v>54.57</v>
      </c>
      <c r="D45" s="102">
        <v>9.7248922837487122</v>
      </c>
      <c r="E45" s="104">
        <v>-24.514911708174019</v>
      </c>
      <c r="F45" s="118">
        <v>190724</v>
      </c>
    </row>
    <row r="46" spans="1:6" x14ac:dyDescent="0.25">
      <c r="A46" s="107" t="s">
        <v>224</v>
      </c>
      <c r="B46" s="102">
        <v>8.5500000000000007</v>
      </c>
      <c r="C46" s="103">
        <v>61.02</v>
      </c>
      <c r="D46" s="102">
        <v>9.5876927060677293</v>
      </c>
      <c r="E46" s="104">
        <v>-26.28094929189858</v>
      </c>
      <c r="F46" s="118">
        <v>190724</v>
      </c>
    </row>
    <row r="47" spans="1:6" x14ac:dyDescent="0.25">
      <c r="A47" s="107" t="s">
        <v>234</v>
      </c>
      <c r="B47" s="102">
        <v>7.4</v>
      </c>
      <c r="C47" s="103">
        <v>61.92</v>
      </c>
      <c r="D47" s="102">
        <v>8.9157371805941743</v>
      </c>
      <c r="E47" s="104">
        <v>-27.847966769160521</v>
      </c>
      <c r="F47" s="118">
        <v>190724</v>
      </c>
    </row>
    <row r="48" spans="1:6" x14ac:dyDescent="0.25">
      <c r="A48" s="107" t="s">
        <v>217</v>
      </c>
      <c r="B48" s="102">
        <v>8.32</v>
      </c>
      <c r="C48" s="103">
        <v>63.2</v>
      </c>
      <c r="D48" s="102">
        <v>10.112925028069542</v>
      </c>
      <c r="E48" s="104">
        <v>-26.356059965355243</v>
      </c>
      <c r="F48" s="118">
        <v>190724</v>
      </c>
    </row>
    <row r="49" spans="1:6" x14ac:dyDescent="0.25">
      <c r="A49" s="107" t="s">
        <v>236</v>
      </c>
      <c r="B49" s="102">
        <v>9</v>
      </c>
      <c r="C49" s="103">
        <v>53.11</v>
      </c>
      <c r="D49" s="102">
        <v>9.7820144564149096</v>
      </c>
      <c r="E49" s="104">
        <v>-26.186544740360745</v>
      </c>
      <c r="F49" s="118">
        <v>190724</v>
      </c>
    </row>
    <row r="50" spans="1:6" x14ac:dyDescent="0.25">
      <c r="A50" s="107" t="s">
        <v>220</v>
      </c>
      <c r="B50" s="102">
        <v>7.18</v>
      </c>
      <c r="C50" s="103">
        <v>61.41</v>
      </c>
      <c r="D50" s="102">
        <v>8.9965163117436351</v>
      </c>
      <c r="E50" s="104">
        <v>-27.271752997039691</v>
      </c>
      <c r="F50" s="118">
        <v>190724</v>
      </c>
    </row>
    <row r="51" spans="1:6" x14ac:dyDescent="0.25">
      <c r="A51" s="107" t="s">
        <v>222</v>
      </c>
      <c r="B51" s="102">
        <v>11.23</v>
      </c>
      <c r="C51" s="103">
        <v>53.54</v>
      </c>
      <c r="D51" s="102">
        <v>9.221296886344863</v>
      </c>
      <c r="E51" s="104">
        <v>-24.938374106863932</v>
      </c>
      <c r="F51" s="118">
        <v>190724</v>
      </c>
    </row>
    <row r="52" spans="1:6" x14ac:dyDescent="0.25">
      <c r="A52" s="107" t="s">
        <v>187</v>
      </c>
      <c r="B52" s="102">
        <v>10.42</v>
      </c>
      <c r="C52" s="103">
        <v>55.91</v>
      </c>
      <c r="D52" s="102">
        <v>8.6061830295742254</v>
      </c>
      <c r="E52" s="104">
        <v>-26.220027232024741</v>
      </c>
      <c r="F52" s="118">
        <v>190724</v>
      </c>
    </row>
    <row r="53" spans="1:6" x14ac:dyDescent="0.25">
      <c r="A53" s="107" t="s">
        <v>203</v>
      </c>
      <c r="B53" s="102">
        <v>10.96</v>
      </c>
      <c r="C53" s="103">
        <v>54.24</v>
      </c>
      <c r="D53" s="102">
        <v>9.3819243234339922</v>
      </c>
      <c r="E53" s="104">
        <v>-25.532342427000536</v>
      </c>
      <c r="F53" s="118">
        <v>190724</v>
      </c>
    </row>
    <row r="54" spans="1:6" x14ac:dyDescent="0.25">
      <c r="A54" s="107" t="s">
        <v>209</v>
      </c>
      <c r="B54" s="102">
        <v>11.41</v>
      </c>
      <c r="C54" s="103">
        <v>54.81</v>
      </c>
      <c r="D54" s="102">
        <v>9.5173839105100768</v>
      </c>
      <c r="E54" s="104">
        <v>-27.980649684743859</v>
      </c>
      <c r="F54" s="118">
        <v>190724</v>
      </c>
    </row>
    <row r="55" spans="1:6" x14ac:dyDescent="0.25">
      <c r="A55" s="107" t="s">
        <v>195</v>
      </c>
      <c r="B55" s="102">
        <v>11.02</v>
      </c>
      <c r="C55" s="103">
        <v>53.13</v>
      </c>
      <c r="D55" s="102">
        <v>8.1711383657140857</v>
      </c>
      <c r="E55" s="104">
        <v>-26.949958327486044</v>
      </c>
      <c r="F55" s="118">
        <v>190724</v>
      </c>
    </row>
    <row r="56" spans="1:6" x14ac:dyDescent="0.25">
      <c r="A56" s="107" t="s">
        <v>201</v>
      </c>
      <c r="B56" s="102">
        <v>10.15</v>
      </c>
      <c r="C56" s="103">
        <v>57.29</v>
      </c>
      <c r="D56" s="102">
        <v>10.270902081734704</v>
      </c>
      <c r="E56" s="104">
        <v>-27.785848664321094</v>
      </c>
      <c r="F56" s="118">
        <v>190724</v>
      </c>
    </row>
    <row r="57" spans="1:6" x14ac:dyDescent="0.25">
      <c r="A57" s="107" t="s">
        <v>183</v>
      </c>
      <c r="B57" s="102">
        <v>10.9</v>
      </c>
      <c r="C57" s="103">
        <v>53.05</v>
      </c>
      <c r="D57" s="102">
        <v>9.1386667064306764</v>
      </c>
      <c r="E57" s="104">
        <v>-27.471520673283379</v>
      </c>
      <c r="F57" s="118">
        <v>190724</v>
      </c>
    </row>
    <row r="58" spans="1:6" x14ac:dyDescent="0.25">
      <c r="A58" s="107" t="s">
        <v>185</v>
      </c>
      <c r="B58" s="102">
        <v>4.6500000000000004</v>
      </c>
      <c r="C58" s="103">
        <v>23.57</v>
      </c>
      <c r="D58" s="102">
        <v>7.9119159980006426</v>
      </c>
      <c r="E58" s="104">
        <v>-26.383424352138547</v>
      </c>
      <c r="F58" s="118">
        <v>190724</v>
      </c>
    </row>
    <row r="59" spans="1:6" x14ac:dyDescent="0.25">
      <c r="A59" s="107" t="s">
        <v>211</v>
      </c>
      <c r="B59" s="102">
        <v>11.39</v>
      </c>
      <c r="C59" s="103">
        <v>51.89</v>
      </c>
      <c r="D59" s="102">
        <v>8.8669707155455484</v>
      </c>
      <c r="E59" s="104">
        <v>-24.754395486639346</v>
      </c>
      <c r="F59" s="118">
        <v>190724</v>
      </c>
    </row>
    <row r="60" spans="1:6" x14ac:dyDescent="0.25">
      <c r="A60" s="107" t="s">
        <v>175</v>
      </c>
      <c r="B60" s="102">
        <v>10.6</v>
      </c>
      <c r="C60" s="103">
        <v>55.22</v>
      </c>
      <c r="D60" s="102">
        <v>9.5930898234962765</v>
      </c>
      <c r="E60" s="104">
        <v>-28.736039323704446</v>
      </c>
      <c r="F60" s="118">
        <v>190724</v>
      </c>
    </row>
    <row r="61" spans="1:6" x14ac:dyDescent="0.25">
      <c r="A61" s="101" t="s">
        <v>213</v>
      </c>
      <c r="B61" s="102">
        <v>11.06</v>
      </c>
      <c r="C61" s="103">
        <v>54.77</v>
      </c>
      <c r="D61" s="102">
        <v>9.6969735216581547</v>
      </c>
      <c r="E61" s="104">
        <v>-28.466166290496609</v>
      </c>
      <c r="F61" s="118">
        <v>190724</v>
      </c>
    </row>
    <row r="62" spans="1:6" x14ac:dyDescent="0.25">
      <c r="A62" s="107" t="s">
        <v>181</v>
      </c>
      <c r="B62" s="102">
        <v>10.4</v>
      </c>
      <c r="C62" s="103">
        <v>55.07</v>
      </c>
      <c r="D62" s="102">
        <v>8.6430956290753365</v>
      </c>
      <c r="E62" s="104">
        <v>-26.605795887780758</v>
      </c>
      <c r="F62" s="118">
        <v>190724</v>
      </c>
    </row>
    <row r="63" spans="1:6" x14ac:dyDescent="0.25">
      <c r="A63" s="107" t="s">
        <v>207</v>
      </c>
      <c r="B63" s="102">
        <v>10.59</v>
      </c>
      <c r="C63" s="103">
        <v>57.55</v>
      </c>
      <c r="D63" s="102">
        <v>9.1435255437579865</v>
      </c>
      <c r="E63" s="104">
        <v>-26.973273892990129</v>
      </c>
      <c r="F63" s="118">
        <v>190724</v>
      </c>
    </row>
    <row r="64" spans="1:6" x14ac:dyDescent="0.25">
      <c r="A64" s="107" t="s">
        <v>189</v>
      </c>
      <c r="B64" s="102">
        <v>10.99</v>
      </c>
      <c r="C64" s="103">
        <v>57.19</v>
      </c>
      <c r="D64" s="102">
        <v>9.3683351754101434</v>
      </c>
      <c r="E64" s="104">
        <v>-28.235315768611365</v>
      </c>
      <c r="F64" s="118">
        <v>190724</v>
      </c>
    </row>
    <row r="65" spans="1:7" x14ac:dyDescent="0.25">
      <c r="A65" s="107" t="s">
        <v>177</v>
      </c>
      <c r="B65" s="102">
        <v>10.37</v>
      </c>
      <c r="C65" s="103">
        <v>55.93</v>
      </c>
      <c r="D65" s="102">
        <v>9.6192457987538589</v>
      </c>
      <c r="E65" s="104">
        <v>-28.223012744264267</v>
      </c>
      <c r="F65" s="118">
        <v>190724</v>
      </c>
    </row>
    <row r="66" spans="1:7" x14ac:dyDescent="0.25">
      <c r="A66" s="107" t="s">
        <v>199</v>
      </c>
      <c r="B66" s="102">
        <v>11.08</v>
      </c>
      <c r="C66" s="103">
        <v>53.29</v>
      </c>
      <c r="D66" s="102">
        <v>10.120631760517249</v>
      </c>
      <c r="E66" s="104">
        <v>-27.428257861224267</v>
      </c>
      <c r="F66" s="118">
        <v>190724</v>
      </c>
    </row>
    <row r="67" spans="1:7" x14ac:dyDescent="0.25">
      <c r="A67" s="107" t="s">
        <v>192</v>
      </c>
      <c r="B67" s="102">
        <v>10.58</v>
      </c>
      <c r="C67" s="103">
        <v>54.66</v>
      </c>
      <c r="D67" s="102">
        <v>10.250865525860499</v>
      </c>
      <c r="E67" s="104">
        <v>-28.21805771493122</v>
      </c>
      <c r="F67" s="118">
        <v>190724</v>
      </c>
    </row>
    <row r="68" spans="1:7" x14ac:dyDescent="0.25">
      <c r="A68" s="107" t="s">
        <v>171</v>
      </c>
      <c r="B68" s="102">
        <v>11.28</v>
      </c>
      <c r="C68" s="103">
        <v>52.27</v>
      </c>
      <c r="D68" s="102">
        <v>9.7686206235340158</v>
      </c>
      <c r="E68" s="104">
        <v>-23.945219922289226</v>
      </c>
      <c r="F68" s="118">
        <v>190724</v>
      </c>
    </row>
    <row r="69" spans="1:7" x14ac:dyDescent="0.25">
      <c r="A69" s="107" t="s">
        <v>173</v>
      </c>
      <c r="B69" s="102">
        <v>9.76</v>
      </c>
      <c r="C69" s="103">
        <v>53.7</v>
      </c>
      <c r="D69" s="102">
        <v>8.9683472428433255</v>
      </c>
      <c r="E69" s="104">
        <v>-26.866733151100377</v>
      </c>
      <c r="F69" s="118">
        <v>190724</v>
      </c>
      <c r="G69" s="112">
        <f>AVERAGE(E68:E69)</f>
        <v>-25.405976536694801</v>
      </c>
    </row>
    <row r="70" spans="1:7" x14ac:dyDescent="0.25">
      <c r="A70" s="107" t="s">
        <v>205</v>
      </c>
      <c r="B70" s="102">
        <v>10.87</v>
      </c>
      <c r="C70" s="103">
        <v>49.72</v>
      </c>
      <c r="D70" s="102">
        <v>9.0277159038024468</v>
      </c>
      <c r="E70" s="104">
        <v>-25.411676668774049</v>
      </c>
      <c r="F70" s="118">
        <v>190724</v>
      </c>
      <c r="G70">
        <f>_xlfn.STDEV.S(E68:E69)</f>
        <v>2.0658218154185701</v>
      </c>
    </row>
    <row r="71" spans="1:7" x14ac:dyDescent="0.25">
      <c r="A71" s="107" t="s">
        <v>179</v>
      </c>
      <c r="B71" s="102">
        <v>10.97</v>
      </c>
      <c r="C71" s="103">
        <v>54.24</v>
      </c>
      <c r="D71" s="102">
        <v>10.31535422842925</v>
      </c>
      <c r="E71" s="104">
        <v>-26.466846088770914</v>
      </c>
      <c r="F71" s="118">
        <v>190724</v>
      </c>
    </row>
    <row r="72" spans="1:7" x14ac:dyDescent="0.25">
      <c r="A72" s="107" t="s">
        <v>197</v>
      </c>
      <c r="B72" s="102">
        <v>10.3</v>
      </c>
      <c r="C72" s="103">
        <v>53.56</v>
      </c>
      <c r="D72" s="102">
        <v>8.435343121856171</v>
      </c>
      <c r="E72" s="104">
        <v>-26.360948758900051</v>
      </c>
      <c r="F72" s="118">
        <v>190724</v>
      </c>
    </row>
    <row r="73" spans="1:7" x14ac:dyDescent="0.25">
      <c r="A73" s="107" t="s">
        <v>134</v>
      </c>
      <c r="B73" s="102">
        <v>10.37</v>
      </c>
      <c r="C73" s="103">
        <v>51.92</v>
      </c>
      <c r="D73" s="102">
        <v>7.2959998168556721</v>
      </c>
      <c r="E73" s="104">
        <v>-24.161424917447818</v>
      </c>
      <c r="F73" s="118">
        <v>190723</v>
      </c>
    </row>
    <row r="74" spans="1:7" x14ac:dyDescent="0.25">
      <c r="A74" s="107" t="s">
        <v>33</v>
      </c>
      <c r="B74" s="102">
        <v>10.35</v>
      </c>
      <c r="C74" s="103">
        <v>52.85</v>
      </c>
      <c r="D74" s="102">
        <v>6.5462606191321484</v>
      </c>
      <c r="E74" s="104">
        <v>-27.358158914222042</v>
      </c>
      <c r="F74" s="118">
        <v>190723</v>
      </c>
    </row>
    <row r="75" spans="1:7" x14ac:dyDescent="0.25">
      <c r="A75" s="107" t="s">
        <v>47</v>
      </c>
      <c r="B75" s="102">
        <v>10.28</v>
      </c>
      <c r="C75" s="103">
        <v>51.51</v>
      </c>
      <c r="D75" s="102">
        <v>6.1424224639844178</v>
      </c>
      <c r="E75" s="104">
        <v>-27.225048623499713</v>
      </c>
      <c r="F75" s="118">
        <v>190723</v>
      </c>
    </row>
    <row r="76" spans="1:7" x14ac:dyDescent="0.25">
      <c r="A76" s="107" t="s">
        <v>41</v>
      </c>
      <c r="B76" s="102">
        <v>10.71</v>
      </c>
      <c r="C76" s="103">
        <v>55</v>
      </c>
      <c r="D76" s="102">
        <v>7.7926812056487806</v>
      </c>
      <c r="E76" s="104">
        <v>-27.088999488895823</v>
      </c>
      <c r="F76" s="118">
        <v>190723</v>
      </c>
    </row>
    <row r="77" spans="1:7" x14ac:dyDescent="0.25">
      <c r="A77" s="107" t="s">
        <v>35</v>
      </c>
      <c r="B77" s="102">
        <v>9.08</v>
      </c>
      <c r="C77" s="103">
        <v>55.71</v>
      </c>
      <c r="D77" s="102">
        <v>6.2537081624264701</v>
      </c>
      <c r="E77" s="104">
        <v>-27.743341779022249</v>
      </c>
      <c r="F77" s="118">
        <v>190723</v>
      </c>
    </row>
    <row r="78" spans="1:7" x14ac:dyDescent="0.25">
      <c r="A78" s="107" t="s">
        <v>293</v>
      </c>
      <c r="B78" s="102">
        <v>8.82</v>
      </c>
      <c r="C78" s="103">
        <v>54.65</v>
      </c>
      <c r="D78" s="102">
        <v>6.8947589012843293</v>
      </c>
      <c r="E78" s="104">
        <v>-27.503602922470336</v>
      </c>
      <c r="F78" s="118">
        <v>190724</v>
      </c>
    </row>
    <row r="79" spans="1:7" x14ac:dyDescent="0.25">
      <c r="A79" s="107" t="s">
        <v>291</v>
      </c>
      <c r="B79" s="102">
        <v>7.65</v>
      </c>
      <c r="C79" s="103">
        <v>55.07</v>
      </c>
      <c r="D79" s="102">
        <v>7.5254267290930521</v>
      </c>
      <c r="E79" s="104">
        <v>-26.763458555268677</v>
      </c>
      <c r="F79" s="118">
        <v>190724</v>
      </c>
    </row>
    <row r="80" spans="1:7" x14ac:dyDescent="0.25">
      <c r="A80" s="107" t="s">
        <v>54</v>
      </c>
      <c r="B80" s="102">
        <v>9.25</v>
      </c>
      <c r="C80" s="103">
        <v>51.39</v>
      </c>
      <c r="D80" s="102">
        <v>5.9980594490572381</v>
      </c>
      <c r="E80" s="104">
        <v>-27.048434323173154</v>
      </c>
      <c r="F80" s="118">
        <v>190723</v>
      </c>
    </row>
    <row r="81" spans="1:7" x14ac:dyDescent="0.25">
      <c r="A81" s="107" t="s">
        <v>295</v>
      </c>
      <c r="B81" s="102">
        <v>8.86</v>
      </c>
      <c r="C81" s="103">
        <v>53.66</v>
      </c>
      <c r="D81" s="102">
        <v>6.2092539465148757</v>
      </c>
      <c r="E81" s="104">
        <v>-28.055114960261648</v>
      </c>
      <c r="F81" s="118">
        <v>190724</v>
      </c>
    </row>
    <row r="82" spans="1:7" x14ac:dyDescent="0.25">
      <c r="A82" s="107" t="s">
        <v>45</v>
      </c>
      <c r="B82" s="102">
        <v>10.62</v>
      </c>
      <c r="C82" s="103">
        <v>54.25</v>
      </c>
      <c r="D82" s="102">
        <v>6.169611134283941</v>
      </c>
      <c r="E82" s="104">
        <v>-27.461954266352389</v>
      </c>
      <c r="F82" s="118">
        <v>190723</v>
      </c>
    </row>
    <row r="83" spans="1:7" x14ac:dyDescent="0.25">
      <c r="A83" s="107" t="s">
        <v>51</v>
      </c>
      <c r="B83" s="102">
        <v>8.9</v>
      </c>
      <c r="C83" s="103">
        <v>56.88</v>
      </c>
      <c r="D83" s="102">
        <v>6.4027868868684807</v>
      </c>
      <c r="E83" s="104">
        <v>-27.838117415140282</v>
      </c>
      <c r="F83" s="118">
        <v>190723</v>
      </c>
    </row>
    <row r="84" spans="1:7" x14ac:dyDescent="0.25">
      <c r="A84" s="107" t="s">
        <v>43</v>
      </c>
      <c r="B84" s="102">
        <v>7.79</v>
      </c>
      <c r="C84" s="103">
        <v>56.1</v>
      </c>
      <c r="D84" s="102">
        <v>6.0138268057490665</v>
      </c>
      <c r="E84" s="104">
        <v>-28.237464107012968</v>
      </c>
      <c r="F84" s="118">
        <v>190723</v>
      </c>
    </row>
    <row r="85" spans="1:7" x14ac:dyDescent="0.25">
      <c r="A85" s="107" t="s">
        <v>136</v>
      </c>
      <c r="B85" s="102">
        <v>10.15</v>
      </c>
      <c r="C85" s="103">
        <v>53.66</v>
      </c>
      <c r="D85" s="102">
        <v>7.8490228011061527</v>
      </c>
      <c r="E85" s="104">
        <v>-26.860707100901642</v>
      </c>
      <c r="F85" s="118">
        <v>190723</v>
      </c>
    </row>
    <row r="86" spans="1:7" x14ac:dyDescent="0.25">
      <c r="A86" s="107" t="s">
        <v>49</v>
      </c>
      <c r="B86" s="102">
        <v>10.37</v>
      </c>
      <c r="C86" s="103">
        <v>51.79</v>
      </c>
      <c r="D86" s="102">
        <v>6.1314371920241291</v>
      </c>
      <c r="E86" s="104">
        <v>-26.718791568726544</v>
      </c>
      <c r="F86" s="118">
        <v>190723</v>
      </c>
    </row>
    <row r="87" spans="1:7" x14ac:dyDescent="0.25">
      <c r="A87" s="107" t="s">
        <v>297</v>
      </c>
      <c r="B87" s="102">
        <v>8.6999999999999993</v>
      </c>
      <c r="C87" s="103">
        <v>54.49</v>
      </c>
      <c r="D87" s="102">
        <v>6.9706288641176677</v>
      </c>
      <c r="E87" s="104">
        <v>-27.13752887029537</v>
      </c>
      <c r="F87" s="118">
        <v>190724</v>
      </c>
    </row>
    <row r="88" spans="1:7" x14ac:dyDescent="0.25">
      <c r="A88" s="107" t="s">
        <v>31</v>
      </c>
      <c r="B88" s="102">
        <v>10.62</v>
      </c>
      <c r="C88" s="103">
        <v>53.94</v>
      </c>
      <c r="D88" s="102">
        <v>6.2569245996237575</v>
      </c>
      <c r="E88" s="104">
        <v>-27.34853364887039</v>
      </c>
      <c r="F88" s="118">
        <v>190723</v>
      </c>
    </row>
    <row r="89" spans="1:7" x14ac:dyDescent="0.25">
      <c r="A89" s="107" t="s">
        <v>289</v>
      </c>
      <c r="B89" s="102">
        <v>10.37</v>
      </c>
      <c r="C89" s="103">
        <v>52.26</v>
      </c>
      <c r="D89" s="102">
        <v>6.4274746882174165</v>
      </c>
      <c r="E89" s="104">
        <v>-26.92327794749707</v>
      </c>
      <c r="F89" s="118">
        <v>190724</v>
      </c>
    </row>
    <row r="90" spans="1:7" x14ac:dyDescent="0.25">
      <c r="A90" s="107" t="s">
        <v>37</v>
      </c>
      <c r="B90" s="102">
        <v>9.59</v>
      </c>
      <c r="C90" s="103">
        <v>53.57</v>
      </c>
      <c r="D90" s="102">
        <v>6.4859021221642772</v>
      </c>
      <c r="E90" s="104">
        <v>-27.190185341425845</v>
      </c>
      <c r="F90" s="118">
        <v>190723</v>
      </c>
    </row>
    <row r="91" spans="1:7" x14ac:dyDescent="0.25">
      <c r="A91" s="107" t="s">
        <v>39</v>
      </c>
      <c r="B91" s="102">
        <v>9.4</v>
      </c>
      <c r="C91" s="103">
        <v>54.12</v>
      </c>
      <c r="D91" s="102">
        <v>7.5700286281056908</v>
      </c>
      <c r="E91" s="104">
        <v>-27.16714289017396</v>
      </c>
      <c r="F91" s="118">
        <v>190723</v>
      </c>
      <c r="G91" s="112">
        <f>AVERAGE(E73:E91)</f>
        <v>-27.149015138981998</v>
      </c>
    </row>
    <row r="92" spans="1:7" x14ac:dyDescent="0.25">
      <c r="A92" s="107" t="s">
        <v>132</v>
      </c>
      <c r="B92" s="102">
        <v>11.91</v>
      </c>
      <c r="C92" s="103">
        <v>48.44</v>
      </c>
      <c r="D92" s="102">
        <v>9.1388373338154505</v>
      </c>
      <c r="E92" s="104">
        <v>-24.643221538809268</v>
      </c>
      <c r="F92" s="118">
        <v>190723</v>
      </c>
      <c r="G92">
        <f>_xlfn.STDEV.S(E73:E91)</f>
        <v>0.83520495266051586</v>
      </c>
    </row>
    <row r="93" spans="1:7" x14ac:dyDescent="0.25">
      <c r="A93" s="107" t="s">
        <v>99</v>
      </c>
      <c r="B93" s="102">
        <v>11.95</v>
      </c>
      <c r="C93" s="103">
        <v>50.02</v>
      </c>
      <c r="D93" s="102">
        <v>9.5324097573571187</v>
      </c>
      <c r="E93" s="104">
        <v>-22.95231459090957</v>
      </c>
      <c r="F93" s="118">
        <v>190723</v>
      </c>
    </row>
    <row r="94" spans="1:7" x14ac:dyDescent="0.25">
      <c r="A94" s="107" t="s">
        <v>118</v>
      </c>
      <c r="B94" s="102">
        <v>11.46</v>
      </c>
      <c r="C94" s="103">
        <v>50.08</v>
      </c>
      <c r="D94" s="102">
        <v>9.6240449843608307</v>
      </c>
      <c r="E94" s="104">
        <v>-25.031002311843654</v>
      </c>
      <c r="F94" s="118">
        <v>190723</v>
      </c>
    </row>
    <row r="95" spans="1:7" x14ac:dyDescent="0.25">
      <c r="A95" s="107" t="s">
        <v>101</v>
      </c>
      <c r="B95" s="102">
        <v>11.2</v>
      </c>
      <c r="C95" s="103">
        <v>51.32</v>
      </c>
      <c r="D95" s="102">
        <v>9.3461607049236743</v>
      </c>
      <c r="E95" s="104">
        <v>-25.404204572940536</v>
      </c>
      <c r="F95" s="118">
        <v>190723</v>
      </c>
    </row>
    <row r="96" spans="1:7" x14ac:dyDescent="0.25">
      <c r="A96" s="107" t="s">
        <v>105</v>
      </c>
      <c r="B96" s="102">
        <v>9.73</v>
      </c>
      <c r="C96" s="103">
        <v>54.23</v>
      </c>
      <c r="D96" s="102">
        <v>8.5437885811311514</v>
      </c>
      <c r="E96" s="104">
        <v>-26.036116033871018</v>
      </c>
      <c r="F96" s="118">
        <v>190723</v>
      </c>
    </row>
    <row r="97" spans="1:6" x14ac:dyDescent="0.25">
      <c r="A97" s="107" t="s">
        <v>112</v>
      </c>
      <c r="B97" s="102">
        <v>9.74</v>
      </c>
      <c r="C97" s="103">
        <v>50.86</v>
      </c>
      <c r="D97" s="102">
        <v>9.0456855230902509</v>
      </c>
      <c r="E97" s="104">
        <v>-24.351057236036425</v>
      </c>
      <c r="F97" s="118">
        <v>190723</v>
      </c>
    </row>
    <row r="98" spans="1:6" x14ac:dyDescent="0.25">
      <c r="A98" s="107" t="s">
        <v>107</v>
      </c>
      <c r="B98" s="102">
        <v>11.48</v>
      </c>
      <c r="C98" s="103">
        <v>49.48</v>
      </c>
      <c r="D98" s="102">
        <v>10.094961984808597</v>
      </c>
      <c r="E98" s="104">
        <v>-23.221082302385202</v>
      </c>
      <c r="F98" s="118">
        <v>190723</v>
      </c>
    </row>
    <row r="99" spans="1:6" x14ac:dyDescent="0.25">
      <c r="A99" s="107" t="s">
        <v>97</v>
      </c>
      <c r="B99" s="102">
        <v>10.77</v>
      </c>
      <c r="C99" s="103">
        <v>51.86</v>
      </c>
      <c r="D99" s="102">
        <v>9.512129491300465</v>
      </c>
      <c r="E99" s="104">
        <v>-25.16398060859542</v>
      </c>
      <c r="F99" s="118">
        <v>190723</v>
      </c>
    </row>
    <row r="100" spans="1:6" x14ac:dyDescent="0.25">
      <c r="A100" s="107" t="s">
        <v>128</v>
      </c>
      <c r="B100" s="102">
        <v>13.04</v>
      </c>
      <c r="C100" s="103">
        <v>46.51</v>
      </c>
      <c r="D100" s="102">
        <v>8.1394983294514152</v>
      </c>
      <c r="E100" s="104">
        <v>-23.356029723276702</v>
      </c>
      <c r="F100" s="118">
        <v>190723</v>
      </c>
    </row>
    <row r="101" spans="1:6" x14ac:dyDescent="0.25">
      <c r="A101" s="107" t="s">
        <v>124</v>
      </c>
      <c r="B101" s="102">
        <v>13.05</v>
      </c>
      <c r="C101" s="103">
        <v>48.4</v>
      </c>
      <c r="D101" s="102">
        <v>8.4783150947746773</v>
      </c>
      <c r="E101" s="104">
        <v>-24.404916779410151</v>
      </c>
      <c r="F101" s="118">
        <v>190723</v>
      </c>
    </row>
    <row r="102" spans="1:6" x14ac:dyDescent="0.25">
      <c r="A102" s="107" t="s">
        <v>122</v>
      </c>
      <c r="B102" s="102">
        <v>11.94</v>
      </c>
      <c r="C102" s="103">
        <v>51.58</v>
      </c>
      <c r="D102" s="102">
        <v>9.0048314092745763</v>
      </c>
      <c r="E102" s="104">
        <v>-25.381193018318243</v>
      </c>
      <c r="F102" s="118">
        <v>190723</v>
      </c>
    </row>
    <row r="103" spans="1:6" x14ac:dyDescent="0.25">
      <c r="A103" s="107" t="s">
        <v>103</v>
      </c>
      <c r="B103" s="102">
        <v>13.26</v>
      </c>
      <c r="C103" s="103">
        <v>47.65</v>
      </c>
      <c r="D103" s="102">
        <v>8.7507499580780284</v>
      </c>
      <c r="E103" s="104">
        <v>-23.630007406406079</v>
      </c>
      <c r="F103" s="118">
        <v>190723</v>
      </c>
    </row>
    <row r="104" spans="1:6" x14ac:dyDescent="0.25">
      <c r="A104" s="107" t="s">
        <v>169</v>
      </c>
      <c r="B104" s="102">
        <v>12.73</v>
      </c>
      <c r="C104" s="103">
        <v>51.85</v>
      </c>
      <c r="D104" s="102">
        <v>7.7858219878864077</v>
      </c>
      <c r="E104" s="104">
        <v>-25.621391164872762</v>
      </c>
      <c r="F104" s="118">
        <v>190724</v>
      </c>
    </row>
    <row r="105" spans="1:6" x14ac:dyDescent="0.25">
      <c r="A105" s="107" t="s">
        <v>114</v>
      </c>
      <c r="B105" s="102">
        <v>11.69</v>
      </c>
      <c r="C105" s="103">
        <v>51.49</v>
      </c>
      <c r="D105" s="102">
        <v>8.5533750788367549</v>
      </c>
      <c r="E105" s="104">
        <v>-25.675736102634922</v>
      </c>
      <c r="F105" s="118">
        <v>190723</v>
      </c>
    </row>
    <row r="106" spans="1:6" x14ac:dyDescent="0.25">
      <c r="A106" s="107" t="s">
        <v>120</v>
      </c>
      <c r="B106" s="102">
        <v>11.77</v>
      </c>
      <c r="C106" s="103">
        <v>49.99</v>
      </c>
      <c r="D106" s="102">
        <v>7.6798129371940806</v>
      </c>
      <c r="E106" s="104">
        <v>-25.338659878271812</v>
      </c>
      <c r="F106" s="118">
        <v>190723</v>
      </c>
    </row>
    <row r="107" spans="1:6" x14ac:dyDescent="0.25">
      <c r="A107" s="107" t="s">
        <v>130</v>
      </c>
      <c r="B107" s="102">
        <v>12</v>
      </c>
      <c r="C107" s="103">
        <v>47.1</v>
      </c>
      <c r="D107" s="102">
        <v>8.0454851420417803</v>
      </c>
      <c r="E107" s="104">
        <v>-25.445339598504681</v>
      </c>
      <c r="F107" s="118">
        <v>190723</v>
      </c>
    </row>
    <row r="108" spans="1:6" x14ac:dyDescent="0.25">
      <c r="A108" s="107" t="s">
        <v>110</v>
      </c>
      <c r="B108" s="102">
        <v>10.65</v>
      </c>
      <c r="C108" s="103">
        <v>50.23</v>
      </c>
      <c r="D108" s="102">
        <v>9.2605889069502734</v>
      </c>
      <c r="E108" s="104">
        <v>-26.272592810050284</v>
      </c>
      <c r="F108" s="118">
        <v>190723</v>
      </c>
    </row>
    <row r="109" spans="1:6" x14ac:dyDescent="0.25">
      <c r="A109" s="107" t="s">
        <v>95</v>
      </c>
      <c r="B109" s="102">
        <v>12.46</v>
      </c>
      <c r="C109" s="103">
        <v>46.62</v>
      </c>
      <c r="D109" s="102">
        <v>7.9005861233352395</v>
      </c>
      <c r="E109" s="104">
        <v>-25.407997024693618</v>
      </c>
      <c r="F109" s="118">
        <v>190723</v>
      </c>
    </row>
    <row r="110" spans="1:6" x14ac:dyDescent="0.25">
      <c r="A110" s="107" t="s">
        <v>116</v>
      </c>
      <c r="B110" s="102">
        <v>11.58</v>
      </c>
      <c r="C110" s="103">
        <v>50.08</v>
      </c>
      <c r="D110" s="102">
        <v>8.2846183110701475</v>
      </c>
      <c r="E110" s="104">
        <v>-26.174923485577271</v>
      </c>
      <c r="F110" s="118">
        <v>190723</v>
      </c>
    </row>
    <row r="111" spans="1:6" x14ac:dyDescent="0.25">
      <c r="A111" s="107" t="s">
        <v>126</v>
      </c>
      <c r="B111" s="102">
        <v>10.7</v>
      </c>
      <c r="C111" s="103">
        <v>53.74</v>
      </c>
      <c r="D111" s="102">
        <v>8.6399502156636139</v>
      </c>
      <c r="E111" s="104">
        <v>-25.892515053433293</v>
      </c>
      <c r="F111" s="118">
        <v>190723</v>
      </c>
    </row>
    <row r="112" spans="1:6" x14ac:dyDescent="0.25">
      <c r="A112" s="120"/>
      <c r="B112" s="121"/>
      <c r="C112" s="121"/>
      <c r="D112" s="121"/>
      <c r="E112" s="121"/>
      <c r="F112" s="122"/>
    </row>
    <row r="113" spans="1:6" x14ac:dyDescent="0.25">
      <c r="A113" s="107"/>
      <c r="B113" s="103"/>
      <c r="C113" s="103"/>
      <c r="D113" s="103"/>
      <c r="E113" s="103"/>
      <c r="F113" s="116"/>
    </row>
    <row r="114" spans="1:6" x14ac:dyDescent="0.25">
      <c r="A114" s="107"/>
      <c r="B114" s="103"/>
      <c r="C114" s="103"/>
      <c r="D114" s="103"/>
      <c r="E114" s="103"/>
      <c r="F114" s="116"/>
    </row>
    <row r="115" spans="1:6" x14ac:dyDescent="0.25">
      <c r="A115" s="107"/>
      <c r="B115" s="103"/>
      <c r="C115" s="103"/>
      <c r="D115" s="103"/>
      <c r="E115" s="103"/>
      <c r="F115" s="116"/>
    </row>
    <row r="116" spans="1:6" x14ac:dyDescent="0.25">
      <c r="A116" s="107"/>
      <c r="B116" s="103"/>
      <c r="C116" s="103"/>
      <c r="D116" s="103"/>
      <c r="E116" s="103"/>
      <c r="F116" s="116"/>
    </row>
    <row r="117" spans="1:6" x14ac:dyDescent="0.25">
      <c r="A117" s="107"/>
      <c r="B117" s="103"/>
      <c r="C117" s="103"/>
      <c r="D117" s="103"/>
      <c r="E117" s="103"/>
      <c r="F117" s="116"/>
    </row>
    <row r="118" spans="1:6" x14ac:dyDescent="0.25">
      <c r="A118" s="107"/>
      <c r="B118" s="103"/>
      <c r="C118" s="103"/>
      <c r="D118" s="103"/>
      <c r="E118" s="103"/>
      <c r="F118" s="116"/>
    </row>
    <row r="119" spans="1:6" x14ac:dyDescent="0.25">
      <c r="A119" s="107"/>
      <c r="B119" s="103"/>
      <c r="C119" s="103"/>
      <c r="D119" s="103"/>
      <c r="E119" s="103"/>
      <c r="F119" s="116"/>
    </row>
    <row r="120" spans="1:6" x14ac:dyDescent="0.25">
      <c r="A120" s="101"/>
      <c r="B120" s="103"/>
      <c r="C120" s="103"/>
      <c r="D120" s="103"/>
      <c r="E120" s="103"/>
      <c r="F120" s="116"/>
    </row>
    <row r="121" spans="1:6" x14ac:dyDescent="0.25">
      <c r="A121" s="107"/>
      <c r="B121" s="103"/>
      <c r="C121" s="103"/>
      <c r="D121" s="103"/>
      <c r="E121" s="103"/>
      <c r="F121" s="116"/>
    </row>
    <row r="122" spans="1:6" x14ac:dyDescent="0.25">
      <c r="A122" s="107"/>
      <c r="B122" s="103"/>
      <c r="C122" s="103"/>
      <c r="D122" s="103"/>
      <c r="E122" s="103"/>
      <c r="F122" s="116"/>
    </row>
    <row r="123" spans="1:6" x14ac:dyDescent="0.25">
      <c r="A123" s="107"/>
      <c r="B123" s="103"/>
      <c r="C123" s="103"/>
      <c r="D123" s="103"/>
      <c r="E123" s="103"/>
      <c r="F123" s="116"/>
    </row>
    <row r="124" spans="1:6" x14ac:dyDescent="0.25">
      <c r="A124" s="107"/>
      <c r="B124" s="103"/>
      <c r="C124" s="103"/>
      <c r="D124" s="103"/>
      <c r="E124" s="103"/>
      <c r="F124" s="116"/>
    </row>
    <row r="125" spans="1:6" x14ac:dyDescent="0.25">
      <c r="A125" s="107"/>
      <c r="B125" s="103"/>
      <c r="C125" s="103"/>
      <c r="D125" s="103"/>
      <c r="E125" s="103"/>
      <c r="F125" s="116"/>
    </row>
    <row r="126" spans="1:6" x14ac:dyDescent="0.25">
      <c r="A126" s="107"/>
      <c r="B126" s="103"/>
      <c r="C126" s="103"/>
      <c r="D126" s="103"/>
      <c r="E126" s="103"/>
      <c r="F126" s="116"/>
    </row>
    <row r="127" spans="1:6" x14ac:dyDescent="0.25">
      <c r="A127" s="107"/>
      <c r="B127" s="103"/>
      <c r="C127" s="103"/>
      <c r="D127" s="103"/>
      <c r="E127" s="103"/>
      <c r="F127" s="116"/>
    </row>
    <row r="128" spans="1:6" x14ac:dyDescent="0.25">
      <c r="A128" s="107"/>
      <c r="B128" s="103"/>
      <c r="C128" s="103"/>
      <c r="D128" s="103"/>
      <c r="E128" s="103"/>
      <c r="F128" s="116"/>
    </row>
    <row r="129" spans="1:6" x14ac:dyDescent="0.25">
      <c r="A129" s="107"/>
      <c r="B129" s="103"/>
      <c r="C129" s="103"/>
      <c r="D129" s="103"/>
      <c r="E129" s="103"/>
      <c r="F129" s="116"/>
    </row>
    <row r="130" spans="1:6" x14ac:dyDescent="0.25">
      <c r="A130" s="107"/>
      <c r="B130" s="103"/>
      <c r="C130" s="103"/>
      <c r="D130" s="103"/>
      <c r="E130" s="103"/>
      <c r="F130" s="116"/>
    </row>
    <row r="131" spans="1:6" x14ac:dyDescent="0.25">
      <c r="A131" s="107"/>
      <c r="B131" s="103"/>
      <c r="C131" s="103"/>
      <c r="D131" s="103"/>
      <c r="E131" s="103"/>
      <c r="F131" s="116"/>
    </row>
    <row r="132" spans="1:6" x14ac:dyDescent="0.25">
      <c r="A132" s="107"/>
      <c r="B132" s="103"/>
      <c r="C132" s="103"/>
      <c r="D132" s="103"/>
      <c r="E132" s="103"/>
      <c r="F132" s="116"/>
    </row>
    <row r="133" spans="1:6" x14ac:dyDescent="0.25">
      <c r="A133" s="107"/>
      <c r="B133" s="103"/>
      <c r="C133" s="103"/>
      <c r="D133" s="103"/>
      <c r="E133" s="103"/>
      <c r="F133" s="116"/>
    </row>
    <row r="134" spans="1:6" x14ac:dyDescent="0.25">
      <c r="A134" s="107"/>
      <c r="B134" s="103"/>
      <c r="C134" s="103"/>
      <c r="D134" s="103"/>
      <c r="E134" s="103"/>
      <c r="F134" s="116"/>
    </row>
    <row r="135" spans="1:6" x14ac:dyDescent="0.25">
      <c r="A135" s="107"/>
      <c r="B135" s="103"/>
      <c r="C135" s="103"/>
      <c r="D135" s="103"/>
      <c r="E135" s="103"/>
      <c r="F135" s="116"/>
    </row>
    <row r="136" spans="1:6" x14ac:dyDescent="0.25">
      <c r="A136" s="107"/>
      <c r="B136" s="103"/>
      <c r="C136" s="103"/>
      <c r="D136" s="103"/>
      <c r="E136" s="103"/>
      <c r="F136" s="116"/>
    </row>
    <row r="137" spans="1:6" x14ac:dyDescent="0.25">
      <c r="A137" s="107"/>
      <c r="B137" s="103"/>
      <c r="C137" s="103"/>
      <c r="D137" s="103"/>
      <c r="E137" s="103"/>
      <c r="F137" s="116"/>
    </row>
    <row r="138" spans="1:6" x14ac:dyDescent="0.25">
      <c r="A138" s="107"/>
      <c r="B138" s="103"/>
      <c r="C138" s="103"/>
      <c r="D138" s="103"/>
      <c r="E138" s="103"/>
      <c r="F138" s="116"/>
    </row>
    <row r="139" spans="1:6" x14ac:dyDescent="0.25">
      <c r="A139" s="107"/>
      <c r="B139" s="103"/>
      <c r="C139" s="103"/>
      <c r="D139" s="103"/>
      <c r="E139" s="103"/>
      <c r="F139" s="116"/>
    </row>
    <row r="140" spans="1:6" x14ac:dyDescent="0.25">
      <c r="A140" s="107"/>
      <c r="B140" s="103"/>
      <c r="C140" s="103"/>
      <c r="D140" s="103"/>
      <c r="E140" s="103"/>
      <c r="F140" s="116"/>
    </row>
    <row r="141" spans="1:6" x14ac:dyDescent="0.25">
      <c r="A141" s="107"/>
      <c r="B141" s="103"/>
      <c r="C141" s="103"/>
      <c r="D141" s="103"/>
      <c r="E141" s="103"/>
      <c r="F141" s="116"/>
    </row>
    <row r="142" spans="1:6" x14ac:dyDescent="0.25">
      <c r="A142" s="107"/>
      <c r="B142" s="103"/>
      <c r="C142" s="103"/>
      <c r="D142" s="103"/>
      <c r="E142" s="103"/>
      <c r="F142" s="116"/>
    </row>
    <row r="143" spans="1:6" x14ac:dyDescent="0.25">
      <c r="A143" s="107"/>
      <c r="B143" s="103"/>
      <c r="C143" s="103"/>
      <c r="D143" s="103"/>
      <c r="E143" s="103"/>
      <c r="F143" s="116"/>
    </row>
    <row r="144" spans="1:6" x14ac:dyDescent="0.25">
      <c r="A144" s="107"/>
      <c r="B144" s="103"/>
      <c r="C144" s="103"/>
      <c r="D144" s="103"/>
      <c r="E144" s="103"/>
      <c r="F144" s="116"/>
    </row>
    <row r="145" spans="1:6" x14ac:dyDescent="0.25">
      <c r="A145" s="107"/>
      <c r="B145" s="103"/>
      <c r="C145" s="103"/>
      <c r="D145" s="103"/>
      <c r="E145" s="103"/>
      <c r="F145" s="116"/>
    </row>
    <row r="146" spans="1:6" x14ac:dyDescent="0.25">
      <c r="A146" s="107"/>
      <c r="B146" s="103"/>
      <c r="C146" s="103"/>
      <c r="D146" s="103"/>
      <c r="E146" s="103"/>
      <c r="F146" s="116"/>
    </row>
    <row r="147" spans="1:6" x14ac:dyDescent="0.25">
      <c r="A147" s="107"/>
      <c r="B147" s="103"/>
      <c r="C147" s="103"/>
      <c r="D147" s="103"/>
      <c r="E147" s="103"/>
      <c r="F147" s="116"/>
    </row>
    <row r="148" spans="1:6" x14ac:dyDescent="0.25">
      <c r="A148" s="107"/>
      <c r="B148" s="103"/>
      <c r="C148" s="103"/>
      <c r="D148" s="103"/>
      <c r="E148" s="103"/>
      <c r="F148" s="116"/>
    </row>
    <row r="149" spans="1:6" x14ac:dyDescent="0.25">
      <c r="A149" s="107"/>
      <c r="B149" s="103"/>
      <c r="C149" s="103"/>
      <c r="D149" s="103"/>
      <c r="E149" s="103"/>
      <c r="F149" s="116"/>
    </row>
    <row r="150" spans="1:6" x14ac:dyDescent="0.25">
      <c r="A150" s="107"/>
      <c r="B150" s="103"/>
      <c r="C150" s="103"/>
      <c r="D150" s="103"/>
      <c r="E150" s="103"/>
      <c r="F150" s="116"/>
    </row>
    <row r="151" spans="1:6" x14ac:dyDescent="0.25">
      <c r="A151" s="107"/>
      <c r="B151" s="103"/>
      <c r="C151" s="103"/>
      <c r="D151" s="103"/>
      <c r="E151" s="103"/>
      <c r="F151" s="116"/>
    </row>
    <row r="152" spans="1:6" x14ac:dyDescent="0.25">
      <c r="A152" s="107"/>
      <c r="B152" s="103"/>
      <c r="C152" s="103"/>
      <c r="D152" s="103"/>
      <c r="E152" s="103"/>
      <c r="F152" s="116"/>
    </row>
    <row r="153" spans="1:6" x14ac:dyDescent="0.25">
      <c r="A153" s="107"/>
      <c r="B153" s="103"/>
      <c r="C153" s="103"/>
      <c r="D153" s="103"/>
      <c r="E153" s="103"/>
      <c r="F153" s="116"/>
    </row>
    <row r="154" spans="1:6" x14ac:dyDescent="0.25">
      <c r="A154" s="107"/>
      <c r="B154" s="103"/>
      <c r="C154" s="103"/>
      <c r="D154" s="103"/>
      <c r="E154" s="103"/>
      <c r="F154" s="116"/>
    </row>
    <row r="155" spans="1:6" x14ac:dyDescent="0.25">
      <c r="A155" s="107"/>
      <c r="B155" s="103"/>
      <c r="C155" s="103"/>
      <c r="D155" s="103"/>
      <c r="E155" s="103"/>
      <c r="F155" s="116"/>
    </row>
    <row r="156" spans="1:6" x14ac:dyDescent="0.25">
      <c r="A156" s="107"/>
      <c r="B156" s="103"/>
      <c r="C156" s="103"/>
      <c r="D156" s="103"/>
      <c r="E156" s="103"/>
      <c r="F156" s="116"/>
    </row>
    <row r="157" spans="1:6" x14ac:dyDescent="0.25">
      <c r="A157" s="107"/>
      <c r="B157" s="103"/>
      <c r="C157" s="103"/>
      <c r="D157" s="103"/>
      <c r="E157" s="103"/>
      <c r="F157" s="116"/>
    </row>
    <row r="158" spans="1:6" x14ac:dyDescent="0.25">
      <c r="A158" s="107"/>
      <c r="B158" s="103"/>
      <c r="C158" s="103"/>
      <c r="D158" s="103"/>
      <c r="E158" s="103"/>
      <c r="F158" s="116"/>
    </row>
    <row r="159" spans="1:6" x14ac:dyDescent="0.25">
      <c r="A159" s="107"/>
      <c r="B159" s="103"/>
      <c r="C159" s="103"/>
      <c r="D159" s="103"/>
      <c r="E159" s="103"/>
      <c r="F159" s="116"/>
    </row>
    <row r="160" spans="1:6" x14ac:dyDescent="0.25">
      <c r="A160" s="107"/>
      <c r="B160" s="103"/>
      <c r="C160" s="103"/>
      <c r="D160" s="103"/>
      <c r="E160" s="103"/>
      <c r="F160" s="116"/>
    </row>
    <row r="161" spans="1:6" x14ac:dyDescent="0.25">
      <c r="A161" s="107"/>
      <c r="B161" s="103"/>
      <c r="C161" s="103"/>
      <c r="D161" s="103"/>
      <c r="E161" s="103"/>
      <c r="F161" s="116"/>
    </row>
    <row r="162" spans="1:6" x14ac:dyDescent="0.25">
      <c r="A162" s="107"/>
      <c r="B162" s="103"/>
      <c r="C162" s="103"/>
      <c r="D162" s="103"/>
      <c r="E162" s="103"/>
      <c r="F162" s="116"/>
    </row>
    <row r="163" spans="1:6" x14ac:dyDescent="0.25">
      <c r="A163" s="107"/>
      <c r="B163" s="103"/>
      <c r="C163" s="103"/>
      <c r="D163" s="103"/>
      <c r="E163" s="103"/>
      <c r="F163" s="116"/>
    </row>
    <row r="164" spans="1:6" x14ac:dyDescent="0.25">
      <c r="A164" s="107"/>
      <c r="B164" s="103"/>
      <c r="C164" s="103"/>
      <c r="D164" s="103"/>
      <c r="E164" s="103"/>
      <c r="F164" s="116"/>
    </row>
    <row r="165" spans="1:6" x14ac:dyDescent="0.25">
      <c r="A165" s="107"/>
      <c r="B165" s="103"/>
      <c r="C165" s="103"/>
      <c r="D165" s="103"/>
      <c r="E165" s="103"/>
      <c r="F165" s="116"/>
    </row>
    <row r="166" spans="1:6" x14ac:dyDescent="0.25">
      <c r="A166" s="107"/>
      <c r="B166" s="103"/>
      <c r="C166" s="103"/>
      <c r="D166" s="103"/>
      <c r="E166" s="103"/>
      <c r="F166" s="116"/>
    </row>
    <row r="167" spans="1:6" x14ac:dyDescent="0.25">
      <c r="A167" s="107"/>
      <c r="B167" s="103"/>
      <c r="C167" s="103"/>
      <c r="D167" s="103"/>
      <c r="E167" s="103"/>
      <c r="F167" s="116"/>
    </row>
    <row r="168" spans="1:6" x14ac:dyDescent="0.25">
      <c r="A168" s="107"/>
      <c r="B168" s="103"/>
      <c r="C168" s="103"/>
      <c r="D168" s="103"/>
      <c r="E168" s="103"/>
      <c r="F168" s="116"/>
    </row>
    <row r="169" spans="1:6" x14ac:dyDescent="0.25">
      <c r="A169" s="107"/>
      <c r="B169" s="103"/>
      <c r="C169" s="103"/>
      <c r="D169" s="103"/>
      <c r="E169" s="103"/>
      <c r="F169" s="116"/>
    </row>
    <row r="170" spans="1:6" x14ac:dyDescent="0.25">
      <c r="A170" s="107"/>
      <c r="B170" s="103"/>
      <c r="C170" s="103"/>
      <c r="D170" s="103"/>
      <c r="E170" s="103"/>
      <c r="F170" s="116"/>
    </row>
    <row r="171" spans="1:6" x14ac:dyDescent="0.25">
      <c r="A171" s="107"/>
      <c r="B171" s="103"/>
      <c r="C171" s="103"/>
      <c r="D171" s="103"/>
      <c r="E171" s="103"/>
      <c r="F171" s="116"/>
    </row>
    <row r="172" spans="1:6" x14ac:dyDescent="0.25">
      <c r="A172" s="107"/>
      <c r="B172" s="103"/>
      <c r="C172" s="103"/>
      <c r="D172" s="103"/>
      <c r="E172" s="103"/>
      <c r="F172" s="116"/>
    </row>
    <row r="173" spans="1:6" x14ac:dyDescent="0.25">
      <c r="A173" s="107"/>
      <c r="B173" s="103"/>
      <c r="C173" s="103"/>
      <c r="D173" s="103"/>
      <c r="E173" s="103"/>
      <c r="F173" s="116"/>
    </row>
    <row r="174" spans="1:6" x14ac:dyDescent="0.25">
      <c r="A174" s="107"/>
      <c r="B174" s="103"/>
      <c r="C174" s="103"/>
      <c r="D174" s="103"/>
      <c r="E174" s="103"/>
      <c r="F174" s="116"/>
    </row>
    <row r="175" spans="1:6" x14ac:dyDescent="0.25">
      <c r="A175" s="107"/>
      <c r="B175" s="103"/>
      <c r="C175" s="103"/>
      <c r="D175" s="103"/>
      <c r="E175" s="103"/>
      <c r="F175" s="116"/>
    </row>
    <row r="176" spans="1:6" x14ac:dyDescent="0.25">
      <c r="A176" s="107"/>
      <c r="B176" s="103"/>
      <c r="C176" s="103"/>
      <c r="D176" s="103"/>
      <c r="E176" s="103"/>
      <c r="F176" s="116"/>
    </row>
    <row r="177" spans="1:6" x14ac:dyDescent="0.25">
      <c r="A177" s="107"/>
      <c r="B177" s="103"/>
      <c r="C177" s="103"/>
      <c r="D177" s="103"/>
      <c r="E177" s="103"/>
      <c r="F177" s="116"/>
    </row>
    <row r="178" spans="1:6" x14ac:dyDescent="0.25">
      <c r="A178" s="107"/>
      <c r="B178" s="103"/>
      <c r="C178" s="103"/>
      <c r="D178" s="103"/>
      <c r="E178" s="103"/>
      <c r="F178" s="116"/>
    </row>
    <row r="179" spans="1:6" x14ac:dyDescent="0.25">
      <c r="A179" s="107"/>
      <c r="B179" s="103"/>
      <c r="C179" s="103"/>
      <c r="D179" s="103"/>
      <c r="E179" s="103"/>
      <c r="F179" s="116"/>
    </row>
    <row r="180" spans="1:6" x14ac:dyDescent="0.25">
      <c r="A180" s="107"/>
      <c r="B180" s="103"/>
      <c r="C180" s="103"/>
      <c r="D180" s="103"/>
      <c r="E180" s="103"/>
      <c r="F180" s="116"/>
    </row>
    <row r="181" spans="1:6" x14ac:dyDescent="0.25">
      <c r="A181" s="114"/>
      <c r="B181" s="110"/>
      <c r="C181" s="110"/>
      <c r="D181" s="115"/>
      <c r="E181" s="115"/>
      <c r="F181" s="119"/>
    </row>
    <row r="182" spans="1:6" x14ac:dyDescent="0.25">
      <c r="A182" s="114"/>
      <c r="B182" s="110"/>
      <c r="C182" s="110"/>
      <c r="D182" s="115"/>
      <c r="E182" s="115"/>
      <c r="F182" s="119"/>
    </row>
  </sheetData>
  <sortState ref="A2:F111">
    <sortCondition ref="A2"/>
  </sortState>
  <mergeCells count="6">
    <mergeCell ref="H1:L1"/>
    <mergeCell ref="H2:H5"/>
    <mergeCell ref="I2:I5"/>
    <mergeCell ref="J2:J5"/>
    <mergeCell ref="K2:K5"/>
    <mergeCell ref="L2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opLeftCell="K31" zoomScale="98" zoomScaleNormal="98" workbookViewId="0">
      <selection activeCell="C17" sqref="C17"/>
    </sheetView>
  </sheetViews>
  <sheetFormatPr defaultRowHeight="15" x14ac:dyDescent="0.25"/>
  <cols>
    <col min="1" max="1" width="8.7109375" style="14" customWidth="1"/>
    <col min="2" max="2" width="21.85546875" style="14" customWidth="1"/>
    <col min="3" max="3" width="9.140625" style="14"/>
    <col min="4" max="4" width="20.140625" style="14" customWidth="1"/>
    <col min="5" max="5" width="15.7109375" style="14" customWidth="1"/>
    <col min="6" max="6" width="10.42578125" style="14" customWidth="1"/>
    <col min="7" max="7" width="11.85546875" style="14" customWidth="1"/>
    <col min="8" max="8" width="15.140625" style="14" customWidth="1"/>
    <col min="9" max="10" width="11.42578125" style="14" customWidth="1"/>
    <col min="11" max="11" width="14" style="14" customWidth="1"/>
    <col min="12" max="12" width="11.140625" style="14" customWidth="1"/>
    <col min="13" max="13" width="12.140625" style="14" customWidth="1"/>
    <col min="14" max="14" width="13" style="14" customWidth="1"/>
    <col min="15" max="15" width="11.140625" style="14" customWidth="1"/>
    <col min="16" max="16" width="12.28515625" style="14" customWidth="1"/>
    <col min="17" max="17" width="9.140625" style="14"/>
    <col min="18" max="18" width="15" style="14" customWidth="1"/>
    <col min="19" max="16384" width="9.140625" style="14"/>
  </cols>
  <sheetData>
    <row r="1" spans="1:19" ht="65.2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5" t="s">
        <v>9</v>
      </c>
      <c r="K1" s="6" t="s">
        <v>10</v>
      </c>
      <c r="L1" s="7" t="s">
        <v>11</v>
      </c>
      <c r="M1" s="7"/>
      <c r="N1" s="7"/>
      <c r="O1" s="9" t="s">
        <v>12</v>
      </c>
      <c r="P1" s="10" t="s">
        <v>13</v>
      </c>
      <c r="Q1" s="11" t="s">
        <v>14</v>
      </c>
      <c r="R1" s="12" t="s">
        <v>15</v>
      </c>
      <c r="S1" s="13" t="s">
        <v>16</v>
      </c>
    </row>
    <row r="2" spans="1:19" x14ac:dyDescent="0.25">
      <c r="A2" s="15">
        <v>1302</v>
      </c>
      <c r="B2" s="16" t="s">
        <v>17</v>
      </c>
      <c r="C2" s="17">
        <v>1.042</v>
      </c>
      <c r="D2" s="18" t="s">
        <v>18</v>
      </c>
      <c r="E2" s="19">
        <v>5</v>
      </c>
      <c r="F2" s="20">
        <v>6.6286509999999996</v>
      </c>
      <c r="G2" s="21">
        <v>1.0279745054592728</v>
      </c>
      <c r="H2" s="21">
        <f t="shared" ref="H2:H65" si="0">(F2*$V$19)-$V$20</f>
        <v>0.46272685799999991</v>
      </c>
      <c r="I2" s="21">
        <f>G2-H2</f>
        <v>0.56524764745927292</v>
      </c>
      <c r="J2" s="22">
        <v>5</v>
      </c>
      <c r="K2" s="20">
        <v>9.7539099999999994</v>
      </c>
      <c r="L2" s="21">
        <v>-25.551196557878239</v>
      </c>
      <c r="M2" s="21">
        <f>(K2*$V$37)-$V$38</f>
        <v>0.29643533399999994</v>
      </c>
      <c r="N2" s="21">
        <f>L2-M2</f>
        <v>-25.84763189187824</v>
      </c>
      <c r="O2" s="23"/>
      <c r="P2" s="24"/>
      <c r="Q2" s="24">
        <f t="shared" ref="Q2:Q65" si="1">((SLOPE($H$75:$H$76,$G$75:$G$76)*I2))+(INTERCEPT($H$75:$H$76,$G$75:$G$76))</f>
        <v>1.4059251550526564</v>
      </c>
      <c r="R2" s="25">
        <f>((SLOPE($K$75:$K$76,$J$75:$J$76)*N2))+(INTERCEPT($K$75:$K$76,$J$75:$J$76))</f>
        <v>-27.613475859744941</v>
      </c>
    </row>
    <row r="3" spans="1:19" x14ac:dyDescent="0.25">
      <c r="A3" s="15">
        <v>1303</v>
      </c>
      <c r="B3" s="16" t="s">
        <v>19</v>
      </c>
      <c r="C3" s="17">
        <v>0.503</v>
      </c>
      <c r="D3" s="18" t="s">
        <v>18</v>
      </c>
      <c r="E3" s="19">
        <v>5</v>
      </c>
      <c r="F3" s="20">
        <v>3.1653030000000002</v>
      </c>
      <c r="G3" s="21">
        <v>0.65987010617707287</v>
      </c>
      <c r="H3" s="21">
        <f t="shared" si="0"/>
        <v>-8.4482125999999935E-2</v>
      </c>
      <c r="I3" s="21">
        <f t="shared" ref="I3:I66" si="2">G3-H3</f>
        <v>0.7443522321770728</v>
      </c>
      <c r="J3" s="22">
        <v>5</v>
      </c>
      <c r="K3" s="20">
        <v>4.609826</v>
      </c>
      <c r="L3" s="21">
        <v>-25.842634100803505</v>
      </c>
      <c r="M3" s="21">
        <f t="shared" ref="M3:M66" si="3">(K3*$V$37)-$V$38</f>
        <v>5.2605752399999983E-2</v>
      </c>
      <c r="N3" s="21">
        <f t="shared" ref="N3:N66" si="4">L3-M3</f>
        <v>-25.895239853203506</v>
      </c>
      <c r="O3" s="23"/>
      <c r="P3" s="24"/>
      <c r="Q3" s="24">
        <f t="shared" si="1"/>
        <v>1.6095159478215182</v>
      </c>
      <c r="R3" s="25">
        <f t="shared" ref="R3:R66" si="5">((SLOPE($K$75:$K$76,$J$75:$J$76)*L3))+(INTERCEPT($K$75:$K$76,$J$75:$J$76))</f>
        <v>-27.60828980232743</v>
      </c>
    </row>
    <row r="4" spans="1:19" x14ac:dyDescent="0.25">
      <c r="A4" s="15">
        <v>1304</v>
      </c>
      <c r="B4" s="16" t="s">
        <v>20</v>
      </c>
      <c r="C4" s="17">
        <v>0.82099999999999995</v>
      </c>
      <c r="D4" s="18" t="s">
        <v>18</v>
      </c>
      <c r="E4" s="19">
        <v>5</v>
      </c>
      <c r="F4" s="20">
        <v>5.5585089999999999</v>
      </c>
      <c r="G4" s="21">
        <v>1.0939355905492731</v>
      </c>
      <c r="H4" s="21">
        <f t="shared" si="0"/>
        <v>0.29364442199999996</v>
      </c>
      <c r="I4" s="21">
        <f t="shared" si="2"/>
        <v>0.80029116854927318</v>
      </c>
      <c r="J4" s="22">
        <v>5</v>
      </c>
      <c r="K4" s="20">
        <v>7.7321980000000003</v>
      </c>
      <c r="L4" s="21">
        <v>-25.631952971330968</v>
      </c>
      <c r="M4" s="21">
        <f t="shared" si="3"/>
        <v>0.20060618520000001</v>
      </c>
      <c r="N4" s="21">
        <f t="shared" si="4"/>
        <v>-25.832559156530969</v>
      </c>
      <c r="O4" s="23"/>
      <c r="P4" s="24"/>
      <c r="Q4" s="24">
        <f t="shared" si="1"/>
        <v>1.6731025523777743</v>
      </c>
      <c r="R4" s="25">
        <f t="shared" si="5"/>
        <v>-27.389672333551424</v>
      </c>
    </row>
    <row r="5" spans="1:19" x14ac:dyDescent="0.25">
      <c r="A5" s="15">
        <v>1305</v>
      </c>
      <c r="B5" s="16" t="s">
        <v>21</v>
      </c>
      <c r="C5" s="17">
        <v>0.58499999999999996</v>
      </c>
      <c r="D5" s="18" t="s">
        <v>22</v>
      </c>
      <c r="E5" s="19">
        <v>5</v>
      </c>
      <c r="F5" s="20">
        <v>3.4574867500000002</v>
      </c>
      <c r="G5" s="21">
        <v>-4.1315742967063604</v>
      </c>
      <c r="H5" s="21">
        <f t="shared" si="0"/>
        <v>-3.831709350000001E-2</v>
      </c>
      <c r="I5" s="21">
        <f t="shared" si="2"/>
        <v>-4.0932572032063606</v>
      </c>
      <c r="J5" s="22">
        <v>5</v>
      </c>
      <c r="K5" s="20">
        <v>4.7509569999999997</v>
      </c>
      <c r="L5" s="21">
        <v>-24.563525662543825</v>
      </c>
      <c r="M5" s="21">
        <f t="shared" si="3"/>
        <v>5.9295361799999974E-2</v>
      </c>
      <c r="N5" s="21">
        <f t="shared" si="4"/>
        <v>-24.622821024343825</v>
      </c>
      <c r="O5" s="23">
        <v>9.68</v>
      </c>
      <c r="P5" s="24">
        <v>41.05</v>
      </c>
      <c r="Q5" s="24">
        <f t="shared" si="1"/>
        <v>-3.8894652290570786</v>
      </c>
      <c r="R5" s="25">
        <f t="shared" si="5"/>
        <v>-26.280997463604635</v>
      </c>
    </row>
    <row r="6" spans="1:19" x14ac:dyDescent="0.25">
      <c r="A6" s="15">
        <v>1306</v>
      </c>
      <c r="B6" s="16" t="s">
        <v>23</v>
      </c>
      <c r="C6" s="17">
        <v>0.65800000000000003</v>
      </c>
      <c r="D6" s="18" t="s">
        <v>22</v>
      </c>
      <c r="E6" s="19">
        <v>5</v>
      </c>
      <c r="F6" s="20">
        <v>3.8703967499999998</v>
      </c>
      <c r="G6" s="21">
        <v>-4.6854066576389641</v>
      </c>
      <c r="H6" s="21">
        <f t="shared" si="0"/>
        <v>2.6922686499999959E-2</v>
      </c>
      <c r="I6" s="21">
        <f t="shared" si="2"/>
        <v>-4.712329344138964</v>
      </c>
      <c r="J6" s="22">
        <v>5</v>
      </c>
      <c r="K6" s="20">
        <v>5.3771354999999996</v>
      </c>
      <c r="L6" s="21">
        <v>-24.62164922563322</v>
      </c>
      <c r="M6" s="21">
        <f t="shared" si="3"/>
        <v>8.8976222699999996E-2</v>
      </c>
      <c r="N6" s="21">
        <f t="shared" si="4"/>
        <v>-24.710625448333221</v>
      </c>
      <c r="O6" s="23">
        <v>9.6</v>
      </c>
      <c r="P6" s="24">
        <v>41.52</v>
      </c>
      <c r="Q6" s="24">
        <f t="shared" si="1"/>
        <v>-4.5931735576415864</v>
      </c>
      <c r="R6" s="25">
        <f t="shared" si="5"/>
        <v>-26.341310536116914</v>
      </c>
    </row>
    <row r="7" spans="1:19" x14ac:dyDescent="0.25">
      <c r="A7" s="15">
        <v>1308</v>
      </c>
      <c r="B7" s="16" t="s">
        <v>24</v>
      </c>
      <c r="C7" s="17">
        <v>0.63</v>
      </c>
      <c r="D7" s="18" t="s">
        <v>25</v>
      </c>
      <c r="E7" s="19">
        <v>5</v>
      </c>
      <c r="F7" s="20">
        <v>3.9214977499999999</v>
      </c>
      <c r="G7" s="21">
        <v>40.986025610659134</v>
      </c>
      <c r="H7" s="21">
        <f t="shared" si="0"/>
        <v>3.4996644499999952E-2</v>
      </c>
      <c r="I7" s="21">
        <f t="shared" si="2"/>
        <v>40.951028966159136</v>
      </c>
      <c r="J7" s="22">
        <v>5</v>
      </c>
      <c r="K7" s="20">
        <v>5.171119</v>
      </c>
      <c r="L7" s="21">
        <v>34.699739167146532</v>
      </c>
      <c r="M7" s="21">
        <f t="shared" si="3"/>
        <v>7.9211040600000004E-2</v>
      </c>
      <c r="N7" s="21">
        <f t="shared" si="4"/>
        <v>34.620528126546532</v>
      </c>
      <c r="O7" s="23">
        <v>9.93</v>
      </c>
      <c r="P7" s="24">
        <v>42.51</v>
      </c>
      <c r="Q7" s="24">
        <f t="shared" si="1"/>
        <v>47.313031599139435</v>
      </c>
      <c r="R7" s="25">
        <f t="shared" si="5"/>
        <v>35.214709251590193</v>
      </c>
    </row>
    <row r="8" spans="1:19" x14ac:dyDescent="0.25">
      <c r="A8" s="15">
        <v>1309</v>
      </c>
      <c r="B8" s="16" t="s">
        <v>26</v>
      </c>
      <c r="C8" s="17">
        <v>0.58399999999999996</v>
      </c>
      <c r="D8" s="18" t="s">
        <v>27</v>
      </c>
      <c r="E8" s="19">
        <v>5</v>
      </c>
      <c r="F8" s="20">
        <v>3.4305197500000002</v>
      </c>
      <c r="G8" s="21">
        <v>41.18432271465764</v>
      </c>
      <c r="H8" s="21">
        <f t="shared" si="0"/>
        <v>-4.2577879500000027E-2</v>
      </c>
      <c r="I8" s="21">
        <f t="shared" si="2"/>
        <v>41.226900594157641</v>
      </c>
      <c r="J8" s="22">
        <v>5</v>
      </c>
      <c r="K8" s="20">
        <v>4.7317534999999999</v>
      </c>
      <c r="L8" s="21">
        <v>35.55203828679047</v>
      </c>
      <c r="M8" s="21">
        <f t="shared" si="3"/>
        <v>5.8385115900000006E-2</v>
      </c>
      <c r="N8" s="21">
        <f t="shared" si="4"/>
        <v>35.493653170890468</v>
      </c>
      <c r="O8" s="23">
        <v>9.3800000000000008</v>
      </c>
      <c r="P8" s="24">
        <v>41.67</v>
      </c>
      <c r="Q8" s="24">
        <f t="shared" si="1"/>
        <v>47.626618900855618</v>
      </c>
      <c r="R8" s="25">
        <f t="shared" si="5"/>
        <v>36.099114402839703</v>
      </c>
    </row>
    <row r="9" spans="1:19" x14ac:dyDescent="0.25">
      <c r="A9" s="15">
        <v>1310</v>
      </c>
      <c r="B9" s="16" t="s">
        <v>28</v>
      </c>
      <c r="C9" s="17">
        <v>0.61399999999999999</v>
      </c>
      <c r="D9" s="18" t="s">
        <v>29</v>
      </c>
      <c r="E9" s="19">
        <v>5</v>
      </c>
      <c r="F9" s="20">
        <v>5.3689784999999999</v>
      </c>
      <c r="G9" s="21">
        <v>9.7447933202684585</v>
      </c>
      <c r="H9" s="21">
        <f t="shared" si="0"/>
        <v>0.26369860300000003</v>
      </c>
      <c r="I9" s="21">
        <f t="shared" si="2"/>
        <v>9.4810947172684585</v>
      </c>
      <c r="J9" s="22">
        <v>5</v>
      </c>
      <c r="K9" s="20">
        <v>5.7278840000000004</v>
      </c>
      <c r="L9" s="21">
        <v>-17.818608494298445</v>
      </c>
      <c r="M9" s="21">
        <f t="shared" si="3"/>
        <v>0.10560170160000004</v>
      </c>
      <c r="N9" s="21">
        <f t="shared" si="4"/>
        <v>-17.924210195898446</v>
      </c>
      <c r="O9" s="23">
        <v>14.34</v>
      </c>
      <c r="P9" s="24">
        <v>47.24</v>
      </c>
      <c r="Q9" s="24">
        <f t="shared" si="1"/>
        <v>11.540698511125147</v>
      </c>
      <c r="R9" s="25">
        <f t="shared" si="5"/>
        <v>-19.281999868910908</v>
      </c>
    </row>
    <row r="10" spans="1:19" x14ac:dyDescent="0.25">
      <c r="A10" s="26">
        <v>1311</v>
      </c>
      <c r="B10" s="27" t="s">
        <v>30</v>
      </c>
      <c r="C10" s="28">
        <v>0.69599999999999995</v>
      </c>
      <c r="D10" s="29" t="s">
        <v>31</v>
      </c>
      <c r="E10" s="30">
        <v>5</v>
      </c>
      <c r="F10" s="31">
        <v>4.3582219999999996</v>
      </c>
      <c r="G10" s="32">
        <v>4.9368082824565951</v>
      </c>
      <c r="H10" s="32">
        <f t="shared" si="0"/>
        <v>0.10399907599999991</v>
      </c>
      <c r="I10" s="32">
        <f t="shared" si="2"/>
        <v>4.8328092064565951</v>
      </c>
      <c r="J10" s="33">
        <v>5</v>
      </c>
      <c r="K10" s="31">
        <v>7.3463640000000003</v>
      </c>
      <c r="L10" s="32">
        <v>-25.592307719731725</v>
      </c>
      <c r="M10" s="32">
        <f t="shared" si="3"/>
        <v>0.18231765360000002</v>
      </c>
      <c r="N10" s="32">
        <f t="shared" si="4"/>
        <v>-25.774625373331723</v>
      </c>
      <c r="O10" s="34">
        <v>10.62</v>
      </c>
      <c r="P10" s="35">
        <v>53.94</v>
      </c>
      <c r="Q10" s="35">
        <f t="shared" si="1"/>
        <v>6.2569245996237575</v>
      </c>
      <c r="R10" s="36">
        <f t="shared" si="5"/>
        <v>-27.34853364887039</v>
      </c>
    </row>
    <row r="11" spans="1:19" x14ac:dyDescent="0.25">
      <c r="A11" s="26">
        <v>1312</v>
      </c>
      <c r="B11" s="27" t="s">
        <v>32</v>
      </c>
      <c r="C11" s="28">
        <v>0.72799999999999998</v>
      </c>
      <c r="D11" s="29" t="s">
        <v>33</v>
      </c>
      <c r="E11" s="30">
        <v>5</v>
      </c>
      <c r="F11" s="31">
        <v>4.4483375000000001</v>
      </c>
      <c r="G11" s="32">
        <v>5.2055836198640497</v>
      </c>
      <c r="H11" s="32">
        <f t="shared" si="0"/>
        <v>0.11823732500000006</v>
      </c>
      <c r="I11" s="32">
        <f t="shared" si="2"/>
        <v>5.0873462948640498</v>
      </c>
      <c r="J11" s="33">
        <v>5</v>
      </c>
      <c r="K11" s="31">
        <v>7.6662569999999999</v>
      </c>
      <c r="L11" s="32">
        <v>-25.601583564828239</v>
      </c>
      <c r="M11" s="32">
        <f t="shared" si="3"/>
        <v>0.1974805818</v>
      </c>
      <c r="N11" s="32">
        <f t="shared" si="4"/>
        <v>-25.79906414662824</v>
      </c>
      <c r="O11" s="34">
        <v>10.35</v>
      </c>
      <c r="P11" s="35">
        <v>52.85</v>
      </c>
      <c r="Q11" s="35">
        <f t="shared" si="1"/>
        <v>6.5462606191321484</v>
      </c>
      <c r="R11" s="36">
        <f t="shared" si="5"/>
        <v>-27.358158914222042</v>
      </c>
    </row>
    <row r="12" spans="1:19" x14ac:dyDescent="0.25">
      <c r="A12" s="26">
        <v>1313</v>
      </c>
      <c r="B12" s="27" t="s">
        <v>34</v>
      </c>
      <c r="C12" s="28">
        <v>0.76</v>
      </c>
      <c r="D12" s="29" t="s">
        <v>35</v>
      </c>
      <c r="E12" s="30">
        <v>5</v>
      </c>
      <c r="F12" s="31">
        <v>4.2541254999999998</v>
      </c>
      <c r="G12" s="32">
        <v>4.9175314445863183</v>
      </c>
      <c r="H12" s="32">
        <f t="shared" si="0"/>
        <v>8.7551828999999914E-2</v>
      </c>
      <c r="I12" s="32">
        <f t="shared" si="2"/>
        <v>4.8299796155863186</v>
      </c>
      <c r="J12" s="33">
        <v>5</v>
      </c>
      <c r="K12" s="31">
        <v>8.4500630000000001</v>
      </c>
      <c r="L12" s="32">
        <v>-25.972783366307603</v>
      </c>
      <c r="M12" s="32">
        <f t="shared" si="3"/>
        <v>0.2346329862</v>
      </c>
      <c r="N12" s="32">
        <f t="shared" si="4"/>
        <v>-26.207416352507604</v>
      </c>
      <c r="O12" s="34">
        <v>9.08</v>
      </c>
      <c r="P12" s="35">
        <v>55.71</v>
      </c>
      <c r="Q12" s="35">
        <f t="shared" si="1"/>
        <v>6.2537081624264701</v>
      </c>
      <c r="R12" s="36">
        <f t="shared" si="5"/>
        <v>-27.743341779022249</v>
      </c>
    </row>
    <row r="13" spans="1:19" x14ac:dyDescent="0.25">
      <c r="A13" s="26">
        <v>1315</v>
      </c>
      <c r="B13" s="27" t="s">
        <v>36</v>
      </c>
      <c r="C13" s="28">
        <v>0.76100000000000001</v>
      </c>
      <c r="D13" s="29" t="s">
        <v>37</v>
      </c>
      <c r="E13" s="30">
        <v>5</v>
      </c>
      <c r="F13" s="31">
        <v>4.3303814999999997</v>
      </c>
      <c r="G13" s="32">
        <v>5.1338474931356002</v>
      </c>
      <c r="H13" s="32">
        <f t="shared" si="0"/>
        <v>9.9600276999999959E-2</v>
      </c>
      <c r="I13" s="32">
        <f t="shared" si="2"/>
        <v>5.0342472161356007</v>
      </c>
      <c r="J13" s="33">
        <v>5</v>
      </c>
      <c r="K13" s="31">
        <v>8.0325544999999998</v>
      </c>
      <c r="L13" s="32">
        <v>-25.439707836249116</v>
      </c>
      <c r="M13" s="32">
        <f t="shared" si="3"/>
        <v>0.21484308329999996</v>
      </c>
      <c r="N13" s="32">
        <f t="shared" si="4"/>
        <v>-25.654550919549116</v>
      </c>
      <c r="O13" s="34">
        <v>9.59</v>
      </c>
      <c r="P13" s="35">
        <v>53.57</v>
      </c>
      <c r="Q13" s="35">
        <f t="shared" si="1"/>
        <v>6.4859021221642772</v>
      </c>
      <c r="R13" s="36">
        <f t="shared" si="5"/>
        <v>-27.190185341425845</v>
      </c>
      <c r="S13" s="37"/>
    </row>
    <row r="14" spans="1:19" x14ac:dyDescent="0.25">
      <c r="A14" s="38">
        <v>1316</v>
      </c>
      <c r="B14" s="38" t="s">
        <v>38</v>
      </c>
      <c r="C14" s="28">
        <v>0.75600000000000001</v>
      </c>
      <c r="D14" s="29" t="s">
        <v>39</v>
      </c>
      <c r="E14" s="30">
        <v>5</v>
      </c>
      <c r="F14" s="31">
        <v>4.2185379999999997</v>
      </c>
      <c r="G14" s="32">
        <v>6.0699130025678061</v>
      </c>
      <c r="H14" s="32">
        <f t="shared" si="0"/>
        <v>8.1929003999999916E-2</v>
      </c>
      <c r="I14" s="32">
        <f t="shared" si="2"/>
        <v>5.9879839985678061</v>
      </c>
      <c r="J14" s="33">
        <v>5</v>
      </c>
      <c r="K14" s="31">
        <v>8.0013635000000001</v>
      </c>
      <c r="L14" s="32">
        <v>-25.417501881332782</v>
      </c>
      <c r="M14" s="32">
        <f t="shared" si="3"/>
        <v>0.21336462989999999</v>
      </c>
      <c r="N14" s="32">
        <f t="shared" si="4"/>
        <v>-25.630866511232782</v>
      </c>
      <c r="O14" s="34">
        <v>9.4</v>
      </c>
      <c r="P14" s="35">
        <v>54.12</v>
      </c>
      <c r="Q14" s="35">
        <f t="shared" si="1"/>
        <v>7.5700286281056908</v>
      </c>
      <c r="R14" s="36">
        <f t="shared" si="5"/>
        <v>-27.16714289017396</v>
      </c>
      <c r="S14" s="37"/>
    </row>
    <row r="15" spans="1:19" x14ac:dyDescent="0.25">
      <c r="A15" s="26">
        <v>1317</v>
      </c>
      <c r="B15" s="27" t="s">
        <v>40</v>
      </c>
      <c r="C15" s="28">
        <v>0.75</v>
      </c>
      <c r="D15" s="29" t="s">
        <v>41</v>
      </c>
      <c r="E15" s="30">
        <v>5</v>
      </c>
      <c r="F15" s="31">
        <v>5.1050420000000001</v>
      </c>
      <c r="G15" s="32">
        <v>6.4058544110527613</v>
      </c>
      <c r="H15" s="32">
        <f t="shared" si="0"/>
        <v>0.22199663599999997</v>
      </c>
      <c r="I15" s="32">
        <f t="shared" si="2"/>
        <v>6.1838577750527612</v>
      </c>
      <c r="J15" s="33">
        <v>5</v>
      </c>
      <c r="K15" s="31">
        <v>8.1386924999999994</v>
      </c>
      <c r="L15" s="32">
        <v>-25.342195273245707</v>
      </c>
      <c r="M15" s="32">
        <f t="shared" si="3"/>
        <v>0.21987402449999999</v>
      </c>
      <c r="N15" s="32">
        <f t="shared" si="4"/>
        <v>-25.562069297745708</v>
      </c>
      <c r="O15" s="34">
        <v>10.71</v>
      </c>
      <c r="P15" s="35">
        <v>55</v>
      </c>
      <c r="Q15" s="35">
        <f t="shared" si="1"/>
        <v>7.7926812056487806</v>
      </c>
      <c r="R15" s="36">
        <f t="shared" si="5"/>
        <v>-27.088999488895823</v>
      </c>
    </row>
    <row r="16" spans="1:19" x14ac:dyDescent="0.25">
      <c r="A16" s="26">
        <v>1318</v>
      </c>
      <c r="B16" s="27" t="s">
        <v>42</v>
      </c>
      <c r="C16" s="28">
        <v>0.69199999999999995</v>
      </c>
      <c r="D16" s="29" t="s">
        <v>43</v>
      </c>
      <c r="E16" s="30">
        <v>5</v>
      </c>
      <c r="F16" s="31">
        <v>3.6388704999999999</v>
      </c>
      <c r="G16" s="32">
        <v>4.6092907332940065</v>
      </c>
      <c r="H16" s="32">
        <f t="shared" si="0"/>
        <v>-9.6584610000000071E-3</v>
      </c>
      <c r="I16" s="32">
        <f t="shared" si="2"/>
        <v>4.6189491942940064</v>
      </c>
      <c r="J16" s="33">
        <v>5</v>
      </c>
      <c r="K16" s="31">
        <v>7.6246700000000001</v>
      </c>
      <c r="L16" s="32">
        <v>-26.448967866757318</v>
      </c>
      <c r="M16" s="32">
        <f t="shared" si="3"/>
        <v>0.19550935799999997</v>
      </c>
      <c r="N16" s="32">
        <f t="shared" si="4"/>
        <v>-26.644477224757317</v>
      </c>
      <c r="O16" s="34">
        <v>7.79</v>
      </c>
      <c r="P16" s="35">
        <v>56.1</v>
      </c>
      <c r="Q16" s="35">
        <f t="shared" si="1"/>
        <v>6.0138268057490665</v>
      </c>
      <c r="R16" s="36">
        <f t="shared" si="5"/>
        <v>-28.237464107012968</v>
      </c>
    </row>
    <row r="17" spans="1:22" x14ac:dyDescent="0.25">
      <c r="A17" s="26">
        <v>1319</v>
      </c>
      <c r="B17" s="27" t="s">
        <v>44</v>
      </c>
      <c r="C17" s="28">
        <v>0.70399999999999996</v>
      </c>
      <c r="D17" s="29" t="s">
        <v>45</v>
      </c>
      <c r="E17" s="30">
        <v>5</v>
      </c>
      <c r="F17" s="31">
        <v>4.6006095</v>
      </c>
      <c r="G17" s="32">
        <v>4.8982933798683197</v>
      </c>
      <c r="H17" s="32">
        <f t="shared" si="0"/>
        <v>0.14229630100000001</v>
      </c>
      <c r="I17" s="32">
        <f t="shared" si="2"/>
        <v>4.7559970788683197</v>
      </c>
      <c r="J17" s="33">
        <v>5</v>
      </c>
      <c r="K17" s="31">
        <v>7.4890650000000001</v>
      </c>
      <c r="L17" s="32">
        <v>-25.701610896327658</v>
      </c>
      <c r="M17" s="32">
        <f t="shared" si="3"/>
        <v>0.189081681</v>
      </c>
      <c r="N17" s="32">
        <f t="shared" si="4"/>
        <v>-25.890692577327659</v>
      </c>
      <c r="O17" s="34">
        <v>10.62</v>
      </c>
      <c r="P17" s="35">
        <v>54.25</v>
      </c>
      <c r="Q17" s="35">
        <f t="shared" si="1"/>
        <v>6.169611134283941</v>
      </c>
      <c r="R17" s="36">
        <f t="shared" si="5"/>
        <v>-27.461954266352389</v>
      </c>
    </row>
    <row r="18" spans="1:22" ht="14.25" customHeight="1" x14ac:dyDescent="0.25">
      <c r="A18" s="26">
        <v>1321</v>
      </c>
      <c r="B18" s="27" t="s">
        <v>46</v>
      </c>
      <c r="C18" s="28">
        <v>0.755</v>
      </c>
      <c r="D18" s="29" t="s">
        <v>47</v>
      </c>
      <c r="E18" s="30">
        <v>5</v>
      </c>
      <c r="F18" s="31">
        <v>5.0551680000000001</v>
      </c>
      <c r="G18" s="32">
        <v>4.9461949798059406</v>
      </c>
      <c r="H18" s="32">
        <f t="shared" si="0"/>
        <v>0.21411654400000002</v>
      </c>
      <c r="I18" s="32">
        <f t="shared" si="2"/>
        <v>4.7320784358059402</v>
      </c>
      <c r="J18" s="33">
        <v>5</v>
      </c>
      <c r="K18" s="31">
        <v>7.5103375000000003</v>
      </c>
      <c r="L18" s="32">
        <v>-25.473305497431298</v>
      </c>
      <c r="M18" s="32">
        <f t="shared" si="3"/>
        <v>0.1900899975</v>
      </c>
      <c r="N18" s="32">
        <f t="shared" si="4"/>
        <v>-25.663395494931297</v>
      </c>
      <c r="O18" s="34">
        <v>10.28</v>
      </c>
      <c r="P18" s="35">
        <v>51.51</v>
      </c>
      <c r="Q18" s="35">
        <f t="shared" si="1"/>
        <v>6.1424224639844178</v>
      </c>
      <c r="R18" s="36">
        <f t="shared" si="5"/>
        <v>-27.225048623499713</v>
      </c>
    </row>
    <row r="19" spans="1:22" x14ac:dyDescent="0.25">
      <c r="A19" s="26">
        <v>1322</v>
      </c>
      <c r="B19" s="27" t="s">
        <v>48</v>
      </c>
      <c r="C19" s="28">
        <v>0.69199999999999995</v>
      </c>
      <c r="D19" s="29" t="s">
        <v>49</v>
      </c>
      <c r="E19" s="30">
        <v>5</v>
      </c>
      <c r="F19" s="31">
        <v>4.5405410000000002</v>
      </c>
      <c r="G19" s="32">
        <v>4.855219859033614</v>
      </c>
      <c r="H19" s="32">
        <f t="shared" si="0"/>
        <v>0.13280547799999998</v>
      </c>
      <c r="I19" s="32">
        <f t="shared" si="2"/>
        <v>4.7224143810336141</v>
      </c>
      <c r="J19" s="33">
        <v>5</v>
      </c>
      <c r="K19" s="31">
        <v>7.0418269999999996</v>
      </c>
      <c r="L19" s="32">
        <v>-24.98542678993271</v>
      </c>
      <c r="M19" s="32">
        <f t="shared" si="3"/>
        <v>0.16788259979999998</v>
      </c>
      <c r="N19" s="32">
        <f t="shared" si="4"/>
        <v>-25.153309389732708</v>
      </c>
      <c r="O19" s="34">
        <v>10.37</v>
      </c>
      <c r="P19" s="35">
        <v>51.79</v>
      </c>
      <c r="Q19" s="35">
        <f t="shared" si="1"/>
        <v>6.1314371920241291</v>
      </c>
      <c r="R19" s="36">
        <f t="shared" si="5"/>
        <v>-26.718791568726544</v>
      </c>
      <c r="V19" s="14">
        <v>0.158</v>
      </c>
    </row>
    <row r="20" spans="1:22" x14ac:dyDescent="0.25">
      <c r="A20" s="26">
        <v>1323</v>
      </c>
      <c r="B20" s="27" t="s">
        <v>50</v>
      </c>
      <c r="C20" s="28">
        <v>0.746</v>
      </c>
      <c r="D20" s="29" t="s">
        <v>51</v>
      </c>
      <c r="E20" s="30">
        <v>5</v>
      </c>
      <c r="F20" s="31">
        <v>4.0898082499999999</v>
      </c>
      <c r="G20" s="32">
        <v>5.022718093882629</v>
      </c>
      <c r="H20" s="32">
        <f t="shared" si="0"/>
        <v>6.1589703500000037E-2</v>
      </c>
      <c r="I20" s="32">
        <f t="shared" si="2"/>
        <v>4.9611283903826289</v>
      </c>
      <c r="J20" s="33">
        <v>5</v>
      </c>
      <c r="K20" s="31">
        <v>8.3431329999999999</v>
      </c>
      <c r="L20" s="32">
        <v>-26.064118419154106</v>
      </c>
      <c r="M20" s="32">
        <f t="shared" si="3"/>
        <v>0.22956450419999996</v>
      </c>
      <c r="N20" s="32">
        <f t="shared" si="4"/>
        <v>-26.293682923354105</v>
      </c>
      <c r="O20" s="34">
        <v>8.9</v>
      </c>
      <c r="P20" s="35">
        <v>56.88</v>
      </c>
      <c r="Q20" s="35">
        <f t="shared" si="1"/>
        <v>6.4027868868684807</v>
      </c>
      <c r="R20" s="36">
        <f t="shared" si="5"/>
        <v>-27.838117415140282</v>
      </c>
      <c r="T20" s="14" t="s">
        <v>52</v>
      </c>
      <c r="V20" s="14">
        <f>3.7*V19</f>
        <v>0.58460000000000001</v>
      </c>
    </row>
    <row r="21" spans="1:22" x14ac:dyDescent="0.25">
      <c r="A21" s="26">
        <v>1324</v>
      </c>
      <c r="B21" s="27" t="s">
        <v>53</v>
      </c>
      <c r="C21" s="28">
        <v>0.69499999999999995</v>
      </c>
      <c r="D21" s="29" t="s">
        <v>54</v>
      </c>
      <c r="E21" s="30">
        <v>5</v>
      </c>
      <c r="F21" s="31">
        <v>3.9628320000000001</v>
      </c>
      <c r="G21" s="32">
        <v>4.6466056601869363</v>
      </c>
      <c r="H21" s="32">
        <f t="shared" si="0"/>
        <v>4.1527456000000074E-2</v>
      </c>
      <c r="I21" s="32">
        <f t="shared" si="2"/>
        <v>4.6050782041869365</v>
      </c>
      <c r="J21" s="33">
        <v>5</v>
      </c>
      <c r="K21" s="31">
        <v>6.9845835000000003</v>
      </c>
      <c r="L21" s="32">
        <v>-25.303102720488869</v>
      </c>
      <c r="M21" s="32">
        <f t="shared" si="3"/>
        <v>0.16516925790000003</v>
      </c>
      <c r="N21" s="32">
        <f t="shared" si="4"/>
        <v>-25.46827197838887</v>
      </c>
      <c r="O21" s="34">
        <v>9.25</v>
      </c>
      <c r="P21" s="35">
        <v>51.39</v>
      </c>
      <c r="Q21" s="35">
        <f t="shared" si="1"/>
        <v>5.9980594490572381</v>
      </c>
      <c r="R21" s="36">
        <f t="shared" si="5"/>
        <v>-27.048434323173154</v>
      </c>
    </row>
    <row r="22" spans="1:22" x14ac:dyDescent="0.25">
      <c r="A22" s="15">
        <v>1325</v>
      </c>
      <c r="B22" s="16" t="s">
        <v>55</v>
      </c>
      <c r="C22" s="17">
        <v>0.68899999999999995</v>
      </c>
      <c r="D22" s="18" t="s">
        <v>29</v>
      </c>
      <c r="E22" s="19">
        <v>5</v>
      </c>
      <c r="F22" s="20">
        <v>6.1225880000000004</v>
      </c>
      <c r="G22" s="21">
        <v>9.8653363112304628</v>
      </c>
      <c r="H22" s="21">
        <f t="shared" si="0"/>
        <v>0.38276890400000008</v>
      </c>
      <c r="I22" s="21">
        <f t="shared" si="2"/>
        <v>9.4825674072304622</v>
      </c>
      <c r="J22" s="22">
        <v>5</v>
      </c>
      <c r="K22" s="20">
        <v>5.5478255000000001</v>
      </c>
      <c r="L22" s="21">
        <v>-17.878162310541541</v>
      </c>
      <c r="M22" s="21">
        <f t="shared" si="3"/>
        <v>9.7066928699999999E-2</v>
      </c>
      <c r="N22" s="21">
        <f t="shared" si="4"/>
        <v>-17.975229239241539</v>
      </c>
      <c r="O22" s="23">
        <v>14.64</v>
      </c>
      <c r="P22" s="24">
        <v>48.09</v>
      </c>
      <c r="Q22" s="24">
        <f t="shared" si="1"/>
        <v>11.542372539276574</v>
      </c>
      <c r="R22" s="25">
        <f t="shared" si="5"/>
        <v>-19.343797072085263</v>
      </c>
    </row>
    <row r="23" spans="1:22" x14ac:dyDescent="0.25">
      <c r="A23" s="15">
        <v>1327</v>
      </c>
      <c r="B23" s="16" t="s">
        <v>56</v>
      </c>
      <c r="C23" s="17">
        <v>0.623</v>
      </c>
      <c r="D23" s="18" t="s">
        <v>57</v>
      </c>
      <c r="E23" s="19">
        <v>5</v>
      </c>
      <c r="F23" s="20">
        <v>3.4472345</v>
      </c>
      <c r="G23" s="21">
        <v>-4.060097214486297</v>
      </c>
      <c r="H23" s="21">
        <f t="shared" si="0"/>
        <v>-3.9936948999999999E-2</v>
      </c>
      <c r="I23" s="21">
        <f t="shared" si="2"/>
        <v>-4.0201602654862967</v>
      </c>
      <c r="J23" s="22">
        <v>5</v>
      </c>
      <c r="K23" s="20">
        <v>4.2246125000000001</v>
      </c>
      <c r="L23" s="21">
        <v>-11.867949201819306</v>
      </c>
      <c r="M23" s="21">
        <f t="shared" si="3"/>
        <v>3.4346632500000002E-2</v>
      </c>
      <c r="N23" s="21">
        <f t="shared" si="4"/>
        <v>-11.902295834319306</v>
      </c>
      <c r="O23" s="23">
        <v>9.52</v>
      </c>
      <c r="P23" s="24">
        <v>40.51</v>
      </c>
      <c r="Q23" s="24">
        <f t="shared" si="1"/>
        <v>-3.8063748742074139</v>
      </c>
      <c r="R23" s="25">
        <f t="shared" si="5"/>
        <v>-13.107179773123452</v>
      </c>
    </row>
    <row r="24" spans="1:22" x14ac:dyDescent="0.25">
      <c r="A24" s="26">
        <v>1328</v>
      </c>
      <c r="B24" s="27" t="s">
        <v>58</v>
      </c>
      <c r="C24" s="28">
        <v>0.68700000000000006</v>
      </c>
      <c r="D24" s="29" t="s">
        <v>59</v>
      </c>
      <c r="E24" s="30">
        <v>5</v>
      </c>
      <c r="F24" s="31">
        <v>5.6594600000000002</v>
      </c>
      <c r="G24" s="32">
        <v>5.4215522624461761</v>
      </c>
      <c r="H24" s="32">
        <f t="shared" si="0"/>
        <v>0.30959468000000001</v>
      </c>
      <c r="I24" s="32">
        <f t="shared" si="2"/>
        <v>5.111957582446176</v>
      </c>
      <c r="J24" s="33">
        <v>5</v>
      </c>
      <c r="K24" s="31">
        <v>5.6202949999999996</v>
      </c>
      <c r="L24" s="32">
        <v>-21.760072281729641</v>
      </c>
      <c r="M24" s="32">
        <f t="shared" si="3"/>
        <v>0.10050198299999996</v>
      </c>
      <c r="N24" s="32">
        <f t="shared" si="4"/>
        <v>-21.860574264729642</v>
      </c>
      <c r="O24" s="34">
        <v>13.38</v>
      </c>
      <c r="P24" s="35">
        <v>49.05</v>
      </c>
      <c r="Q24" s="35">
        <f t="shared" si="1"/>
        <v>6.5742366285559299</v>
      </c>
      <c r="R24" s="36">
        <f t="shared" si="5"/>
        <v>-23.371938244681896</v>
      </c>
    </row>
    <row r="25" spans="1:22" x14ac:dyDescent="0.25">
      <c r="A25" s="26">
        <v>1329</v>
      </c>
      <c r="B25" s="27" t="s">
        <v>60</v>
      </c>
      <c r="C25" s="28">
        <v>0.68300000000000005</v>
      </c>
      <c r="D25" s="29" t="s">
        <v>61</v>
      </c>
      <c r="E25" s="30">
        <v>5</v>
      </c>
      <c r="F25" s="31">
        <v>4.7814120000000004</v>
      </c>
      <c r="G25" s="32">
        <v>6.0137840625463284</v>
      </c>
      <c r="H25" s="32">
        <f t="shared" si="0"/>
        <v>0.17086309600000005</v>
      </c>
      <c r="I25" s="32">
        <f t="shared" si="2"/>
        <v>5.8429209665463286</v>
      </c>
      <c r="J25" s="33">
        <v>5</v>
      </c>
      <c r="K25" s="31">
        <v>6.5164825000000004</v>
      </c>
      <c r="L25" s="32">
        <v>-23.023130496410214</v>
      </c>
      <c r="M25" s="32">
        <f t="shared" si="3"/>
        <v>0.14298127050000004</v>
      </c>
      <c r="N25" s="32">
        <f t="shared" si="4"/>
        <v>-23.166111766910216</v>
      </c>
      <c r="O25" s="34">
        <v>11.8</v>
      </c>
      <c r="P25" s="35">
        <v>56.69</v>
      </c>
      <c r="Q25" s="35">
        <f t="shared" si="1"/>
        <v>7.405133364607881</v>
      </c>
      <c r="R25" s="36">
        <f t="shared" si="5"/>
        <v>-24.682575749338927</v>
      </c>
    </row>
    <row r="26" spans="1:22" x14ac:dyDescent="0.25">
      <c r="A26" s="26">
        <v>1330</v>
      </c>
      <c r="B26" s="27" t="s">
        <v>62</v>
      </c>
      <c r="C26" s="28">
        <v>0.67</v>
      </c>
      <c r="D26" s="29" t="s">
        <v>63</v>
      </c>
      <c r="E26" s="30">
        <v>5</v>
      </c>
      <c r="F26" s="31">
        <v>4.7620304999999998</v>
      </c>
      <c r="G26" s="32">
        <v>6.1420526571240703</v>
      </c>
      <c r="H26" s="32">
        <f t="shared" si="0"/>
        <v>0.16780081899999999</v>
      </c>
      <c r="I26" s="32">
        <f t="shared" si="2"/>
        <v>5.9742518381240703</v>
      </c>
      <c r="J26" s="33">
        <v>5</v>
      </c>
      <c r="K26" s="31">
        <v>6.1846100000000002</v>
      </c>
      <c r="L26" s="32">
        <v>-23.466866933988818</v>
      </c>
      <c r="M26" s="32">
        <f t="shared" si="3"/>
        <v>0.12725051399999998</v>
      </c>
      <c r="N26" s="32">
        <f t="shared" si="4"/>
        <v>-23.594117447988818</v>
      </c>
      <c r="O26" s="34">
        <v>11.28</v>
      </c>
      <c r="P26" s="35">
        <v>55.43</v>
      </c>
      <c r="Q26" s="35">
        <f t="shared" si="1"/>
        <v>7.5544190811162917</v>
      </c>
      <c r="R26" s="36">
        <f t="shared" si="5"/>
        <v>-25.143027698832405</v>
      </c>
    </row>
    <row r="27" spans="1:22" x14ac:dyDescent="0.25">
      <c r="A27" s="26">
        <v>1331</v>
      </c>
      <c r="B27" s="27" t="s">
        <v>64</v>
      </c>
      <c r="C27" s="28">
        <v>0.754</v>
      </c>
      <c r="D27" s="29" t="s">
        <v>65</v>
      </c>
      <c r="E27" s="30">
        <v>5</v>
      </c>
      <c r="F27" s="31">
        <v>4.6626349999999999</v>
      </c>
      <c r="G27" s="32">
        <v>6.1790050857014052</v>
      </c>
      <c r="H27" s="32">
        <f t="shared" si="0"/>
        <v>0.15209633</v>
      </c>
      <c r="I27" s="32">
        <f t="shared" si="2"/>
        <v>6.0269087557014052</v>
      </c>
      <c r="J27" s="33">
        <v>5</v>
      </c>
      <c r="K27" s="31">
        <v>6.7857805000000004</v>
      </c>
      <c r="L27" s="32">
        <v>-24.216143833680789</v>
      </c>
      <c r="M27" s="32">
        <f t="shared" si="3"/>
        <v>0.15574599570000003</v>
      </c>
      <c r="N27" s="32">
        <f t="shared" si="4"/>
        <v>-24.371889829380788</v>
      </c>
      <c r="O27" s="34">
        <v>10.38</v>
      </c>
      <c r="P27" s="35">
        <v>53.77</v>
      </c>
      <c r="Q27" s="35">
        <f t="shared" si="1"/>
        <v>7.6142749670570424</v>
      </c>
      <c r="R27" s="36">
        <f t="shared" si="5"/>
        <v>-25.920529792318884</v>
      </c>
    </row>
    <row r="28" spans="1:22" x14ac:dyDescent="0.25">
      <c r="A28" s="26">
        <v>1333</v>
      </c>
      <c r="B28" s="27" t="s">
        <v>66</v>
      </c>
      <c r="C28" s="28">
        <v>0.67800000000000005</v>
      </c>
      <c r="D28" s="29" t="s">
        <v>67</v>
      </c>
      <c r="E28" s="30">
        <v>5</v>
      </c>
      <c r="F28" s="31">
        <v>5.520035</v>
      </c>
      <c r="G28" s="32">
        <v>6.1810060539630607</v>
      </c>
      <c r="H28" s="32">
        <f t="shared" si="0"/>
        <v>0.28756552999999996</v>
      </c>
      <c r="I28" s="32">
        <f t="shared" si="2"/>
        <v>5.8934405239630605</v>
      </c>
      <c r="J28" s="33">
        <v>5</v>
      </c>
      <c r="K28" s="31">
        <v>5.6936669999999996</v>
      </c>
      <c r="L28" s="32">
        <v>-22.284533889521008</v>
      </c>
      <c r="M28" s="32">
        <f t="shared" si="3"/>
        <v>0.10397981579999999</v>
      </c>
      <c r="N28" s="32">
        <f t="shared" si="4"/>
        <v>-22.388513705321007</v>
      </c>
      <c r="O28" s="34">
        <v>13.28</v>
      </c>
      <c r="P28" s="35">
        <v>50.32</v>
      </c>
      <c r="Q28" s="35">
        <f t="shared" si="1"/>
        <v>7.4625596820916584</v>
      </c>
      <c r="R28" s="36">
        <f t="shared" si="5"/>
        <v>-23.916156274329825</v>
      </c>
    </row>
    <row r="29" spans="1:22" x14ac:dyDescent="0.25">
      <c r="A29" s="26">
        <v>1334</v>
      </c>
      <c r="B29" s="27" t="s">
        <v>68</v>
      </c>
      <c r="C29" s="28">
        <v>0.67900000000000005</v>
      </c>
      <c r="D29" s="29" t="s">
        <v>69</v>
      </c>
      <c r="E29" s="30">
        <v>5</v>
      </c>
      <c r="F29" s="31">
        <v>5.2963899999999997</v>
      </c>
      <c r="G29" s="32">
        <v>5.7447719287553376</v>
      </c>
      <c r="H29" s="32">
        <f t="shared" si="0"/>
        <v>0.25222961999999993</v>
      </c>
      <c r="I29" s="32">
        <f t="shared" si="2"/>
        <v>5.492542308755338</v>
      </c>
      <c r="J29" s="33">
        <v>5</v>
      </c>
      <c r="K29" s="31">
        <v>5.9029759999999998</v>
      </c>
      <c r="L29" s="32">
        <v>-22.997517992815869</v>
      </c>
      <c r="M29" s="32">
        <f t="shared" si="3"/>
        <v>0.11390106239999997</v>
      </c>
      <c r="N29" s="32">
        <f t="shared" si="4"/>
        <v>-23.111419055215869</v>
      </c>
      <c r="O29" s="34">
        <v>11.9</v>
      </c>
      <c r="P29" s="35">
        <v>52.01</v>
      </c>
      <c r="Q29" s="35">
        <f t="shared" si="1"/>
        <v>7.0068528358243638</v>
      </c>
      <c r="R29" s="36">
        <f t="shared" si="5"/>
        <v>-24.655998425025018</v>
      </c>
    </row>
    <row r="30" spans="1:22" x14ac:dyDescent="0.25">
      <c r="A30" s="26">
        <v>1335</v>
      </c>
      <c r="B30" s="27" t="s">
        <v>70</v>
      </c>
      <c r="C30" s="28">
        <v>0.745</v>
      </c>
      <c r="D30" s="29" t="s">
        <v>71</v>
      </c>
      <c r="E30" s="30">
        <v>5</v>
      </c>
      <c r="F30" s="31">
        <v>5.5528325000000001</v>
      </c>
      <c r="G30" s="32">
        <v>6.3972977472984551</v>
      </c>
      <c r="H30" s="32">
        <f t="shared" si="0"/>
        <v>0.29274753500000006</v>
      </c>
      <c r="I30" s="32">
        <f t="shared" si="2"/>
        <v>6.104550212298455</v>
      </c>
      <c r="J30" s="33">
        <v>5</v>
      </c>
      <c r="K30" s="31">
        <v>6.4909904999999997</v>
      </c>
      <c r="L30" s="32">
        <v>-22.774171676330297</v>
      </c>
      <c r="M30" s="32">
        <f t="shared" si="3"/>
        <v>0.14177294969999998</v>
      </c>
      <c r="N30" s="32">
        <f t="shared" si="4"/>
        <v>-22.915944626030296</v>
      </c>
      <c r="O30" s="34">
        <v>11.47</v>
      </c>
      <c r="P30" s="35">
        <v>51.8</v>
      </c>
      <c r="Q30" s="35">
        <f t="shared" si="1"/>
        <v>7.702531142772636</v>
      </c>
      <c r="R30" s="36">
        <f t="shared" si="5"/>
        <v>-24.424238672773996</v>
      </c>
    </row>
    <row r="31" spans="1:22" x14ac:dyDescent="0.25">
      <c r="A31" s="26">
        <v>1336</v>
      </c>
      <c r="B31" s="27" t="s">
        <v>72</v>
      </c>
      <c r="C31" s="28">
        <v>0.74399999999999999</v>
      </c>
      <c r="D31" s="29" t="s">
        <v>73</v>
      </c>
      <c r="E31" s="30">
        <v>5</v>
      </c>
      <c r="F31" s="31">
        <v>5.380871</v>
      </c>
      <c r="G31" s="32">
        <v>5.8828461464160293</v>
      </c>
      <c r="H31" s="32">
        <f t="shared" si="0"/>
        <v>0.26557761800000002</v>
      </c>
      <c r="I31" s="32">
        <f t="shared" si="2"/>
        <v>5.6172685284160293</v>
      </c>
      <c r="J31" s="33">
        <v>5</v>
      </c>
      <c r="K31" s="31">
        <v>6.2941314999999998</v>
      </c>
      <c r="L31" s="32">
        <v>-22.720291809780587</v>
      </c>
      <c r="M31" s="32">
        <f t="shared" si="3"/>
        <v>0.13244183309999996</v>
      </c>
      <c r="N31" s="32">
        <f t="shared" si="4"/>
        <v>-22.852733642880587</v>
      </c>
      <c r="O31" s="34">
        <v>12.2</v>
      </c>
      <c r="P31" s="35">
        <v>50.6</v>
      </c>
      <c r="Q31" s="35">
        <f t="shared" si="1"/>
        <v>7.1486309482037491</v>
      </c>
      <c r="R31" s="36">
        <f t="shared" si="5"/>
        <v>-24.368329156470487</v>
      </c>
    </row>
    <row r="32" spans="1:22" x14ac:dyDescent="0.25">
      <c r="A32" s="26">
        <v>1337</v>
      </c>
      <c r="B32" s="27" t="s">
        <v>74</v>
      </c>
      <c r="C32" s="28">
        <v>0.68500000000000005</v>
      </c>
      <c r="D32" s="29" t="s">
        <v>75</v>
      </c>
      <c r="E32" s="30">
        <v>5</v>
      </c>
      <c r="F32" s="31">
        <v>5.2369510000000004</v>
      </c>
      <c r="G32" s="32">
        <v>6.0012446757436777</v>
      </c>
      <c r="H32" s="32">
        <f t="shared" si="0"/>
        <v>0.24283825800000003</v>
      </c>
      <c r="I32" s="32">
        <f t="shared" si="2"/>
        <v>5.7584064177436778</v>
      </c>
      <c r="J32" s="33">
        <v>5</v>
      </c>
      <c r="K32" s="31">
        <v>5.8292599999999997</v>
      </c>
      <c r="L32" s="32">
        <v>-22.111160356398333</v>
      </c>
      <c r="M32" s="32">
        <f t="shared" si="3"/>
        <v>0.11040692399999996</v>
      </c>
      <c r="N32" s="32">
        <f t="shared" si="4"/>
        <v>-22.221567280398332</v>
      </c>
      <c r="O32" s="34">
        <v>12.4</v>
      </c>
      <c r="P32" s="35">
        <v>50.09</v>
      </c>
      <c r="Q32" s="35">
        <f t="shared" si="1"/>
        <v>7.309064444773445</v>
      </c>
      <c r="R32" s="36">
        <f t="shared" si="5"/>
        <v>-23.736251775721311</v>
      </c>
    </row>
    <row r="33" spans="1:22" x14ac:dyDescent="0.25">
      <c r="A33" s="26">
        <v>1339</v>
      </c>
      <c r="B33" s="27" t="s">
        <v>76</v>
      </c>
      <c r="C33" s="28">
        <v>0.66</v>
      </c>
      <c r="D33" s="29" t="s">
        <v>77</v>
      </c>
      <c r="E33" s="30">
        <v>5</v>
      </c>
      <c r="F33" s="31">
        <v>4.9647129999999997</v>
      </c>
      <c r="G33" s="32">
        <v>6.1980359489930006</v>
      </c>
      <c r="H33" s="32">
        <f t="shared" si="0"/>
        <v>0.19982465399999993</v>
      </c>
      <c r="I33" s="32">
        <f t="shared" si="2"/>
        <v>5.9982112949930002</v>
      </c>
      <c r="J33" s="33">
        <v>5</v>
      </c>
      <c r="K33" s="31">
        <v>5.4985020000000002</v>
      </c>
      <c r="L33" s="32">
        <v>-22.534027863197284</v>
      </c>
      <c r="M33" s="32">
        <f t="shared" si="3"/>
        <v>9.4728994800000021E-2</v>
      </c>
      <c r="N33" s="32">
        <f t="shared" si="4"/>
        <v>-22.628756857997285</v>
      </c>
      <c r="O33" s="34">
        <v>12.97</v>
      </c>
      <c r="P33" s="35">
        <v>49.67</v>
      </c>
      <c r="Q33" s="35">
        <f t="shared" si="1"/>
        <v>7.5816541450647801</v>
      </c>
      <c r="R33" s="36">
        <f t="shared" si="5"/>
        <v>-24.175048663679224</v>
      </c>
    </row>
    <row r="34" spans="1:22" x14ac:dyDescent="0.25">
      <c r="A34" s="26">
        <v>1340</v>
      </c>
      <c r="B34" s="27" t="s">
        <v>78</v>
      </c>
      <c r="C34" s="28">
        <v>0.69299999999999995</v>
      </c>
      <c r="D34" s="29" t="s">
        <v>79</v>
      </c>
      <c r="E34" s="30">
        <v>5</v>
      </c>
      <c r="F34" s="31">
        <v>5.0544384999999998</v>
      </c>
      <c r="G34" s="32">
        <v>5.7183441905446175</v>
      </c>
      <c r="H34" s="32">
        <f t="shared" si="0"/>
        <v>0.21400128299999999</v>
      </c>
      <c r="I34" s="32">
        <f t="shared" si="2"/>
        <v>5.5043429075446175</v>
      </c>
      <c r="J34" s="33">
        <v>5</v>
      </c>
      <c r="K34" s="31">
        <v>5.8614145000000004</v>
      </c>
      <c r="L34" s="32">
        <v>-22.625157100918958</v>
      </c>
      <c r="M34" s="32">
        <f t="shared" si="3"/>
        <v>0.11193104730000003</v>
      </c>
      <c r="N34" s="32">
        <f t="shared" si="4"/>
        <v>-22.737088148218959</v>
      </c>
      <c r="O34" s="34">
        <v>12.21</v>
      </c>
      <c r="P34" s="35">
        <v>51.41</v>
      </c>
      <c r="Q34" s="35">
        <f t="shared" si="1"/>
        <v>7.0202667485192407</v>
      </c>
      <c r="R34" s="36">
        <f t="shared" si="5"/>
        <v>-24.269610731635087</v>
      </c>
    </row>
    <row r="35" spans="1:22" x14ac:dyDescent="0.25">
      <c r="A35" s="26">
        <v>1341</v>
      </c>
      <c r="B35" s="27" t="s">
        <v>80</v>
      </c>
      <c r="C35" s="28">
        <v>0.69899999999999995</v>
      </c>
      <c r="D35" s="29" t="s">
        <v>81</v>
      </c>
      <c r="E35" s="30">
        <v>5</v>
      </c>
      <c r="F35" s="31">
        <v>5.0074265000000002</v>
      </c>
      <c r="G35" s="32">
        <v>5.8228159077472563</v>
      </c>
      <c r="H35" s="32">
        <f t="shared" si="0"/>
        <v>0.20657338700000005</v>
      </c>
      <c r="I35" s="32">
        <f t="shared" si="2"/>
        <v>5.6162425207472566</v>
      </c>
      <c r="J35" s="33">
        <v>5</v>
      </c>
      <c r="K35" s="31">
        <v>6.0588569999999997</v>
      </c>
      <c r="L35" s="32">
        <v>-23.328324195512263</v>
      </c>
      <c r="M35" s="32">
        <f t="shared" si="3"/>
        <v>0.12128982179999998</v>
      </c>
      <c r="N35" s="32">
        <f t="shared" si="4"/>
        <v>-23.449614017312264</v>
      </c>
      <c r="O35" s="34">
        <v>11.3</v>
      </c>
      <c r="P35" s="35">
        <v>51.27</v>
      </c>
      <c r="Q35" s="35">
        <f t="shared" si="1"/>
        <v>7.1474646703276052</v>
      </c>
      <c r="R35" s="36">
        <f t="shared" si="5"/>
        <v>-24.999266067788991</v>
      </c>
    </row>
    <row r="36" spans="1:22" x14ac:dyDescent="0.25">
      <c r="A36" s="15">
        <v>1342</v>
      </c>
      <c r="B36" s="16" t="s">
        <v>82</v>
      </c>
      <c r="C36" s="17">
        <v>0.68799999999999994</v>
      </c>
      <c r="D36" s="18" t="s">
        <v>29</v>
      </c>
      <c r="E36" s="19">
        <v>5</v>
      </c>
      <c r="F36" s="20">
        <v>5.9940790000000002</v>
      </c>
      <c r="G36" s="21">
        <v>9.8050359063048198</v>
      </c>
      <c r="H36" s="21">
        <f t="shared" si="0"/>
        <v>0.36246448200000003</v>
      </c>
      <c r="I36" s="21">
        <f t="shared" si="2"/>
        <v>9.4425714243048198</v>
      </c>
      <c r="J36" s="22">
        <v>5</v>
      </c>
      <c r="K36" s="20">
        <v>5.5780564999999998</v>
      </c>
      <c r="L36" s="21">
        <v>-17.777262983407994</v>
      </c>
      <c r="M36" s="21">
        <f t="shared" si="3"/>
        <v>9.8499878099999993E-2</v>
      </c>
      <c r="N36" s="21">
        <f t="shared" si="4"/>
        <v>-17.875762861507994</v>
      </c>
      <c r="O36" s="23">
        <v>14.79</v>
      </c>
      <c r="P36" s="24">
        <v>48.36</v>
      </c>
      <c r="Q36" s="24">
        <f t="shared" si="1"/>
        <v>11.496908522349081</v>
      </c>
      <c r="R36" s="25">
        <f t="shared" si="5"/>
        <v>-19.239096876323242</v>
      </c>
    </row>
    <row r="37" spans="1:22" x14ac:dyDescent="0.25">
      <c r="A37" s="26">
        <v>1343</v>
      </c>
      <c r="B37" s="27" t="s">
        <v>83</v>
      </c>
      <c r="C37" s="28">
        <v>0.70399999999999996</v>
      </c>
      <c r="D37" s="29" t="s">
        <v>84</v>
      </c>
      <c r="E37" s="30">
        <v>5</v>
      </c>
      <c r="F37" s="31">
        <v>5.1868129999999999</v>
      </c>
      <c r="G37" s="32">
        <v>5.9771473883718773</v>
      </c>
      <c r="H37" s="32">
        <f t="shared" si="0"/>
        <v>0.23491645399999994</v>
      </c>
      <c r="I37" s="32">
        <f t="shared" si="2"/>
        <v>5.7422309343718769</v>
      </c>
      <c r="J37" s="33">
        <v>5</v>
      </c>
      <c r="K37" s="31">
        <v>5.9119045000000003</v>
      </c>
      <c r="L37" s="32">
        <v>-22.470366756499697</v>
      </c>
      <c r="M37" s="32">
        <f t="shared" si="3"/>
        <v>0.1143242733</v>
      </c>
      <c r="N37" s="32">
        <f t="shared" si="4"/>
        <v>-22.584691029799696</v>
      </c>
      <c r="O37" s="34">
        <v>12.42</v>
      </c>
      <c r="P37" s="35">
        <v>49.82</v>
      </c>
      <c r="Q37" s="35">
        <f t="shared" si="1"/>
        <v>7.2906775369884027</v>
      </c>
      <c r="R37" s="36">
        <f t="shared" si="5"/>
        <v>-24.108989448786321</v>
      </c>
      <c r="S37" s="37"/>
      <c r="V37" s="14">
        <v>4.7399999999999998E-2</v>
      </c>
    </row>
    <row r="38" spans="1:22" x14ac:dyDescent="0.25">
      <c r="A38" s="26">
        <v>1345</v>
      </c>
      <c r="B38" s="27" t="s">
        <v>85</v>
      </c>
      <c r="C38" s="28">
        <v>0.68</v>
      </c>
      <c r="D38" s="29" t="s">
        <v>86</v>
      </c>
      <c r="E38" s="30">
        <v>5</v>
      </c>
      <c r="F38" s="31">
        <v>5.8036994999999996</v>
      </c>
      <c r="G38" s="32">
        <v>6.0177917380042132</v>
      </c>
      <c r="H38" s="32">
        <f t="shared" si="0"/>
        <v>0.33238452099999993</v>
      </c>
      <c r="I38" s="32">
        <f t="shared" si="2"/>
        <v>5.6854072170042134</v>
      </c>
      <c r="J38" s="33">
        <v>5</v>
      </c>
      <c r="K38" s="31">
        <v>5.5008035</v>
      </c>
      <c r="L38" s="32">
        <v>-22.472449801437371</v>
      </c>
      <c r="M38" s="32">
        <f t="shared" si="3"/>
        <v>9.483808589999998E-2</v>
      </c>
      <c r="N38" s="32">
        <f t="shared" si="4"/>
        <v>-22.567287887337372</v>
      </c>
      <c r="O38" s="34">
        <v>13.3</v>
      </c>
      <c r="P38" s="35">
        <v>48.64</v>
      </c>
      <c r="Q38" s="35">
        <f t="shared" si="1"/>
        <v>7.2260851889746185</v>
      </c>
      <c r="R38" s="36">
        <f t="shared" si="5"/>
        <v>-24.111150961840487</v>
      </c>
      <c r="T38" s="14" t="s">
        <v>87</v>
      </c>
      <c r="V38" s="14">
        <f>3.5*V37</f>
        <v>0.16589999999999999</v>
      </c>
    </row>
    <row r="39" spans="1:22" x14ac:dyDescent="0.25">
      <c r="A39" s="26">
        <v>1346</v>
      </c>
      <c r="B39" s="27" t="s">
        <v>88</v>
      </c>
      <c r="C39" s="28">
        <v>0.67600000000000005</v>
      </c>
      <c r="D39" s="29" t="s">
        <v>89</v>
      </c>
      <c r="E39" s="30">
        <v>5</v>
      </c>
      <c r="F39" s="31">
        <v>5.1472914999999997</v>
      </c>
      <c r="G39" s="32">
        <v>5.8687502233087985</v>
      </c>
      <c r="H39" s="32">
        <f t="shared" si="0"/>
        <v>0.22867205699999993</v>
      </c>
      <c r="I39" s="32">
        <f t="shared" si="2"/>
        <v>5.6400781663087987</v>
      </c>
      <c r="J39" s="33">
        <v>5</v>
      </c>
      <c r="K39" s="31">
        <v>5.6740909999999998</v>
      </c>
      <c r="L39" s="32">
        <v>-22.334128165362163</v>
      </c>
      <c r="M39" s="32">
        <f t="shared" si="3"/>
        <v>0.10305191339999997</v>
      </c>
      <c r="N39" s="32">
        <f t="shared" si="4"/>
        <v>-22.437180078762164</v>
      </c>
      <c r="O39" s="34">
        <v>13.02</v>
      </c>
      <c r="P39" s="35">
        <v>49.37</v>
      </c>
      <c r="Q39" s="35">
        <f t="shared" si="1"/>
        <v>7.1745589961578347</v>
      </c>
      <c r="R39" s="36">
        <f t="shared" si="5"/>
        <v>-23.967618762106103</v>
      </c>
    </row>
    <row r="40" spans="1:22" x14ac:dyDescent="0.25">
      <c r="A40" s="26">
        <v>1347</v>
      </c>
      <c r="B40" s="27" t="s">
        <v>90</v>
      </c>
      <c r="C40" s="28">
        <v>0.76800000000000002</v>
      </c>
      <c r="D40" s="29" t="s">
        <v>91</v>
      </c>
      <c r="E40" s="30">
        <v>5</v>
      </c>
      <c r="F40" s="31">
        <v>5.9399709999999999</v>
      </c>
      <c r="G40" s="32">
        <v>5.8589649246451021</v>
      </c>
      <c r="H40" s="32">
        <f t="shared" si="0"/>
        <v>0.35391541800000004</v>
      </c>
      <c r="I40" s="32">
        <f t="shared" si="2"/>
        <v>5.5050495066451024</v>
      </c>
      <c r="J40" s="33">
        <v>5</v>
      </c>
      <c r="K40" s="31">
        <v>6.0997225000000004</v>
      </c>
      <c r="L40" s="32">
        <v>-21.641110200942681</v>
      </c>
      <c r="M40" s="32">
        <f t="shared" si="3"/>
        <v>0.12322684649999999</v>
      </c>
      <c r="N40" s="32">
        <f t="shared" si="4"/>
        <v>-21.76433704744268</v>
      </c>
      <c r="O40" s="34">
        <v>13.08</v>
      </c>
      <c r="P40" s="35">
        <v>47.52</v>
      </c>
      <c r="Q40" s="35">
        <f t="shared" si="1"/>
        <v>7.0210699500188793</v>
      </c>
      <c r="R40" s="36">
        <f t="shared" si="5"/>
        <v>-23.248494872951909</v>
      </c>
    </row>
    <row r="41" spans="1:22" x14ac:dyDescent="0.25">
      <c r="A41" s="26">
        <v>1348</v>
      </c>
      <c r="B41" s="27" t="s">
        <v>92</v>
      </c>
      <c r="C41" s="28">
        <v>0.76300000000000001</v>
      </c>
      <c r="D41" s="29" t="s">
        <v>93</v>
      </c>
      <c r="E41" s="30">
        <v>5</v>
      </c>
      <c r="F41" s="31">
        <v>4.9083924999999997</v>
      </c>
      <c r="G41" s="32">
        <v>6.2927504197965112</v>
      </c>
      <c r="H41" s="32">
        <f t="shared" si="0"/>
        <v>0.19092601499999995</v>
      </c>
      <c r="I41" s="32">
        <f t="shared" si="2"/>
        <v>6.1018244047965116</v>
      </c>
      <c r="J41" s="33">
        <v>5</v>
      </c>
      <c r="K41" s="31">
        <v>6.9663335000000002</v>
      </c>
      <c r="L41" s="32">
        <v>-23.844558342356315</v>
      </c>
      <c r="M41" s="32">
        <f t="shared" si="3"/>
        <v>0.1643042079</v>
      </c>
      <c r="N41" s="32">
        <f t="shared" si="4"/>
        <v>-24.008862550256314</v>
      </c>
      <c r="O41" s="34">
        <v>10.65</v>
      </c>
      <c r="P41" s="35">
        <v>54.42</v>
      </c>
      <c r="Q41" s="35">
        <f t="shared" si="1"/>
        <v>7.6994326776432791</v>
      </c>
      <c r="R41" s="36">
        <f t="shared" si="5"/>
        <v>-25.534946708771599</v>
      </c>
    </row>
    <row r="42" spans="1:22" x14ac:dyDescent="0.25">
      <c r="A42" s="26">
        <v>1349</v>
      </c>
      <c r="B42" s="27" t="s">
        <v>94</v>
      </c>
      <c r="C42" s="28">
        <v>0.67200000000000004</v>
      </c>
      <c r="D42" s="29" t="s">
        <v>95</v>
      </c>
      <c r="E42" s="30">
        <v>5</v>
      </c>
      <c r="F42" s="31">
        <v>5.2233985000000001</v>
      </c>
      <c r="G42" s="32">
        <v>6.5194817492815202</v>
      </c>
      <c r="H42" s="32">
        <f t="shared" si="0"/>
        <v>0.24069696299999999</v>
      </c>
      <c r="I42" s="32">
        <f t="shared" si="2"/>
        <v>6.2787847862815198</v>
      </c>
      <c r="J42" s="33">
        <v>5</v>
      </c>
      <c r="K42" s="31">
        <v>5.2276385000000003</v>
      </c>
      <c r="L42" s="32">
        <v>-23.722217236782843</v>
      </c>
      <c r="M42" s="32">
        <f t="shared" si="3"/>
        <v>8.1890064900000004E-2</v>
      </c>
      <c r="N42" s="32">
        <f t="shared" si="4"/>
        <v>-23.804107301682844</v>
      </c>
      <c r="O42" s="34">
        <v>12.46</v>
      </c>
      <c r="P42" s="35">
        <v>46.62</v>
      </c>
      <c r="Q42" s="35">
        <f t="shared" si="1"/>
        <v>7.9005861233352395</v>
      </c>
      <c r="R42" s="36">
        <f t="shared" si="5"/>
        <v>-25.407997024693618</v>
      </c>
    </row>
    <row r="43" spans="1:22" x14ac:dyDescent="0.25">
      <c r="A43" s="26">
        <v>1351</v>
      </c>
      <c r="B43" s="27" t="s">
        <v>96</v>
      </c>
      <c r="C43" s="28">
        <v>0.72899999999999998</v>
      </c>
      <c r="D43" s="29" t="s">
        <v>97</v>
      </c>
      <c r="E43" s="30">
        <v>5</v>
      </c>
      <c r="F43" s="31">
        <v>4.5349754999999998</v>
      </c>
      <c r="G43" s="32">
        <v>7.8284312441267705</v>
      </c>
      <c r="H43" s="32">
        <f t="shared" si="0"/>
        <v>0.131926129</v>
      </c>
      <c r="I43" s="32">
        <f t="shared" si="2"/>
        <v>7.6965051151267705</v>
      </c>
      <c r="J43" s="33">
        <v>5</v>
      </c>
      <c r="K43" s="31">
        <v>6.2984809999999998</v>
      </c>
      <c r="L43" s="32">
        <v>-23.487059202792054</v>
      </c>
      <c r="M43" s="32">
        <f t="shared" si="3"/>
        <v>0.13264799939999999</v>
      </c>
      <c r="N43" s="32">
        <f t="shared" si="4"/>
        <v>-23.619707202192053</v>
      </c>
      <c r="O43" s="34">
        <v>10.77</v>
      </c>
      <c r="P43" s="35">
        <v>51.86</v>
      </c>
      <c r="Q43" s="35">
        <f t="shared" si="1"/>
        <v>9.512129491300465</v>
      </c>
      <c r="R43" s="36">
        <f t="shared" si="5"/>
        <v>-25.16398060859542</v>
      </c>
    </row>
    <row r="44" spans="1:22" x14ac:dyDescent="0.25">
      <c r="A44" s="26">
        <v>1352</v>
      </c>
      <c r="B44" s="27" t="s">
        <v>98</v>
      </c>
      <c r="C44" s="28">
        <v>0.70599999999999996</v>
      </c>
      <c r="D44" s="29" t="s">
        <v>99</v>
      </c>
      <c r="E44" s="30">
        <v>5</v>
      </c>
      <c r="F44" s="31">
        <v>4.9637779999999996</v>
      </c>
      <c r="G44" s="32">
        <v>7.9140231633772533</v>
      </c>
      <c r="H44" s="32">
        <f t="shared" si="0"/>
        <v>0.19967692399999992</v>
      </c>
      <c r="I44" s="32">
        <f t="shared" si="2"/>
        <v>7.7143462393772531</v>
      </c>
      <c r="J44" s="33">
        <v>5</v>
      </c>
      <c r="K44" s="31">
        <v>5.8124409999999997</v>
      </c>
      <c r="L44" s="32">
        <v>-21.35568197465529</v>
      </c>
      <c r="M44" s="32">
        <f t="shared" si="3"/>
        <v>0.10960970339999998</v>
      </c>
      <c r="N44" s="32">
        <f t="shared" si="4"/>
        <v>-21.465291678055291</v>
      </c>
      <c r="O44" s="34">
        <v>11.95</v>
      </c>
      <c r="P44" s="35">
        <v>50.02</v>
      </c>
      <c r="Q44" s="35">
        <f t="shared" si="1"/>
        <v>9.5324097573571187</v>
      </c>
      <c r="R44" s="36">
        <f t="shared" si="5"/>
        <v>-22.95231459090957</v>
      </c>
    </row>
    <row r="45" spans="1:22" x14ac:dyDescent="0.25">
      <c r="A45" s="26">
        <v>1353</v>
      </c>
      <c r="B45" s="27" t="s">
        <v>100</v>
      </c>
      <c r="C45" s="28">
        <v>0.72099999999999997</v>
      </c>
      <c r="D45" s="29" t="s">
        <v>101</v>
      </c>
      <c r="E45" s="30">
        <v>5</v>
      </c>
      <c r="F45" s="31">
        <v>4.7673885</v>
      </c>
      <c r="G45" s="32">
        <v>7.7191450576337211</v>
      </c>
      <c r="H45" s="32">
        <f t="shared" si="0"/>
        <v>0.16864738300000004</v>
      </c>
      <c r="I45" s="32">
        <f t="shared" si="2"/>
        <v>7.5504976746337213</v>
      </c>
      <c r="J45" s="33">
        <v>5</v>
      </c>
      <c r="K45" s="31">
        <v>6.0904164999999999</v>
      </c>
      <c r="L45" s="32">
        <v>-23.718562460139044</v>
      </c>
      <c r="M45" s="32">
        <f t="shared" si="3"/>
        <v>0.12278574209999998</v>
      </c>
      <c r="N45" s="32">
        <f t="shared" si="4"/>
        <v>-23.841348202239043</v>
      </c>
      <c r="O45" s="34">
        <v>11.2</v>
      </c>
      <c r="P45" s="35">
        <v>51.32</v>
      </c>
      <c r="Q45" s="35">
        <f t="shared" si="1"/>
        <v>9.3461607049236743</v>
      </c>
      <c r="R45" s="36">
        <f t="shared" si="5"/>
        <v>-25.404204572940536</v>
      </c>
    </row>
    <row r="46" spans="1:22" x14ac:dyDescent="0.25">
      <c r="A46" s="26">
        <v>1354</v>
      </c>
      <c r="B46" s="27" t="s">
        <v>102</v>
      </c>
      <c r="C46" s="28">
        <v>0.66800000000000004</v>
      </c>
      <c r="D46" s="29" t="s">
        <v>103</v>
      </c>
      <c r="E46" s="30">
        <v>5</v>
      </c>
      <c r="F46" s="31">
        <v>5.6800699999999997</v>
      </c>
      <c r="G46" s="32">
        <v>7.339549042614375</v>
      </c>
      <c r="H46" s="32">
        <f t="shared" si="0"/>
        <v>0.31285105999999996</v>
      </c>
      <c r="I46" s="32">
        <f t="shared" si="2"/>
        <v>7.0266979826143752</v>
      </c>
      <c r="J46" s="33">
        <v>5</v>
      </c>
      <c r="K46" s="31">
        <v>5.2972429999999999</v>
      </c>
      <c r="L46" s="32">
        <v>-22.008772912921142</v>
      </c>
      <c r="M46" s="32">
        <f t="shared" si="3"/>
        <v>8.5189318199999975E-2</v>
      </c>
      <c r="N46" s="32">
        <f t="shared" si="4"/>
        <v>-22.093962231121143</v>
      </c>
      <c r="O46" s="34">
        <v>13.26</v>
      </c>
      <c r="P46" s="35">
        <v>47.65</v>
      </c>
      <c r="Q46" s="35">
        <f t="shared" si="1"/>
        <v>8.7507499580780284</v>
      </c>
      <c r="R46" s="36">
        <f t="shared" si="5"/>
        <v>-23.630007406406079</v>
      </c>
    </row>
    <row r="47" spans="1:22" x14ac:dyDescent="0.25">
      <c r="A47" s="26">
        <v>1355</v>
      </c>
      <c r="B47" s="27" t="s">
        <v>104</v>
      </c>
      <c r="C47" s="28">
        <v>0.65400000000000003</v>
      </c>
      <c r="D47" s="29" t="s">
        <v>105</v>
      </c>
      <c r="E47" s="30">
        <v>5</v>
      </c>
      <c r="F47" s="31">
        <v>3.7871109999999999</v>
      </c>
      <c r="G47" s="32">
        <v>6.8583917375629495</v>
      </c>
      <c r="H47" s="32">
        <f t="shared" si="0"/>
        <v>1.3763537999999964E-2</v>
      </c>
      <c r="I47" s="32">
        <f t="shared" si="2"/>
        <v>6.8446281995629494</v>
      </c>
      <c r="J47" s="33">
        <v>5</v>
      </c>
      <c r="K47" s="31">
        <v>5.9020925000000002</v>
      </c>
      <c r="L47" s="32">
        <v>-24.327534016990612</v>
      </c>
      <c r="M47" s="32">
        <f t="shared" si="3"/>
        <v>0.11385918449999999</v>
      </c>
      <c r="N47" s="32">
        <f t="shared" si="4"/>
        <v>-24.441393201490612</v>
      </c>
      <c r="O47" s="34">
        <v>9.73</v>
      </c>
      <c r="P47" s="35">
        <v>54.23</v>
      </c>
      <c r="Q47" s="35">
        <f t="shared" si="1"/>
        <v>8.5437885811311514</v>
      </c>
      <c r="R47" s="36">
        <f t="shared" si="5"/>
        <v>-26.036116033871018</v>
      </c>
    </row>
    <row r="48" spans="1:22" x14ac:dyDescent="0.25">
      <c r="A48" s="26">
        <v>1357</v>
      </c>
      <c r="B48" s="27" t="s">
        <v>106</v>
      </c>
      <c r="C48" s="28">
        <v>0.65</v>
      </c>
      <c r="D48" s="29" t="s">
        <v>107</v>
      </c>
      <c r="E48" s="30">
        <v>5</v>
      </c>
      <c r="F48" s="31">
        <v>4.3199940000000003</v>
      </c>
      <c r="G48" s="32">
        <v>8.3071984135537509</v>
      </c>
      <c r="H48" s="32">
        <f t="shared" si="0"/>
        <v>9.7959052000000102E-2</v>
      </c>
      <c r="I48" s="32">
        <f t="shared" si="2"/>
        <v>8.2092393615537507</v>
      </c>
      <c r="J48" s="33">
        <v>5</v>
      </c>
      <c r="K48" s="31">
        <v>5.2400715</v>
      </c>
      <c r="L48" s="32">
        <v>-21.614692772541034</v>
      </c>
      <c r="M48" s="32">
        <f t="shared" si="3"/>
        <v>8.2479389099999995E-2</v>
      </c>
      <c r="N48" s="32">
        <f t="shared" si="4"/>
        <v>-21.697172161641035</v>
      </c>
      <c r="O48" s="34">
        <v>11.48</v>
      </c>
      <c r="P48" s="35">
        <v>49.48</v>
      </c>
      <c r="Q48" s="35">
        <f t="shared" si="1"/>
        <v>10.094961984808597</v>
      </c>
      <c r="R48" s="36">
        <f t="shared" si="5"/>
        <v>-23.221082302385202</v>
      </c>
    </row>
    <row r="49" spans="1:18" x14ac:dyDescent="0.25">
      <c r="A49" s="15">
        <v>1358</v>
      </c>
      <c r="B49" s="16" t="s">
        <v>108</v>
      </c>
      <c r="C49" s="17">
        <v>0.66200000000000003</v>
      </c>
      <c r="D49" s="18" t="s">
        <v>29</v>
      </c>
      <c r="E49" s="19">
        <v>5</v>
      </c>
      <c r="F49" s="20">
        <v>5.6780759999999999</v>
      </c>
      <c r="G49" s="21">
        <v>9.6259162062531374</v>
      </c>
      <c r="H49" s="21">
        <f t="shared" si="0"/>
        <v>0.31253600800000003</v>
      </c>
      <c r="I49" s="21">
        <f t="shared" si="2"/>
        <v>9.313380198253137</v>
      </c>
      <c r="J49" s="22">
        <v>5</v>
      </c>
      <c r="K49" s="20">
        <v>5.2494664999999996</v>
      </c>
      <c r="L49" s="21">
        <v>-17.772157617841149</v>
      </c>
      <c r="M49" s="21">
        <f t="shared" si="3"/>
        <v>8.2924712099999964E-2</v>
      </c>
      <c r="N49" s="21">
        <f t="shared" si="4"/>
        <v>-17.855082329941148</v>
      </c>
      <c r="O49" s="23">
        <v>14.57</v>
      </c>
      <c r="P49" s="24">
        <v>47.8</v>
      </c>
      <c r="Q49" s="24">
        <f t="shared" si="1"/>
        <v>11.350054972105879</v>
      </c>
      <c r="R49" s="25">
        <f t="shared" si="5"/>
        <v>-19.233799192092128</v>
      </c>
    </row>
    <row r="50" spans="1:18" x14ac:dyDescent="0.25">
      <c r="A50" s="26">
        <v>1359</v>
      </c>
      <c r="B50" s="27" t="s">
        <v>109</v>
      </c>
      <c r="C50" s="28">
        <v>0.71099999999999997</v>
      </c>
      <c r="D50" s="29" t="s">
        <v>110</v>
      </c>
      <c r="E50" s="30"/>
      <c r="F50" s="31">
        <v>4.5098370000000001</v>
      </c>
      <c r="G50" s="32">
        <v>7.6031719871399623</v>
      </c>
      <c r="H50" s="32">
        <f t="shared" si="0"/>
        <v>0.12795424600000005</v>
      </c>
      <c r="I50" s="32">
        <f t="shared" si="2"/>
        <v>7.4752177411399625</v>
      </c>
      <c r="J50" s="33">
        <v>5</v>
      </c>
      <c r="K50" s="31">
        <v>5.9034405000000003</v>
      </c>
      <c r="L50" s="32">
        <v>-24.55542611810408</v>
      </c>
      <c r="M50" s="32">
        <f t="shared" si="3"/>
        <v>0.11392307969999999</v>
      </c>
      <c r="N50" s="32">
        <f t="shared" si="4"/>
        <v>-24.669349197804081</v>
      </c>
      <c r="O50" s="34">
        <v>10.65</v>
      </c>
      <c r="P50" s="35">
        <v>50.23</v>
      </c>
      <c r="Q50" s="35">
        <f t="shared" si="1"/>
        <v>9.2605889069502734</v>
      </c>
      <c r="R50" s="36">
        <f t="shared" si="5"/>
        <v>-26.272592810050284</v>
      </c>
    </row>
    <row r="51" spans="1:18" x14ac:dyDescent="0.25">
      <c r="A51" s="26">
        <v>1360</v>
      </c>
      <c r="B51" s="27" t="s">
        <v>111</v>
      </c>
      <c r="C51" s="28">
        <v>0.69599999999999995</v>
      </c>
      <c r="D51" s="29" t="s">
        <v>112</v>
      </c>
      <c r="E51" s="30"/>
      <c r="F51" s="31">
        <v>3.9813542499999999</v>
      </c>
      <c r="G51" s="32">
        <v>7.3306151212429382</v>
      </c>
      <c r="H51" s="32">
        <f t="shared" si="0"/>
        <v>4.4453971499999967E-2</v>
      </c>
      <c r="I51" s="32">
        <f t="shared" si="2"/>
        <v>7.2861611497429379</v>
      </c>
      <c r="J51" s="33">
        <v>5</v>
      </c>
      <c r="K51" s="31">
        <v>5.8931089999999999</v>
      </c>
      <c r="L51" s="32">
        <v>-22.703646901550787</v>
      </c>
      <c r="M51" s="32">
        <f t="shared" si="3"/>
        <v>0.11343336659999997</v>
      </c>
      <c r="N51" s="32">
        <f t="shared" si="4"/>
        <v>-22.817080268150786</v>
      </c>
      <c r="O51" s="34">
        <v>9.74</v>
      </c>
      <c r="P51" s="35">
        <v>50.86</v>
      </c>
      <c r="Q51" s="35">
        <f t="shared" si="1"/>
        <v>9.0456855230902509</v>
      </c>
      <c r="R51" s="36">
        <f t="shared" si="5"/>
        <v>-24.351057236036425</v>
      </c>
    </row>
    <row r="52" spans="1:18" x14ac:dyDescent="0.25">
      <c r="A52" s="26">
        <v>1361</v>
      </c>
      <c r="B52" s="27" t="s">
        <v>113</v>
      </c>
      <c r="C52" s="28">
        <v>0.72899999999999998</v>
      </c>
      <c r="D52" s="29" t="s">
        <v>114</v>
      </c>
      <c r="E52" s="30"/>
      <c r="F52" s="31">
        <v>5.0703385000000001</v>
      </c>
      <c r="G52" s="32">
        <v>7.0695751960195707</v>
      </c>
      <c r="H52" s="32">
        <f t="shared" si="0"/>
        <v>0.21651348300000006</v>
      </c>
      <c r="I52" s="32">
        <f t="shared" si="2"/>
        <v>6.8530617130195708</v>
      </c>
      <c r="J52" s="33">
        <v>5</v>
      </c>
      <c r="K52" s="31">
        <v>6.2656314999999996</v>
      </c>
      <c r="L52" s="32">
        <v>-23.980236743002649</v>
      </c>
      <c r="M52" s="32">
        <f t="shared" si="3"/>
        <v>0.13109093309999997</v>
      </c>
      <c r="N52" s="32">
        <f t="shared" si="4"/>
        <v>-24.11132767610265</v>
      </c>
      <c r="O52" s="34">
        <v>11.69</v>
      </c>
      <c r="P52" s="35">
        <v>51.49</v>
      </c>
      <c r="Q52" s="35">
        <f t="shared" si="1"/>
        <v>8.5533750788367549</v>
      </c>
      <c r="R52" s="36">
        <f t="shared" si="5"/>
        <v>-25.675736102634922</v>
      </c>
    </row>
    <row r="53" spans="1:18" x14ac:dyDescent="0.25">
      <c r="A53" s="26">
        <v>1363</v>
      </c>
      <c r="B53" s="27" t="s">
        <v>115</v>
      </c>
      <c r="C53" s="28">
        <v>0.76600000000000001</v>
      </c>
      <c r="D53" s="29" t="s">
        <v>116</v>
      </c>
      <c r="E53" s="30"/>
      <c r="F53" s="31">
        <v>5.1487325000000004</v>
      </c>
      <c r="G53" s="32">
        <v>6.8455285100350656</v>
      </c>
      <c r="H53" s="32">
        <f t="shared" si="0"/>
        <v>0.22889973500000005</v>
      </c>
      <c r="I53" s="32">
        <f t="shared" si="2"/>
        <v>6.6166287750350659</v>
      </c>
      <c r="J53" s="33">
        <v>5</v>
      </c>
      <c r="K53" s="31">
        <v>6.3445900000000002</v>
      </c>
      <c r="L53" s="32">
        <v>-24.461302424741415</v>
      </c>
      <c r="M53" s="32">
        <f t="shared" si="3"/>
        <v>0.13483356600000002</v>
      </c>
      <c r="N53" s="32">
        <f t="shared" si="4"/>
        <v>-24.596135990741416</v>
      </c>
      <c r="O53" s="34">
        <v>11.58</v>
      </c>
      <c r="P53" s="35">
        <v>50.08</v>
      </c>
      <c r="Q53" s="35">
        <f t="shared" si="1"/>
        <v>8.2846183110701475</v>
      </c>
      <c r="R53" s="36">
        <f t="shared" si="5"/>
        <v>-26.174923485577271</v>
      </c>
    </row>
    <row r="54" spans="1:18" x14ac:dyDescent="0.25">
      <c r="A54" s="26">
        <v>1364</v>
      </c>
      <c r="B54" s="27" t="s">
        <v>117</v>
      </c>
      <c r="C54" s="28">
        <v>0.73199999999999998</v>
      </c>
      <c r="D54" s="29" t="s">
        <v>118</v>
      </c>
      <c r="E54" s="30"/>
      <c r="F54" s="31">
        <v>4.9692544999999999</v>
      </c>
      <c r="G54" s="32">
        <v>7.9955025540644176</v>
      </c>
      <c r="H54" s="32">
        <f t="shared" si="0"/>
        <v>0.20054221100000003</v>
      </c>
      <c r="I54" s="32">
        <f t="shared" si="2"/>
        <v>7.7949603430644174</v>
      </c>
      <c r="J54" s="33">
        <v>5</v>
      </c>
      <c r="K54" s="31">
        <v>6.0882250000000004</v>
      </c>
      <c r="L54" s="32">
        <v>-23.358908337667451</v>
      </c>
      <c r="M54" s="32">
        <f t="shared" si="3"/>
        <v>0.122681865</v>
      </c>
      <c r="N54" s="32">
        <f t="shared" si="4"/>
        <v>-23.481590202667451</v>
      </c>
      <c r="O54" s="34">
        <v>11.46</v>
      </c>
      <c r="P54" s="35">
        <v>50.08</v>
      </c>
      <c r="Q54" s="35">
        <f t="shared" si="1"/>
        <v>9.6240449843608307</v>
      </c>
      <c r="R54" s="36">
        <f t="shared" si="5"/>
        <v>-25.031002311843654</v>
      </c>
    </row>
    <row r="55" spans="1:18" x14ac:dyDescent="0.25">
      <c r="A55" s="26">
        <v>1365</v>
      </c>
      <c r="B55" s="27" t="s">
        <v>119</v>
      </c>
      <c r="C55" s="28">
        <v>0.66600000000000004</v>
      </c>
      <c r="D55" s="29" t="s">
        <v>120</v>
      </c>
      <c r="E55" s="30"/>
      <c r="F55" s="31">
        <v>4.6781874999999999</v>
      </c>
      <c r="G55" s="32">
        <v>6.2391179886245407</v>
      </c>
      <c r="H55" s="32">
        <f t="shared" si="0"/>
        <v>0.15455362500000003</v>
      </c>
      <c r="I55" s="32">
        <f t="shared" si="2"/>
        <v>6.0845643636245406</v>
      </c>
      <c r="J55" s="33">
        <v>5</v>
      </c>
      <c r="K55" s="31">
        <v>5.4554140000000002</v>
      </c>
      <c r="L55" s="32">
        <v>-23.655397195345461</v>
      </c>
      <c r="M55" s="32">
        <f t="shared" si="3"/>
        <v>9.2686623600000018E-2</v>
      </c>
      <c r="N55" s="32">
        <f t="shared" si="4"/>
        <v>-23.74808381894546</v>
      </c>
      <c r="O55" s="34">
        <v>11.77</v>
      </c>
      <c r="P55" s="35">
        <v>49.99</v>
      </c>
      <c r="Q55" s="35">
        <f t="shared" si="1"/>
        <v>7.6798129371940806</v>
      </c>
      <c r="R55" s="36">
        <f t="shared" si="5"/>
        <v>-25.338659878271812</v>
      </c>
    </row>
    <row r="56" spans="1:18" x14ac:dyDescent="0.25">
      <c r="A56" s="26">
        <v>1366</v>
      </c>
      <c r="B56" s="27" t="s">
        <v>121</v>
      </c>
      <c r="C56" s="28">
        <v>0.76100000000000001</v>
      </c>
      <c r="D56" s="29" t="s">
        <v>122</v>
      </c>
      <c r="E56" s="30">
        <v>5</v>
      </c>
      <c r="F56" s="31">
        <v>5.3407499999999999</v>
      </c>
      <c r="G56" s="32">
        <v>7.5094591291061459</v>
      </c>
      <c r="H56" s="32">
        <f t="shared" si="0"/>
        <v>0.25923849999999993</v>
      </c>
      <c r="I56" s="32">
        <f t="shared" si="2"/>
        <v>7.2502206291061455</v>
      </c>
      <c r="J56" s="33">
        <v>5</v>
      </c>
      <c r="K56" s="31">
        <v>6.4927070000000002</v>
      </c>
      <c r="L56" s="32">
        <v>-23.696386280230424</v>
      </c>
      <c r="M56" s="32">
        <f t="shared" si="3"/>
        <v>0.14185431180000002</v>
      </c>
      <c r="N56" s="32">
        <f t="shared" si="4"/>
        <v>-23.838240592030424</v>
      </c>
      <c r="O56" s="34">
        <v>11.94</v>
      </c>
      <c r="P56" s="35">
        <v>51.58</v>
      </c>
      <c r="Q56" s="35">
        <f t="shared" si="1"/>
        <v>9.0048314092745763</v>
      </c>
      <c r="R56" s="36">
        <f t="shared" si="5"/>
        <v>-25.381193018318243</v>
      </c>
    </row>
    <row r="57" spans="1:18" x14ac:dyDescent="0.25">
      <c r="A57" s="26">
        <v>1367</v>
      </c>
      <c r="B57" s="27" t="s">
        <v>123</v>
      </c>
      <c r="C57" s="28">
        <v>0.755</v>
      </c>
      <c r="D57" s="29" t="s">
        <v>124</v>
      </c>
      <c r="E57" s="30">
        <v>5</v>
      </c>
      <c r="F57" s="31">
        <v>5.8303624999999997</v>
      </c>
      <c r="G57" s="32">
        <v>7.1236265948473223</v>
      </c>
      <c r="H57" s="32">
        <f t="shared" si="0"/>
        <v>0.33659727499999992</v>
      </c>
      <c r="I57" s="32">
        <f t="shared" si="2"/>
        <v>6.7870293198473224</v>
      </c>
      <c r="J57" s="33">
        <v>5</v>
      </c>
      <c r="K57" s="31">
        <v>6.0234370000000004</v>
      </c>
      <c r="L57" s="32">
        <v>-22.755551214112735</v>
      </c>
      <c r="M57" s="32">
        <f t="shared" si="3"/>
        <v>0.1196109138</v>
      </c>
      <c r="N57" s="32">
        <f t="shared" si="4"/>
        <v>-22.875162127912734</v>
      </c>
      <c r="O57" s="34">
        <v>13.05</v>
      </c>
      <c r="P57" s="35">
        <v>48.4</v>
      </c>
      <c r="Q57" s="35">
        <f t="shared" si="1"/>
        <v>8.4783150947746773</v>
      </c>
      <c r="R57" s="36">
        <f t="shared" si="5"/>
        <v>-24.404916779410151</v>
      </c>
    </row>
    <row r="58" spans="1:18" x14ac:dyDescent="0.25">
      <c r="A58" s="26">
        <v>1369</v>
      </c>
      <c r="B58" s="27" t="s">
        <v>125</v>
      </c>
      <c r="C58" s="28">
        <v>0.67800000000000005</v>
      </c>
      <c r="D58" s="29" t="s">
        <v>126</v>
      </c>
      <c r="E58" s="30">
        <v>5</v>
      </c>
      <c r="F58" s="31">
        <v>4.3885674999999997</v>
      </c>
      <c r="G58" s="32">
        <v>7.0380179771105098</v>
      </c>
      <c r="H58" s="32">
        <f t="shared" si="0"/>
        <v>0.10879366499999998</v>
      </c>
      <c r="I58" s="32">
        <f t="shared" si="2"/>
        <v>6.9292243121105095</v>
      </c>
      <c r="J58" s="33">
        <v>5</v>
      </c>
      <c r="K58" s="31">
        <v>6.2552795000000003</v>
      </c>
      <c r="L58" s="32">
        <v>-24.189146097116829</v>
      </c>
      <c r="M58" s="32">
        <f t="shared" si="3"/>
        <v>0.1306002483</v>
      </c>
      <c r="N58" s="32">
        <f t="shared" si="4"/>
        <v>-24.319746345416828</v>
      </c>
      <c r="O58" s="34">
        <v>10.7</v>
      </c>
      <c r="P58" s="35">
        <v>53.74</v>
      </c>
      <c r="Q58" s="35">
        <f t="shared" si="1"/>
        <v>8.6399502156636139</v>
      </c>
      <c r="R58" s="36">
        <f t="shared" si="5"/>
        <v>-25.892515053433293</v>
      </c>
    </row>
    <row r="59" spans="1:18" x14ac:dyDescent="0.25">
      <c r="A59" s="26">
        <v>1370</v>
      </c>
      <c r="B59" s="27" t="s">
        <v>127</v>
      </c>
      <c r="C59" s="28">
        <v>0.68600000000000005</v>
      </c>
      <c r="D59" s="29" t="s">
        <v>128</v>
      </c>
      <c r="E59" s="30">
        <v>5</v>
      </c>
      <c r="F59" s="31">
        <v>5.3410105000000003</v>
      </c>
      <c r="G59" s="32">
        <v>6.7482422773853079</v>
      </c>
      <c r="H59" s="32">
        <f t="shared" si="0"/>
        <v>0.25927965900000005</v>
      </c>
      <c r="I59" s="32">
        <f t="shared" si="2"/>
        <v>6.4889626183853082</v>
      </c>
      <c r="J59" s="33">
        <v>5</v>
      </c>
      <c r="K59" s="31">
        <v>5.2911134999999998</v>
      </c>
      <c r="L59" s="32">
        <v>-21.744741277868652</v>
      </c>
      <c r="M59" s="32">
        <f t="shared" si="3"/>
        <v>8.4898779899999999E-2</v>
      </c>
      <c r="N59" s="32">
        <f t="shared" si="4"/>
        <v>-21.829640057768653</v>
      </c>
      <c r="O59" s="34">
        <v>13.04</v>
      </c>
      <c r="P59" s="35">
        <v>46.51</v>
      </c>
      <c r="Q59" s="35">
        <f t="shared" si="1"/>
        <v>8.1394983294514152</v>
      </c>
      <c r="R59" s="36">
        <f t="shared" si="5"/>
        <v>-23.356029723276702</v>
      </c>
    </row>
    <row r="60" spans="1:18" x14ac:dyDescent="0.25">
      <c r="A60" s="26">
        <v>1371</v>
      </c>
      <c r="B60" s="27" t="s">
        <v>129</v>
      </c>
      <c r="C60" s="28">
        <v>0.70099999999999996</v>
      </c>
      <c r="D60" s="29" t="s">
        <v>130</v>
      </c>
      <c r="E60" s="30">
        <v>5</v>
      </c>
      <c r="F60" s="31">
        <v>4.993201</v>
      </c>
      <c r="G60" s="32">
        <v>6.6105823136012427</v>
      </c>
      <c r="H60" s="32">
        <f t="shared" si="0"/>
        <v>0.20432575799999997</v>
      </c>
      <c r="I60" s="32">
        <f t="shared" si="2"/>
        <v>6.4062565556012423</v>
      </c>
      <c r="J60" s="33">
        <v>5</v>
      </c>
      <c r="K60" s="31">
        <v>5.4229114999999997</v>
      </c>
      <c r="L60" s="32">
        <v>-23.758204185456133</v>
      </c>
      <c r="M60" s="32">
        <f t="shared" si="3"/>
        <v>9.1146005099999983E-2</v>
      </c>
      <c r="N60" s="32">
        <f t="shared" si="4"/>
        <v>-23.849350190556134</v>
      </c>
      <c r="O60" s="34">
        <v>12</v>
      </c>
      <c r="P60" s="35">
        <v>47.1</v>
      </c>
      <c r="Q60" s="35">
        <f t="shared" si="1"/>
        <v>8.0454851420417803</v>
      </c>
      <c r="R60" s="36">
        <f t="shared" si="5"/>
        <v>-25.445339598504681</v>
      </c>
    </row>
    <row r="61" spans="1:18" x14ac:dyDescent="0.25">
      <c r="A61" s="26">
        <v>1372</v>
      </c>
      <c r="B61" s="27" t="s">
        <v>131</v>
      </c>
      <c r="C61" s="28">
        <v>0.70799999999999996</v>
      </c>
      <c r="D61" s="29" t="s">
        <v>132</v>
      </c>
      <c r="E61" s="30">
        <v>5</v>
      </c>
      <c r="F61" s="31">
        <v>5.0347559999999998</v>
      </c>
      <c r="G61" s="32">
        <v>7.5790008830693241</v>
      </c>
      <c r="H61" s="32">
        <f t="shared" si="0"/>
        <v>0.21089144799999993</v>
      </c>
      <c r="I61" s="32">
        <f t="shared" si="2"/>
        <v>7.3681094350693241</v>
      </c>
      <c r="J61" s="33">
        <v>5</v>
      </c>
      <c r="K61" s="31">
        <v>5.6054389999999996</v>
      </c>
      <c r="L61" s="32">
        <v>-22.985204938263788</v>
      </c>
      <c r="M61" s="32">
        <f t="shared" si="3"/>
        <v>9.9797808599999982E-2</v>
      </c>
      <c r="N61" s="32">
        <f t="shared" si="4"/>
        <v>-23.085002746863786</v>
      </c>
      <c r="O61" s="34">
        <v>11.91</v>
      </c>
      <c r="P61" s="35">
        <v>48.44</v>
      </c>
      <c r="Q61" s="35">
        <f t="shared" si="1"/>
        <v>9.1388373338154505</v>
      </c>
      <c r="R61" s="36">
        <f t="shared" si="5"/>
        <v>-24.643221538809268</v>
      </c>
    </row>
    <row r="62" spans="1:18" x14ac:dyDescent="0.25">
      <c r="A62" s="26">
        <v>1373</v>
      </c>
      <c r="B62" s="27" t="s">
        <v>133</v>
      </c>
      <c r="C62" s="28">
        <v>0.73899999999999999</v>
      </c>
      <c r="D62" s="29" t="s">
        <v>134</v>
      </c>
      <c r="E62" s="30">
        <v>5</v>
      </c>
      <c r="F62" s="31">
        <v>4.5796049999999999</v>
      </c>
      <c r="G62" s="32">
        <v>5.8858906846622068</v>
      </c>
      <c r="H62" s="32">
        <f t="shared" si="0"/>
        <v>0.13897758999999998</v>
      </c>
      <c r="I62" s="32">
        <f t="shared" si="2"/>
        <v>5.7469130946622071</v>
      </c>
      <c r="J62" s="33">
        <v>5</v>
      </c>
      <c r="K62" s="31">
        <v>6.2707544999999998</v>
      </c>
      <c r="L62" s="32">
        <v>-22.520898691682536</v>
      </c>
      <c r="M62" s="32">
        <f t="shared" si="3"/>
        <v>0.13133376329999996</v>
      </c>
      <c r="N62" s="32">
        <f t="shared" si="4"/>
        <v>-22.652232454982535</v>
      </c>
      <c r="O62" s="34">
        <v>10.37</v>
      </c>
      <c r="P62" s="35">
        <v>51.92</v>
      </c>
      <c r="Q62" s="35">
        <f t="shared" si="1"/>
        <v>7.2959998168556721</v>
      </c>
      <c r="R62" s="36">
        <f t="shared" si="5"/>
        <v>-24.161424917447818</v>
      </c>
    </row>
    <row r="63" spans="1:18" x14ac:dyDescent="0.25">
      <c r="A63" s="26">
        <v>1375</v>
      </c>
      <c r="B63" s="27" t="s">
        <v>135</v>
      </c>
      <c r="C63" s="28">
        <v>0.74199999999999999</v>
      </c>
      <c r="D63" s="29" t="s">
        <v>136</v>
      </c>
      <c r="E63" s="30">
        <v>5</v>
      </c>
      <c r="F63" s="31">
        <v>4.4449269999999999</v>
      </c>
      <c r="G63" s="32">
        <v>6.3511215377908474</v>
      </c>
      <c r="H63" s="32">
        <f t="shared" si="0"/>
        <v>0.117698466</v>
      </c>
      <c r="I63" s="32">
        <f t="shared" si="2"/>
        <v>6.2334230717908472</v>
      </c>
      <c r="J63" s="33">
        <v>5</v>
      </c>
      <c r="K63" s="31">
        <v>6.7294565000000004</v>
      </c>
      <c r="L63" s="32">
        <v>-25.122190447364769</v>
      </c>
      <c r="M63" s="32">
        <f t="shared" si="3"/>
        <v>0.15307623809999998</v>
      </c>
      <c r="N63" s="32">
        <f t="shared" si="4"/>
        <v>-25.275266685464768</v>
      </c>
      <c r="O63" s="34">
        <v>10.15</v>
      </c>
      <c r="P63" s="35">
        <v>53.66</v>
      </c>
      <c r="Q63" s="35">
        <f t="shared" si="1"/>
        <v>7.8490228011061527</v>
      </c>
      <c r="R63" s="36">
        <f t="shared" si="5"/>
        <v>-26.860707100901642</v>
      </c>
    </row>
    <row r="64" spans="1:18" x14ac:dyDescent="0.25">
      <c r="A64" s="15">
        <v>1376</v>
      </c>
      <c r="B64" s="16" t="s">
        <v>137</v>
      </c>
      <c r="C64" s="17">
        <v>0.66300000000000003</v>
      </c>
      <c r="D64" s="18" t="s">
        <v>29</v>
      </c>
      <c r="E64" s="19">
        <v>5</v>
      </c>
      <c r="F64" s="20">
        <v>5.7184165</v>
      </c>
      <c r="G64" s="21">
        <v>9.7337065713692752</v>
      </c>
      <c r="H64" s="21">
        <f t="shared" si="0"/>
        <v>0.31890980700000005</v>
      </c>
      <c r="I64" s="21">
        <f t="shared" si="2"/>
        <v>9.4147967643692745</v>
      </c>
      <c r="J64" s="22">
        <v>5</v>
      </c>
      <c r="K64" s="20">
        <v>5.3385284999999998</v>
      </c>
      <c r="L64" s="21">
        <v>-17.834354665132945</v>
      </c>
      <c r="M64" s="21">
        <f t="shared" si="3"/>
        <v>8.71462509E-2</v>
      </c>
      <c r="N64" s="21">
        <f t="shared" si="4"/>
        <v>-17.921500916032944</v>
      </c>
      <c r="O64" s="23">
        <v>14.53</v>
      </c>
      <c r="P64" s="24">
        <v>47.83</v>
      </c>
      <c r="Q64" s="24">
        <f t="shared" si="1"/>
        <v>11.465336661449637</v>
      </c>
      <c r="R64" s="25">
        <f t="shared" si="5"/>
        <v>-19.298339196592373</v>
      </c>
    </row>
    <row r="65" spans="1:19" x14ac:dyDescent="0.25">
      <c r="A65" s="15">
        <v>1377</v>
      </c>
      <c r="B65" s="16" t="s">
        <v>138</v>
      </c>
      <c r="C65" s="17">
        <v>0.63100000000000001</v>
      </c>
      <c r="D65" s="18" t="s">
        <v>22</v>
      </c>
      <c r="E65" s="19">
        <v>5</v>
      </c>
      <c r="F65" s="20">
        <v>3.5508799999999998</v>
      </c>
      <c r="G65" s="21">
        <v>-4.8830484204878877</v>
      </c>
      <c r="H65" s="21">
        <f t="shared" si="0"/>
        <v>-2.3560960000000075E-2</v>
      </c>
      <c r="I65" s="21">
        <f t="shared" si="2"/>
        <v>-4.8594874604878875</v>
      </c>
      <c r="J65" s="22">
        <v>5</v>
      </c>
      <c r="K65" s="20">
        <v>4.3018910000000004</v>
      </c>
      <c r="L65" s="21">
        <v>-24.631224151095132</v>
      </c>
      <c r="M65" s="21">
        <f t="shared" si="3"/>
        <v>3.800963340000002E-2</v>
      </c>
      <c r="N65" s="21">
        <f t="shared" si="4"/>
        <v>-24.669233784495134</v>
      </c>
      <c r="O65" s="23">
        <v>9.42</v>
      </c>
      <c r="P65" s="24">
        <v>41.18</v>
      </c>
      <c r="Q65" s="24">
        <f t="shared" si="1"/>
        <v>-4.7604503340404447</v>
      </c>
      <c r="R65" s="25">
        <f t="shared" si="5"/>
        <v>-26.351246148164577</v>
      </c>
    </row>
    <row r="66" spans="1:19" x14ac:dyDescent="0.25">
      <c r="A66" s="15">
        <v>1378</v>
      </c>
      <c r="B66" s="16" t="s">
        <v>139</v>
      </c>
      <c r="C66" s="17">
        <v>0.626</v>
      </c>
      <c r="D66" s="18" t="s">
        <v>22</v>
      </c>
      <c r="E66" s="19">
        <v>5</v>
      </c>
      <c r="F66" s="20">
        <v>3.4461664999999999</v>
      </c>
      <c r="G66" s="21">
        <v>-4.966857659965588</v>
      </c>
      <c r="H66" s="21">
        <f t="shared" ref="H66:H71" si="6">(F66*$V$19)-$V$20</f>
        <v>-4.0105692999999998E-2</v>
      </c>
      <c r="I66" s="21">
        <f t="shared" si="2"/>
        <v>-4.9267519669655879</v>
      </c>
      <c r="J66" s="22">
        <v>5</v>
      </c>
      <c r="K66" s="20">
        <v>4.1280032499999999</v>
      </c>
      <c r="L66" s="21">
        <v>-24.641836968818499</v>
      </c>
      <c r="M66" s="21">
        <f t="shared" si="3"/>
        <v>2.976735405E-2</v>
      </c>
      <c r="N66" s="21">
        <f t="shared" si="4"/>
        <v>-24.6716043228685</v>
      </c>
      <c r="O66" s="23">
        <v>9.24</v>
      </c>
      <c r="P66" s="24">
        <v>40.49</v>
      </c>
      <c r="Q66" s="24">
        <f t="shared" ref="Q66:Q71" si="7">((SLOPE($H$75:$H$76,$G$75:$G$76)*I66))+(INTERCEPT($H$75:$H$76,$G$75:$G$76))</f>
        <v>-4.8369108792608726</v>
      </c>
      <c r="R66" s="25">
        <f t="shared" si="5"/>
        <v>-26.362258749782349</v>
      </c>
    </row>
    <row r="67" spans="1:19" x14ac:dyDescent="0.25">
      <c r="A67" s="15">
        <v>1379</v>
      </c>
      <c r="B67" s="16" t="s">
        <v>140</v>
      </c>
      <c r="C67" s="17">
        <v>0.65</v>
      </c>
      <c r="D67" s="18" t="s">
        <v>27</v>
      </c>
      <c r="E67" s="19">
        <v>5</v>
      </c>
      <c r="F67" s="20">
        <v>3.6211612500000001</v>
      </c>
      <c r="G67" s="21">
        <v>41.516637746610577</v>
      </c>
      <c r="H67" s="21">
        <f t="shared" si="6"/>
        <v>-1.2456522499999956E-2</v>
      </c>
      <c r="I67" s="21">
        <f t="shared" ref="I67:I71" si="8">G67-H67</f>
        <v>41.52909426911058</v>
      </c>
      <c r="J67" s="22">
        <v>5</v>
      </c>
      <c r="K67" s="20">
        <v>4.3173225000000004</v>
      </c>
      <c r="L67" s="21">
        <v>36.164017290448875</v>
      </c>
      <c r="M67" s="21">
        <f t="shared" ref="M67:M71" si="9">(K67*$V$37)-$V$38</f>
        <v>3.8741086500000022E-2</v>
      </c>
      <c r="N67" s="21">
        <f t="shared" ref="N67:N71" si="10">L67-M67</f>
        <v>36.125276203948872</v>
      </c>
      <c r="O67" s="23">
        <v>9.34</v>
      </c>
      <c r="P67" s="24">
        <v>40.74</v>
      </c>
      <c r="Q67" s="24">
        <f t="shared" si="7"/>
        <v>47.970126857116725</v>
      </c>
      <c r="R67" s="25">
        <f t="shared" ref="R67:R71" si="11">((SLOPE($K$75:$K$76,$J$75:$J$76)*L67))+(INTERCEPT($K$75:$K$76,$J$75:$J$76))</f>
        <v>36.734146600829249</v>
      </c>
    </row>
    <row r="68" spans="1:19" x14ac:dyDescent="0.25">
      <c r="A68" s="15">
        <v>1381</v>
      </c>
      <c r="B68" s="16" t="s">
        <v>141</v>
      </c>
      <c r="C68" s="17">
        <v>0.624</v>
      </c>
      <c r="D68" s="18" t="s">
        <v>27</v>
      </c>
      <c r="E68" s="19">
        <v>5</v>
      </c>
      <c r="F68" s="20">
        <v>3.5103045000000002</v>
      </c>
      <c r="G68" s="21">
        <v>40.745307279759643</v>
      </c>
      <c r="H68" s="21">
        <f t="shared" si="6"/>
        <v>-2.9971889000000029E-2</v>
      </c>
      <c r="I68" s="21">
        <f t="shared" si="8"/>
        <v>40.775279168759646</v>
      </c>
      <c r="J68" s="22">
        <v>5</v>
      </c>
      <c r="K68" s="20">
        <v>4.3600500000000002</v>
      </c>
      <c r="L68" s="21">
        <v>36.410414883912161</v>
      </c>
      <c r="M68" s="21">
        <f t="shared" si="9"/>
        <v>4.0766369999999996E-2</v>
      </c>
      <c r="N68" s="21">
        <f t="shared" si="10"/>
        <v>36.369648513912161</v>
      </c>
      <c r="O68" s="23">
        <v>9.58</v>
      </c>
      <c r="P68" s="24">
        <v>40.950000000000003</v>
      </c>
      <c r="Q68" s="24">
        <f t="shared" si="7"/>
        <v>47.113254242027637</v>
      </c>
      <c r="R68" s="25">
        <f t="shared" si="11"/>
        <v>36.989825969599977</v>
      </c>
      <c r="S68" s="39"/>
    </row>
    <row r="69" spans="1:19" x14ac:dyDescent="0.25">
      <c r="A69" s="15">
        <v>1382</v>
      </c>
      <c r="B69" s="16" t="s">
        <v>142</v>
      </c>
      <c r="C69" s="17">
        <v>0.498</v>
      </c>
      <c r="D69" s="18" t="s">
        <v>18</v>
      </c>
      <c r="E69" s="19">
        <v>5</v>
      </c>
      <c r="F69" s="20">
        <v>3.0076144999999999</v>
      </c>
      <c r="G69" s="21">
        <v>0.41078484526467268</v>
      </c>
      <c r="H69" s="21">
        <f t="shared" si="6"/>
        <v>-0.10939690900000004</v>
      </c>
      <c r="I69" s="21">
        <f t="shared" si="8"/>
        <v>0.52018175426467272</v>
      </c>
      <c r="J69" s="22">
        <v>5</v>
      </c>
      <c r="K69" s="20">
        <v>5.7878699999999998</v>
      </c>
      <c r="L69" s="21">
        <v>-25.728923167736173</v>
      </c>
      <c r="M69" s="21">
        <f t="shared" si="9"/>
        <v>0.10844503799999999</v>
      </c>
      <c r="N69" s="21">
        <f t="shared" si="10"/>
        <v>-25.837368205736173</v>
      </c>
      <c r="O69" s="23">
        <v>10</v>
      </c>
      <c r="P69" s="24">
        <v>70.930000000000007</v>
      </c>
      <c r="Q69" s="24">
        <f t="shared" si="7"/>
        <v>1.354698097203848</v>
      </c>
      <c r="R69" s="25">
        <f t="shared" si="11"/>
        <v>-27.490295388581998</v>
      </c>
    </row>
    <row r="70" spans="1:19" x14ac:dyDescent="0.25">
      <c r="A70" s="15">
        <v>1383</v>
      </c>
      <c r="B70" s="16" t="s">
        <v>143</v>
      </c>
      <c r="C70" s="17">
        <v>0.84</v>
      </c>
      <c r="D70" s="18" t="s">
        <v>18</v>
      </c>
      <c r="E70" s="19">
        <v>5</v>
      </c>
      <c r="F70" s="20">
        <v>5.2146735</v>
      </c>
      <c r="G70" s="21">
        <v>0.80892767030901658</v>
      </c>
      <c r="H70" s="21">
        <f t="shared" si="6"/>
        <v>0.23931841300000001</v>
      </c>
      <c r="I70" s="21">
        <f t="shared" si="8"/>
        <v>0.56960925730901657</v>
      </c>
      <c r="J70" s="22">
        <v>5</v>
      </c>
      <c r="K70" s="20">
        <v>9.8161000000000005</v>
      </c>
      <c r="L70" s="21">
        <v>-25.602828643657382</v>
      </c>
      <c r="M70" s="21">
        <f t="shared" si="9"/>
        <v>0.29938313999999999</v>
      </c>
      <c r="N70" s="21">
        <f t="shared" si="10"/>
        <v>-25.902211783657382</v>
      </c>
      <c r="O70" s="23">
        <v>10.24</v>
      </c>
      <c r="P70" s="24">
        <v>71.069999999999993</v>
      </c>
      <c r="Q70" s="24">
        <f t="shared" si="7"/>
        <v>1.4108830605605298</v>
      </c>
      <c r="R70" s="25">
        <f t="shared" si="11"/>
        <v>-27.359450895059314</v>
      </c>
    </row>
    <row r="71" spans="1:19" x14ac:dyDescent="0.25">
      <c r="A71" s="40">
        <v>1384</v>
      </c>
      <c r="B71" s="41" t="s">
        <v>144</v>
      </c>
      <c r="C71" s="42">
        <v>0.59299999999999997</v>
      </c>
      <c r="D71" s="43" t="s">
        <v>57</v>
      </c>
      <c r="E71" s="44">
        <v>5</v>
      </c>
      <c r="F71" s="45">
        <v>3.2999727499999998</v>
      </c>
      <c r="G71" s="46">
        <v>-4.450088505741653</v>
      </c>
      <c r="H71" s="46">
        <f t="shared" si="6"/>
        <v>-6.3204305500000002E-2</v>
      </c>
      <c r="I71" s="46">
        <f t="shared" si="8"/>
        <v>-4.3868842002416528</v>
      </c>
      <c r="J71" s="47">
        <v>5</v>
      </c>
      <c r="K71" s="45">
        <v>4.0643442500000004</v>
      </c>
      <c r="L71" s="46">
        <v>-11.920671321741571</v>
      </c>
      <c r="M71" s="46">
        <f t="shared" si="9"/>
        <v>2.6749917450000021E-2</v>
      </c>
      <c r="N71" s="46">
        <f t="shared" si="10"/>
        <v>-11.94742123919157</v>
      </c>
      <c r="O71" s="48">
        <v>9.19</v>
      </c>
      <c r="P71" s="49">
        <v>41</v>
      </c>
      <c r="Q71" s="49">
        <f t="shared" si="7"/>
        <v>-4.223235317628208</v>
      </c>
      <c r="R71" s="50">
        <f t="shared" si="11"/>
        <v>-13.161887930587612</v>
      </c>
    </row>
    <row r="73" spans="1:19" x14ac:dyDescent="0.25">
      <c r="E73" s="154" t="s">
        <v>145</v>
      </c>
      <c r="F73" s="156" t="s">
        <v>146</v>
      </c>
      <c r="G73" s="157"/>
      <c r="H73" s="158"/>
      <c r="I73" s="156" t="s">
        <v>147</v>
      </c>
      <c r="J73" s="157"/>
      <c r="K73" s="157"/>
      <c r="L73" s="51"/>
      <c r="M73" s="52"/>
      <c r="N73" s="53"/>
    </row>
    <row r="74" spans="1:19" ht="60" x14ac:dyDescent="0.25">
      <c r="E74" s="155"/>
      <c r="F74" s="54" t="s">
        <v>148</v>
      </c>
      <c r="G74" s="54" t="s">
        <v>149</v>
      </c>
      <c r="H74" s="55" t="s">
        <v>150</v>
      </c>
      <c r="I74" s="56" t="s">
        <v>148</v>
      </c>
      <c r="J74" s="57" t="s">
        <v>149</v>
      </c>
      <c r="K74" s="58" t="s">
        <v>150</v>
      </c>
      <c r="L74" s="59"/>
      <c r="M74" s="59"/>
      <c r="N74" s="60"/>
    </row>
    <row r="75" spans="1:19" x14ac:dyDescent="0.25">
      <c r="E75" s="61" t="s">
        <v>22</v>
      </c>
      <c r="F75" s="62">
        <f>AVERAGEIF($D$2:$D$71,"USGS 40",$F$2:$F$71)</f>
        <v>3.5812325</v>
      </c>
      <c r="G75" s="63">
        <f>AVERAGEIF($D$2:$D$71,"USGS 40",$I$2:$I$71)</f>
        <v>-4.6479564936997004</v>
      </c>
      <c r="H75" s="64">
        <v>-4.5199999999999996</v>
      </c>
      <c r="I75" s="63">
        <f>AVERAGEIF($D$2:$D$71,"USGS 40",$K$2:$K$71)</f>
        <v>4.6394966874999994</v>
      </c>
      <c r="J75" s="63">
        <f>AVERAGEIF($D$2:$D$71,"USGS 40",$N$2:$N$71)</f>
        <v>-24.668571145010173</v>
      </c>
      <c r="K75" s="65">
        <v>-26.39</v>
      </c>
      <c r="L75" s="59"/>
      <c r="M75" s="59"/>
      <c r="N75" s="60"/>
    </row>
    <row r="76" spans="1:19" x14ac:dyDescent="0.25">
      <c r="E76" s="61" t="s">
        <v>25</v>
      </c>
      <c r="F76" s="62">
        <f>AVERAGEIF($D$2:$D$71,"USGS 41a b2",$F$2:$F$71)</f>
        <v>3.5206618333333335</v>
      </c>
      <c r="G76" s="63">
        <f>AVERAGEIF($D$2:$D$71,"USGS 41a b2",$I$2:$I$71)</f>
        <v>41.177091344009291</v>
      </c>
      <c r="H76" s="64">
        <v>47.57</v>
      </c>
      <c r="I76" s="63">
        <f>AVERAGEIF($D$2:$D$71,"USGS 41a b2",$K$2:$K$71)</f>
        <v>4.4697086666666666</v>
      </c>
      <c r="J76" s="63">
        <f>AVERAGEIF($D$2:$D$71,"USGS 41a b2",$N$2:$N$71)</f>
        <v>35.996192629583838</v>
      </c>
      <c r="K76" s="65">
        <v>36.56</v>
      </c>
      <c r="L76" s="59"/>
      <c r="M76" s="59"/>
      <c r="N76" s="60"/>
    </row>
    <row r="77" spans="1:19" x14ac:dyDescent="0.25">
      <c r="E77" s="66" t="s">
        <v>151</v>
      </c>
      <c r="F77" s="67"/>
      <c r="G77" s="68">
        <f t="array" ref="G77">_xlfn.STDEV.S(IF($D$2:$D$71="USGS 40",$I$2:$I$71))</f>
        <v>0.38048540601508213</v>
      </c>
      <c r="H77" s="69">
        <v>0.06</v>
      </c>
      <c r="I77" s="68"/>
      <c r="J77" s="68">
        <f t="array" ref="J77">_xlfn.STDEV.S(IF($D$2:$D$71="USGS 40",$N$2:$N$71))</f>
        <v>3.5922496331127769E-2</v>
      </c>
      <c r="K77" s="70">
        <v>0.04</v>
      </c>
      <c r="L77" s="59"/>
      <c r="M77" s="59"/>
      <c r="N77" s="60"/>
    </row>
    <row r="78" spans="1:19" x14ac:dyDescent="0.25">
      <c r="E78" s="66" t="s">
        <v>152</v>
      </c>
      <c r="F78" s="71"/>
      <c r="G78" s="68">
        <f t="array" ref="G78">_xlfn.STDEV.S(IF($D$2:$D$71="USGS 41a b2",$I$2:$I$71))</f>
        <v>0.37936792488233378</v>
      </c>
      <c r="H78" s="69">
        <v>0.15</v>
      </c>
      <c r="I78" s="68"/>
      <c r="J78" s="68">
        <f t="array" ref="J78">_xlfn.STDEV.S(IF($D$2:$D$71="USGS 41a b2",$N$2:$N$71))</f>
        <v>0.45203859030735849</v>
      </c>
      <c r="K78" s="70">
        <v>0.08</v>
      </c>
      <c r="L78" s="72"/>
      <c r="M78" s="72"/>
      <c r="N78" s="73"/>
    </row>
    <row r="79" spans="1:19" x14ac:dyDescent="0.25">
      <c r="F79" s="74"/>
      <c r="G79" s="75"/>
      <c r="I79" s="75"/>
      <c r="J79" s="75"/>
      <c r="K79" s="75"/>
      <c r="L79" s="75"/>
      <c r="M79" s="76"/>
      <c r="N79" s="76"/>
    </row>
    <row r="80" spans="1:19" x14ac:dyDescent="0.25">
      <c r="F80" s="74"/>
      <c r="G80" s="75"/>
      <c r="I80" s="75"/>
      <c r="J80" s="75"/>
      <c r="K80" s="75"/>
      <c r="L80" s="75"/>
      <c r="M80" s="76"/>
      <c r="N80" s="76"/>
    </row>
    <row r="81" spans="5:16" x14ac:dyDescent="0.25">
      <c r="E81" s="159" t="s">
        <v>153</v>
      </c>
      <c r="F81" s="152" t="s">
        <v>146</v>
      </c>
      <c r="G81" s="161"/>
      <c r="H81" s="161"/>
      <c r="I81" s="152" t="s">
        <v>154</v>
      </c>
      <c r="J81" s="153"/>
      <c r="K81" s="152" t="s">
        <v>147</v>
      </c>
      <c r="L81" s="161"/>
      <c r="M81" s="153"/>
      <c r="N81" s="152" t="s">
        <v>155</v>
      </c>
      <c r="O81" s="153"/>
    </row>
    <row r="82" spans="5:16" ht="60" x14ac:dyDescent="0.25">
      <c r="E82" s="160"/>
      <c r="F82" s="77" t="s">
        <v>148</v>
      </c>
      <c r="G82" s="77" t="s">
        <v>156</v>
      </c>
      <c r="H82" s="78" t="s">
        <v>157</v>
      </c>
      <c r="I82" s="79" t="s">
        <v>149</v>
      </c>
      <c r="J82" s="80" t="s">
        <v>157</v>
      </c>
      <c r="K82" s="81" t="s">
        <v>148</v>
      </c>
      <c r="L82" s="82" t="s">
        <v>156</v>
      </c>
      <c r="M82" s="80" t="s">
        <v>157</v>
      </c>
      <c r="N82" s="79" t="s">
        <v>149</v>
      </c>
      <c r="O82" s="80" t="s">
        <v>157</v>
      </c>
    </row>
    <row r="83" spans="5:16" x14ac:dyDescent="0.25">
      <c r="E83" s="83" t="s">
        <v>29</v>
      </c>
      <c r="F83" s="84">
        <f>AVERAGEIF($D$2:$D$71,"fish muscle",$F$2:$F$71)</f>
        <v>5.7764275999999999</v>
      </c>
      <c r="G83" s="85">
        <f>AVERAGEIF($D$2:$D$71,"fish muscle",$Q$2:$Q$71)</f>
        <v>11.479074241261264</v>
      </c>
      <c r="H83" s="85">
        <v>11.5</v>
      </c>
      <c r="I83" s="84">
        <f>AVERAGEIF($D$2:$D$71,"fish muscle",$O$2:$O$71)</f>
        <v>14.573999999999998</v>
      </c>
      <c r="J83" s="86">
        <v>14.62</v>
      </c>
      <c r="K83" s="84">
        <f>AVERAGEIF($D$2:$D$71,"fish muscle",$K$2:$K$71)</f>
        <v>5.4883521999999996</v>
      </c>
      <c r="L83" s="85">
        <f>AVERAGEIF($D$2:$D$71,"fish muscle",$R$2:$R$71)</f>
        <v>-19.279406441200781</v>
      </c>
      <c r="M83" s="87">
        <v>-19.36</v>
      </c>
      <c r="N83" s="84">
        <f>AVERAGEIF($D$2:$D$71,"fish muscle",$P$2:$P$71)</f>
        <v>47.863999999999997</v>
      </c>
      <c r="O83" s="87">
        <v>48.57</v>
      </c>
    </row>
    <row r="84" spans="5:16" x14ac:dyDescent="0.25">
      <c r="E84" s="88" t="s">
        <v>158</v>
      </c>
      <c r="F84" s="89"/>
      <c r="G84" s="90">
        <f t="array" ref="G84">_xlfn.STDEV.S(IF($D$2:$D$71="fish muscle",$Q$2:$Q$71))</f>
        <v>7.8988891089635971E-2</v>
      </c>
      <c r="H84" s="90">
        <v>0.2</v>
      </c>
      <c r="I84" s="89">
        <f t="array" ref="I84">_xlfn.STDEV.S(IF($D$2:$D$71="fish muscle",$O$2:$O$71))</f>
        <v>0.16410362579784749</v>
      </c>
      <c r="J84" s="91">
        <v>0.34</v>
      </c>
      <c r="K84" s="90"/>
      <c r="L84" s="92">
        <f t="array" ref="L84">_xlfn.STDEV.S(IF($D$2:$D$71="fish muscle",$R$2:$R$71))</f>
        <v>4.5321657713455088E-2</v>
      </c>
      <c r="M84" s="93">
        <v>0.3</v>
      </c>
      <c r="N84" s="89">
        <f t="array" ref="N84">_xlfn.STDEV.S(IF($D$2:$D$71="fish muscle",$P$2:$P$71))</f>
        <v>0.41584853011643524</v>
      </c>
      <c r="O84" s="93">
        <v>1</v>
      </c>
    </row>
    <row r="85" spans="5:16" x14ac:dyDescent="0.25">
      <c r="E85" s="83" t="s">
        <v>18</v>
      </c>
      <c r="F85" s="84">
        <f>AVERAGEIF($D$2:$D$71,"acetanilide",$F$2:$F$71)</f>
        <v>4.7149501999999996</v>
      </c>
      <c r="G85" s="85">
        <f>AVERAGEIF($D$2:$D$71,"acetanilide",$Q$2:$Q$71)</f>
        <v>1.4908249626032655</v>
      </c>
      <c r="H85" s="85">
        <v>1.64</v>
      </c>
      <c r="I85" s="84">
        <f>AVERAGE(O69:O70)</f>
        <v>10.120000000000001</v>
      </c>
      <c r="J85" s="87">
        <v>10.36</v>
      </c>
      <c r="K85" s="84">
        <f>AVERAGEIF($D$2:$D$71,"acetanilide",$K$2:$K$71)</f>
        <v>7.5399807999999995</v>
      </c>
      <c r="L85" s="94">
        <f>AVERAGEIF($D$2:$D$71,"acetanilide",$R$2:$R$71)</f>
        <v>-27.492236855853019</v>
      </c>
      <c r="M85" s="87">
        <v>-27.55</v>
      </c>
      <c r="N85" s="84">
        <f>AVERAGE(P69:P70)</f>
        <v>71</v>
      </c>
      <c r="O85" s="87">
        <v>71.09</v>
      </c>
    </row>
    <row r="86" spans="5:16" x14ac:dyDescent="0.25">
      <c r="E86" s="88" t="s">
        <v>158</v>
      </c>
      <c r="F86" s="95"/>
      <c r="G86" s="90">
        <f t="array" ref="G86">_xlfn.STDEV.S(IF($D$2:$D$71="acetanilide",$Q$2:$Q$71))</f>
        <v>0.14092717819311462</v>
      </c>
      <c r="H86" s="90">
        <v>0.17</v>
      </c>
      <c r="I86" s="89">
        <f>_xlfn.STDEV.S(O69:O70)</f>
        <v>0.16970562748477155</v>
      </c>
      <c r="J86" s="93"/>
      <c r="K86" s="95"/>
      <c r="L86" s="90">
        <f t="array" ref="L86">_xlfn.STDEV.S(IF($D$2:$D$71="acetanilide",$R$2:$R$71))</f>
        <v>0.11866185609129436</v>
      </c>
      <c r="M86" s="93">
        <v>0.1</v>
      </c>
      <c r="N86" s="89">
        <f>_xlfn.STDEV.S(P69:P70)</f>
        <v>9.8994949366107005E-2</v>
      </c>
      <c r="O86" s="93"/>
    </row>
    <row r="87" spans="5:16" x14ac:dyDescent="0.25">
      <c r="E87" s="83" t="s">
        <v>57</v>
      </c>
      <c r="F87" s="84">
        <f>AVERAGEIF($D$2:$D$71,"CTGA",$F$2:$F$71)</f>
        <v>3.3736036249999999</v>
      </c>
      <c r="G87" s="85">
        <f>AVERAGEIF($D$2:$D$71,"CTGA",$Q$2:$Q$71)</f>
        <v>-4.0148050959178114</v>
      </c>
      <c r="H87" s="85">
        <v>-3.83</v>
      </c>
      <c r="I87" s="84">
        <f>AVERAGEIF($D$2:$D$71,"CTGA",$O$2:$O$71)</f>
        <v>9.3550000000000004</v>
      </c>
      <c r="J87" s="87">
        <v>9.5</v>
      </c>
      <c r="K87" s="84">
        <f>AVERAGEIF($D$2:$D$71,"CTGA",$K$2:$K$71)</f>
        <v>4.1444783750000003</v>
      </c>
      <c r="L87" s="94">
        <f>AVERAGEIF($D$2:$D$71,"CTGA",$R$2:$R$71)</f>
        <v>-13.134533851855533</v>
      </c>
      <c r="M87" s="87">
        <v>-13.1</v>
      </c>
      <c r="N87" s="84">
        <f>AVERAGEIF($D$2:$D$71,"CTGA",$P$2:$P$71)</f>
        <v>40.754999999999995</v>
      </c>
      <c r="O87" s="87">
        <v>40.39</v>
      </c>
    </row>
    <row r="88" spans="5:16" x14ac:dyDescent="0.25">
      <c r="E88" s="88" t="s">
        <v>158</v>
      </c>
      <c r="F88" s="95"/>
      <c r="G88" s="90">
        <f t="array" ref="G88">_xlfn.STDEV.S(IF($D$2:$D$71="CTGA",$Q$2:$Q$71))</f>
        <v>0.29476484635127465</v>
      </c>
      <c r="H88" s="90">
        <v>0.12</v>
      </c>
      <c r="I88" s="89"/>
      <c r="J88" s="93">
        <v>0.18</v>
      </c>
      <c r="K88" s="90"/>
      <c r="L88" s="90">
        <f t="array" ref="L88">_xlfn.STDEV.S(IF($D$2:$D$71="CTGA",$R$2:$R$71))</f>
        <v>3.868450912912938E-2</v>
      </c>
      <c r="M88" s="96">
        <v>0.22</v>
      </c>
      <c r="N88" s="89">
        <f>_xlfn.STDEV.S(P23,P71)</f>
        <v>0.34648232278140967</v>
      </c>
      <c r="O88" s="96">
        <v>0.84</v>
      </c>
    </row>
    <row r="89" spans="5:16" x14ac:dyDescent="0.25">
      <c r="E89" s="75"/>
      <c r="L89" s="75"/>
    </row>
    <row r="90" spans="5:16" x14ac:dyDescent="0.25">
      <c r="E90" s="75"/>
      <c r="L90" s="75"/>
    </row>
    <row r="91" spans="5:16" x14ac:dyDescent="0.25">
      <c r="G91" s="75"/>
      <c r="H91" s="75"/>
      <c r="I91" s="75"/>
      <c r="J91" s="75"/>
    </row>
    <row r="92" spans="5:16" x14ac:dyDescent="0.25">
      <c r="G92" s="75"/>
      <c r="H92" s="75"/>
      <c r="I92" s="75"/>
      <c r="J92" s="75"/>
    </row>
    <row r="93" spans="5:16" x14ac:dyDescent="0.25">
      <c r="G93" s="75"/>
      <c r="H93" s="75"/>
      <c r="I93" s="75"/>
      <c r="J93" s="75"/>
      <c r="L93" s="75"/>
    </row>
    <row r="94" spans="5:16" x14ac:dyDescent="0.25">
      <c r="G94" s="75"/>
      <c r="H94" s="75"/>
      <c r="I94" s="75"/>
      <c r="J94" s="75"/>
    </row>
    <row r="96" spans="5:16" x14ac:dyDescent="0.25">
      <c r="O96" s="97"/>
      <c r="P96" s="97"/>
    </row>
    <row r="102" spans="3:16" x14ac:dyDescent="0.25">
      <c r="O102" s="76"/>
      <c r="P102" s="76"/>
    </row>
    <row r="103" spans="3:16" x14ac:dyDescent="0.25">
      <c r="O103" s="76"/>
      <c r="P103" s="76"/>
    </row>
    <row r="104" spans="3:16" x14ac:dyDescent="0.25">
      <c r="O104" s="76"/>
      <c r="P104" s="76"/>
    </row>
    <row r="105" spans="3:16" x14ac:dyDescent="0.25">
      <c r="C105" s="14" t="s">
        <v>27</v>
      </c>
    </row>
    <row r="106" spans="3:16" x14ac:dyDescent="0.25">
      <c r="C106" s="14" t="s">
        <v>27</v>
      </c>
      <c r="D106" s="14">
        <v>41.18432271465764</v>
      </c>
      <c r="E106" s="14">
        <v>35.55203828679047</v>
      </c>
    </row>
    <row r="107" spans="3:16" x14ac:dyDescent="0.25">
      <c r="C107" s="14" t="s">
        <v>27</v>
      </c>
      <c r="D107" s="14">
        <v>41.516637746610577</v>
      </c>
      <c r="E107" s="14">
        <v>36.164017290448875</v>
      </c>
    </row>
    <row r="108" spans="3:16" x14ac:dyDescent="0.25">
      <c r="C108" s="14" t="s">
        <v>27</v>
      </c>
      <c r="D108" s="14">
        <v>40.745307279759643</v>
      </c>
      <c r="E108" s="14">
        <v>36.410414883912161</v>
      </c>
    </row>
    <row r="109" spans="3:16" x14ac:dyDescent="0.25">
      <c r="D109" s="14">
        <f>_xlfn.STDEV.S(D105:D108)</f>
        <v>0.38689329313413151</v>
      </c>
      <c r="E109" s="14">
        <f>_xlfn.STDEV.S(E105:E108)</f>
        <v>0.44197293610005989</v>
      </c>
    </row>
  </sheetData>
  <mergeCells count="8">
    <mergeCell ref="N81:O81"/>
    <mergeCell ref="E73:E74"/>
    <mergeCell ref="F73:H73"/>
    <mergeCell ref="I73:K73"/>
    <mergeCell ref="E81:E82"/>
    <mergeCell ref="F81:H81"/>
    <mergeCell ref="I81:J81"/>
    <mergeCell ref="K81:M8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zoomScale="98" zoomScaleNormal="98" workbookViewId="0">
      <selection activeCell="M79" activeCellId="1" sqref="D10:D79 M10:P79"/>
    </sheetView>
  </sheetViews>
  <sheetFormatPr defaultRowHeight="15" x14ac:dyDescent="0.25"/>
  <cols>
    <col min="1" max="1" width="8.7109375" style="14" customWidth="1"/>
    <col min="2" max="2" width="21.85546875" style="14" customWidth="1"/>
    <col min="3" max="3" width="9.140625" style="14"/>
    <col min="4" max="4" width="20.140625" style="14" customWidth="1"/>
    <col min="5" max="5" width="15.7109375" style="14" customWidth="1"/>
    <col min="6" max="6" width="10.42578125" style="14" customWidth="1"/>
    <col min="7" max="7" width="11.85546875" style="14" customWidth="1"/>
    <col min="8" max="8" width="15.140625" style="14" customWidth="1"/>
    <col min="9" max="10" width="11.42578125" style="14" customWidth="1"/>
    <col min="11" max="11" width="14" style="14" customWidth="1"/>
    <col min="12" max="12" width="11.140625" style="14" customWidth="1"/>
    <col min="13" max="13" width="12.140625" style="14" customWidth="1"/>
    <col min="14" max="14" width="13" style="14" customWidth="1"/>
    <col min="15" max="15" width="11.140625" style="14" customWidth="1"/>
    <col min="16" max="16" width="12.28515625" style="14" customWidth="1"/>
    <col min="17" max="17" width="9.140625" style="75"/>
    <col min="18" max="18" width="15" style="14" customWidth="1"/>
    <col min="19" max="16384" width="9.140625" style="14"/>
  </cols>
  <sheetData>
    <row r="1" spans="1:17" ht="65.2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5" t="s">
        <v>9</v>
      </c>
      <c r="K1" s="6" t="s">
        <v>10</v>
      </c>
      <c r="L1" s="7" t="s">
        <v>11</v>
      </c>
      <c r="M1" s="9" t="s">
        <v>12</v>
      </c>
      <c r="N1" s="10" t="s">
        <v>13</v>
      </c>
      <c r="O1" s="98" t="s">
        <v>14</v>
      </c>
      <c r="P1" s="12" t="s">
        <v>15</v>
      </c>
      <c r="Q1" s="13" t="s">
        <v>159</v>
      </c>
    </row>
    <row r="2" spans="1:17" x14ac:dyDescent="0.25">
      <c r="A2" s="15">
        <v>1390</v>
      </c>
      <c r="B2" s="16" t="s">
        <v>160</v>
      </c>
      <c r="C2" s="17">
        <v>1.032</v>
      </c>
      <c r="D2" s="18" t="s">
        <v>18</v>
      </c>
      <c r="E2" s="19">
        <v>5</v>
      </c>
      <c r="F2" s="20">
        <v>6.6266065000000003</v>
      </c>
      <c r="G2" s="21">
        <v>1.0151081069992069</v>
      </c>
      <c r="H2" s="21">
        <f t="shared" ref="H2:H65" si="0">(F2*$T$19)-$T$20</f>
        <v>0.41585573310000001</v>
      </c>
      <c r="I2" s="21">
        <f>G2-H2</f>
        <v>0.59925237389920694</v>
      </c>
      <c r="J2" s="22">
        <v>5</v>
      </c>
      <c r="K2" s="20">
        <v>12.385158000000001</v>
      </c>
      <c r="L2" s="21">
        <v>-25.546889758719715</v>
      </c>
      <c r="M2" s="23"/>
      <c r="N2" s="24"/>
      <c r="O2" s="24">
        <f t="shared" ref="O2:O65" si="1">((SLOPE($H$93:$H$94,$G$93:$G$94)*I2))+(INTERCEPT($H$93:$H$94,$G$93:$G$94))</f>
        <v>1.610285823272519</v>
      </c>
      <c r="P2" s="25">
        <f>((SLOPE($K$93:$K$94,$J$93:$J$94)*L2))+(INTERCEPT($K$93:$K$94,$J$93:$J$94))</f>
        <v>-27.315932107222444</v>
      </c>
      <c r="Q2" s="14"/>
    </row>
    <row r="3" spans="1:17" x14ac:dyDescent="0.25">
      <c r="A3" s="15">
        <v>1391</v>
      </c>
      <c r="B3" s="16" t="s">
        <v>161</v>
      </c>
      <c r="C3" s="17">
        <v>0.52600000000000002</v>
      </c>
      <c r="D3" s="18" t="s">
        <v>18</v>
      </c>
      <c r="E3" s="19">
        <v>5</v>
      </c>
      <c r="F3" s="20">
        <v>3.318457</v>
      </c>
      <c r="G3" s="21">
        <v>0.49710896640278435</v>
      </c>
      <c r="H3" s="21">
        <f t="shared" si="0"/>
        <v>-3.8684008200000009E-2</v>
      </c>
      <c r="I3" s="21">
        <f t="shared" ref="I3:I66" si="2">G3-H3</f>
        <v>0.5357929746027843</v>
      </c>
      <c r="J3" s="22">
        <v>5</v>
      </c>
      <c r="K3" s="20">
        <v>6.2873095000000001</v>
      </c>
      <c r="L3" s="21">
        <v>-25.735790988410965</v>
      </c>
      <c r="M3" s="23"/>
      <c r="N3" s="24"/>
      <c r="O3" s="24">
        <f t="shared" si="1"/>
        <v>1.5388833087370755</v>
      </c>
      <c r="P3" s="25">
        <f t="shared" ref="P3:P66" si="3">((SLOPE($K$93:$K$94,$J$93:$J$94)*L3))+(INTERCEPT($K$93:$K$94,$J$93:$J$94))</f>
        <v>-27.510969282468189</v>
      </c>
      <c r="Q3" s="14"/>
    </row>
    <row r="4" spans="1:17" x14ac:dyDescent="0.25">
      <c r="A4" s="15">
        <v>1392</v>
      </c>
      <c r="B4" s="16" t="s">
        <v>162</v>
      </c>
      <c r="C4" s="17">
        <v>0.8</v>
      </c>
      <c r="D4" s="18" t="s">
        <v>18</v>
      </c>
      <c r="E4" s="19">
        <v>5</v>
      </c>
      <c r="F4" s="20">
        <v>5.1684654999999999</v>
      </c>
      <c r="G4" s="21">
        <v>0.91351353841335869</v>
      </c>
      <c r="H4" s="21">
        <f t="shared" si="0"/>
        <v>0.21550715970000001</v>
      </c>
      <c r="I4" s="21">
        <f t="shared" si="2"/>
        <v>0.69800637871335869</v>
      </c>
      <c r="J4" s="22">
        <v>5</v>
      </c>
      <c r="K4" s="20">
        <v>9.6465169999999993</v>
      </c>
      <c r="L4" s="21">
        <v>-25.625143812491061</v>
      </c>
      <c r="M4" s="23"/>
      <c r="N4" s="24"/>
      <c r="O4" s="24">
        <f t="shared" si="1"/>
        <v>1.7214007147204944</v>
      </c>
      <c r="P4" s="25">
        <f t="shared" si="3"/>
        <v>-27.396728032288877</v>
      </c>
      <c r="Q4" s="14"/>
    </row>
    <row r="5" spans="1:17" x14ac:dyDescent="0.25">
      <c r="A5" s="15">
        <v>1393</v>
      </c>
      <c r="B5" s="16" t="s">
        <v>163</v>
      </c>
      <c r="C5" s="17">
        <v>0.72</v>
      </c>
      <c r="D5" s="18" t="s">
        <v>22</v>
      </c>
      <c r="E5" s="19">
        <v>5</v>
      </c>
      <c r="F5" s="20">
        <v>4.1878692500000003</v>
      </c>
      <c r="G5" s="21">
        <v>-4.7929065471693839</v>
      </c>
      <c r="H5" s="21">
        <f t="shared" si="0"/>
        <v>8.0773234950000106E-2</v>
      </c>
      <c r="I5" s="21">
        <f t="shared" si="2"/>
        <v>-4.8736797821193836</v>
      </c>
      <c r="J5" s="22">
        <v>5</v>
      </c>
      <c r="K5" s="20">
        <v>5.0332920000000003</v>
      </c>
      <c r="L5" s="21">
        <v>-24.700106545370208</v>
      </c>
      <c r="M5" s="23">
        <v>9.42</v>
      </c>
      <c r="N5" s="24">
        <v>40.68</v>
      </c>
      <c r="O5" s="24">
        <f t="shared" si="1"/>
        <v>-4.5476848186532237</v>
      </c>
      <c r="P5" s="25">
        <f t="shared" si="3"/>
        <v>-26.441643431351253</v>
      </c>
      <c r="Q5" s="14"/>
    </row>
    <row r="6" spans="1:17" x14ac:dyDescent="0.25">
      <c r="A6" s="15">
        <v>1394</v>
      </c>
      <c r="B6" s="16" t="s">
        <v>164</v>
      </c>
      <c r="C6" s="17">
        <v>0.59799999999999998</v>
      </c>
      <c r="D6" s="18" t="s">
        <v>22</v>
      </c>
      <c r="E6" s="19">
        <v>5</v>
      </c>
      <c r="F6" s="20">
        <v>3.4582792499999999</v>
      </c>
      <c r="G6" s="21">
        <v>-4.8864071001053171</v>
      </c>
      <c r="H6" s="21">
        <f t="shared" si="0"/>
        <v>-1.9472431050000016E-2</v>
      </c>
      <c r="I6" s="21">
        <f t="shared" si="2"/>
        <v>-4.8669346690553175</v>
      </c>
      <c r="J6" s="22">
        <v>5</v>
      </c>
      <c r="K6" s="20">
        <v>4.1183779999999999</v>
      </c>
      <c r="L6" s="21">
        <v>-24.683929162211637</v>
      </c>
      <c r="M6" s="23">
        <v>9.3000000000000007</v>
      </c>
      <c r="N6" s="24">
        <v>40.450000000000003</v>
      </c>
      <c r="O6" s="24">
        <f t="shared" si="1"/>
        <v>-4.5400954301790195</v>
      </c>
      <c r="P6" s="25">
        <f t="shared" si="3"/>
        <v>-26.424940569653252</v>
      </c>
      <c r="Q6" s="14"/>
    </row>
    <row r="7" spans="1:17" x14ac:dyDescent="0.25">
      <c r="A7" s="15">
        <v>1397</v>
      </c>
      <c r="B7" s="16" t="s">
        <v>165</v>
      </c>
      <c r="C7" s="17">
        <v>0.66500000000000004</v>
      </c>
      <c r="D7" s="18" t="s">
        <v>27</v>
      </c>
      <c r="E7" s="19">
        <v>5</v>
      </c>
      <c r="F7" s="20">
        <v>3.9175144999999998</v>
      </c>
      <c r="G7" s="21">
        <v>41.734453194705786</v>
      </c>
      <c r="H7" s="21">
        <f t="shared" si="0"/>
        <v>4.3626492299999931E-2</v>
      </c>
      <c r="I7" s="21">
        <f t="shared" si="2"/>
        <v>41.690826702405786</v>
      </c>
      <c r="J7" s="22">
        <v>5</v>
      </c>
      <c r="K7" s="20">
        <v>4.6055799999999998</v>
      </c>
      <c r="L7" s="21">
        <v>36.225244443601902</v>
      </c>
      <c r="M7" s="23">
        <v>9.52</v>
      </c>
      <c r="N7" s="24">
        <v>41.01</v>
      </c>
      <c r="O7" s="24">
        <f t="shared" si="1"/>
        <v>47.845229201326973</v>
      </c>
      <c r="P7" s="25">
        <f t="shared" si="3"/>
        <v>36.462702809095987</v>
      </c>
      <c r="Q7" s="14"/>
    </row>
    <row r="8" spans="1:17" x14ac:dyDescent="0.25">
      <c r="A8" s="15">
        <v>1398</v>
      </c>
      <c r="B8" s="16" t="s">
        <v>166</v>
      </c>
      <c r="C8" s="17">
        <v>0.72099999999999997</v>
      </c>
      <c r="D8" s="18" t="s">
        <v>29</v>
      </c>
      <c r="E8" s="19">
        <v>5</v>
      </c>
      <c r="F8" s="20">
        <v>6.3868859999999996</v>
      </c>
      <c r="G8" s="21">
        <v>9.8924084399508043</v>
      </c>
      <c r="H8" s="21">
        <f t="shared" si="0"/>
        <v>0.38291813639999994</v>
      </c>
      <c r="I8" s="21">
        <f t="shared" si="2"/>
        <v>9.5094903035508036</v>
      </c>
      <c r="J8" s="22">
        <v>5</v>
      </c>
      <c r="K8" s="20">
        <v>5.8200159999999999</v>
      </c>
      <c r="L8" s="21">
        <v>-17.874540057523905</v>
      </c>
      <c r="M8" s="23">
        <v>14.53</v>
      </c>
      <c r="N8" s="24">
        <v>47.31</v>
      </c>
      <c r="O8" s="24">
        <f t="shared" si="1"/>
        <v>11.635804506713214</v>
      </c>
      <c r="P8" s="25">
        <f t="shared" si="3"/>
        <v>-19.394366876204387</v>
      </c>
      <c r="Q8" s="14"/>
    </row>
    <row r="9" spans="1:17" x14ac:dyDescent="0.25">
      <c r="A9" s="15">
        <v>1399</v>
      </c>
      <c r="B9" s="16" t="s">
        <v>167</v>
      </c>
      <c r="C9" s="17">
        <v>0.59799999999999998</v>
      </c>
      <c r="D9" s="18" t="s">
        <v>57</v>
      </c>
      <c r="E9" s="19">
        <v>5</v>
      </c>
      <c r="F9" s="20">
        <v>3.4553177499999999</v>
      </c>
      <c r="G9" s="21">
        <v>-4.3059494227224171</v>
      </c>
      <c r="H9" s="21">
        <f t="shared" si="0"/>
        <v>-1.9879341150000007E-2</v>
      </c>
      <c r="I9" s="21">
        <f t="shared" si="2"/>
        <v>-4.2860700815724169</v>
      </c>
      <c r="J9" s="22">
        <v>5</v>
      </c>
      <c r="K9" s="20">
        <v>4.0731770000000003</v>
      </c>
      <c r="L9" s="21">
        <v>-11.819011054925149</v>
      </c>
      <c r="M9" s="23">
        <v>9.16</v>
      </c>
      <c r="N9" s="24">
        <v>40.6</v>
      </c>
      <c r="O9" s="24">
        <f t="shared" si="1"/>
        <v>-3.8865249172099459</v>
      </c>
      <c r="P9" s="25">
        <f t="shared" si="3"/>
        <v>-13.142140391411688</v>
      </c>
      <c r="Q9" s="14"/>
    </row>
    <row r="10" spans="1:17" x14ac:dyDescent="0.25">
      <c r="A10" s="26">
        <v>1400</v>
      </c>
      <c r="B10" s="27" t="s">
        <v>168</v>
      </c>
      <c r="C10" s="28">
        <v>0.73499999999999999</v>
      </c>
      <c r="D10" s="29" t="s">
        <v>169</v>
      </c>
      <c r="E10" s="30">
        <v>5</v>
      </c>
      <c r="F10" s="31">
        <v>5.3416410000000001</v>
      </c>
      <c r="G10" s="32">
        <v>6.3270974635775632</v>
      </c>
      <c r="H10" s="32">
        <f t="shared" si="0"/>
        <v>0.23930147339999996</v>
      </c>
      <c r="I10" s="32">
        <f t="shared" si="2"/>
        <v>6.0877959901775629</v>
      </c>
      <c r="J10" s="33">
        <v>5</v>
      </c>
      <c r="K10" s="31">
        <v>6.4333840000000002</v>
      </c>
      <c r="L10" s="32">
        <v>-23.90565973491168</v>
      </c>
      <c r="M10" s="34">
        <v>12.73</v>
      </c>
      <c r="N10" s="35">
        <v>51.85</v>
      </c>
      <c r="O10" s="35">
        <f t="shared" si="1"/>
        <v>7.7858219878864077</v>
      </c>
      <c r="P10" s="36">
        <f t="shared" si="3"/>
        <v>-25.621391164872762</v>
      </c>
      <c r="Q10" s="14"/>
    </row>
    <row r="11" spans="1:17" x14ac:dyDescent="0.25">
      <c r="A11" s="26">
        <v>1402</v>
      </c>
      <c r="B11" s="27" t="s">
        <v>170</v>
      </c>
      <c r="C11" s="28">
        <v>0.73899999999999999</v>
      </c>
      <c r="D11" s="29" t="s">
        <v>171</v>
      </c>
      <c r="E11" s="30">
        <v>5</v>
      </c>
      <c r="F11" s="31">
        <v>5.0175890000000001</v>
      </c>
      <c r="G11" s="32">
        <v>8.0447965166734221</v>
      </c>
      <c r="H11" s="32">
        <f t="shared" si="0"/>
        <v>0.19477672860000006</v>
      </c>
      <c r="I11" s="32">
        <f t="shared" si="2"/>
        <v>7.8500197880734222</v>
      </c>
      <c r="J11" s="33">
        <v>5</v>
      </c>
      <c r="K11" s="31">
        <v>6.5404</v>
      </c>
      <c r="L11" s="32">
        <v>-22.282221492955046</v>
      </c>
      <c r="M11" s="34">
        <v>11.28</v>
      </c>
      <c r="N11" s="35">
        <v>52.27</v>
      </c>
      <c r="O11" s="35">
        <f t="shared" si="1"/>
        <v>9.7686206235340158</v>
      </c>
      <c r="P11" s="36">
        <f t="shared" si="3"/>
        <v>-23.945219922289226</v>
      </c>
      <c r="Q11" s="14"/>
    </row>
    <row r="12" spans="1:17" x14ac:dyDescent="0.25">
      <c r="A12" s="26">
        <v>1403</v>
      </c>
      <c r="B12" s="27" t="s">
        <v>172</v>
      </c>
      <c r="C12" s="28">
        <v>0.64800000000000002</v>
      </c>
      <c r="D12" s="29" t="s">
        <v>173</v>
      </c>
      <c r="E12" s="30">
        <v>5</v>
      </c>
      <c r="F12" s="31">
        <v>3.9025919999999998</v>
      </c>
      <c r="G12" s="32">
        <v>7.1803483160692627</v>
      </c>
      <c r="H12" s="32">
        <f t="shared" si="0"/>
        <v>4.1576140799999939E-2</v>
      </c>
      <c r="I12" s="32">
        <f t="shared" si="2"/>
        <v>7.1387721752692626</v>
      </c>
      <c r="J12" s="33">
        <v>5</v>
      </c>
      <c r="K12" s="31">
        <v>5.9047859999999996</v>
      </c>
      <c r="L12" s="32">
        <v>-25.111822776845262</v>
      </c>
      <c r="M12" s="34">
        <v>9.76</v>
      </c>
      <c r="N12" s="35">
        <v>53.7</v>
      </c>
      <c r="O12" s="35">
        <f t="shared" si="1"/>
        <v>8.9683472428433255</v>
      </c>
      <c r="P12" s="36">
        <f t="shared" si="3"/>
        <v>-26.866733151100377</v>
      </c>
      <c r="Q12" s="14"/>
    </row>
    <row r="13" spans="1:17" x14ac:dyDescent="0.25">
      <c r="A13" s="26">
        <v>1404</v>
      </c>
      <c r="B13" s="27" t="s">
        <v>174</v>
      </c>
      <c r="C13" s="28">
        <v>0.65200000000000002</v>
      </c>
      <c r="D13" s="29" t="s">
        <v>175</v>
      </c>
      <c r="E13" s="30">
        <v>5</v>
      </c>
      <c r="F13" s="31">
        <v>4.2770330000000003</v>
      </c>
      <c r="G13" s="32">
        <v>7.7870401047554392</v>
      </c>
      <c r="H13" s="32">
        <f t="shared" si="0"/>
        <v>9.3024334200000003E-2</v>
      </c>
      <c r="I13" s="32">
        <f t="shared" si="2"/>
        <v>7.6940157705554393</v>
      </c>
      <c r="J13" s="33">
        <v>5</v>
      </c>
      <c r="K13" s="31">
        <v>6.1585210000000004</v>
      </c>
      <c r="L13" s="32">
        <v>-26.922319848644179</v>
      </c>
      <c r="M13" s="34">
        <v>10.6</v>
      </c>
      <c r="N13" s="35">
        <v>55.22</v>
      </c>
      <c r="O13" s="35">
        <f t="shared" si="1"/>
        <v>9.5930898234962765</v>
      </c>
      <c r="P13" s="36">
        <f t="shared" si="3"/>
        <v>-28.736039323704446</v>
      </c>
      <c r="Q13" s="37"/>
    </row>
    <row r="14" spans="1:17" x14ac:dyDescent="0.25">
      <c r="A14" s="38">
        <v>1405</v>
      </c>
      <c r="B14" s="38" t="s">
        <v>176</v>
      </c>
      <c r="C14" s="28">
        <v>0.67500000000000004</v>
      </c>
      <c r="D14" s="29" t="s">
        <v>177</v>
      </c>
      <c r="E14" s="30">
        <v>5</v>
      </c>
      <c r="F14" s="31">
        <v>4.3130145000000004</v>
      </c>
      <c r="G14" s="32">
        <v>7.8152302377052454</v>
      </c>
      <c r="H14" s="32">
        <f t="shared" si="0"/>
        <v>9.796819230000009E-2</v>
      </c>
      <c r="I14" s="32">
        <f t="shared" si="2"/>
        <v>7.7172620454052456</v>
      </c>
      <c r="J14" s="33">
        <v>5</v>
      </c>
      <c r="K14" s="31">
        <v>6.3461109999999996</v>
      </c>
      <c r="L14" s="32">
        <v>-26.42543328535983</v>
      </c>
      <c r="M14" s="34">
        <v>10.37</v>
      </c>
      <c r="N14" s="35">
        <v>55.93</v>
      </c>
      <c r="O14" s="35">
        <f t="shared" si="1"/>
        <v>9.6192457987538589</v>
      </c>
      <c r="P14" s="36">
        <f t="shared" si="3"/>
        <v>-28.223012744264267</v>
      </c>
      <c r="Q14" s="37"/>
    </row>
    <row r="15" spans="1:17" x14ac:dyDescent="0.25">
      <c r="A15" s="26">
        <v>1406</v>
      </c>
      <c r="B15" s="27" t="s">
        <v>178</v>
      </c>
      <c r="C15" s="28">
        <v>0.66900000000000004</v>
      </c>
      <c r="D15" s="29" t="s">
        <v>179</v>
      </c>
      <c r="E15" s="30">
        <v>5</v>
      </c>
      <c r="F15" s="31">
        <v>4.4988340000000004</v>
      </c>
      <c r="G15" s="32">
        <v>8.4594322449003148</v>
      </c>
      <c r="H15" s="32">
        <f t="shared" si="0"/>
        <v>0.12349979160000002</v>
      </c>
      <c r="I15" s="32">
        <f t="shared" si="2"/>
        <v>8.3359324533003143</v>
      </c>
      <c r="J15" s="33">
        <v>5</v>
      </c>
      <c r="K15" s="31">
        <v>5.6413045000000004</v>
      </c>
      <c r="L15" s="32">
        <v>-24.724516317363992</v>
      </c>
      <c r="M15" s="34">
        <v>10.97</v>
      </c>
      <c r="N15" s="35">
        <v>54.24</v>
      </c>
      <c r="O15" s="35">
        <f t="shared" si="1"/>
        <v>10.31535422842925</v>
      </c>
      <c r="P15" s="36">
        <f t="shared" si="3"/>
        <v>-26.466846088770914</v>
      </c>
      <c r="Q15" s="14"/>
    </row>
    <row r="16" spans="1:17" x14ac:dyDescent="0.25">
      <c r="A16" s="26">
        <v>1408</v>
      </c>
      <c r="B16" s="27" t="s">
        <v>180</v>
      </c>
      <c r="C16" s="28">
        <v>0.72499999999999998</v>
      </c>
      <c r="D16" s="29" t="s">
        <v>181</v>
      </c>
      <c r="E16" s="30">
        <v>5</v>
      </c>
      <c r="F16" s="31">
        <v>4.6007610000000003</v>
      </c>
      <c r="G16" s="32">
        <v>6.9872074767951862</v>
      </c>
      <c r="H16" s="32">
        <f t="shared" si="0"/>
        <v>0.1375045614</v>
      </c>
      <c r="I16" s="32">
        <f t="shared" si="2"/>
        <v>6.8497029153951861</v>
      </c>
      <c r="J16" s="33">
        <v>5</v>
      </c>
      <c r="K16" s="31">
        <v>6.1296435000000002</v>
      </c>
      <c r="L16" s="32">
        <v>-24.859094701537369</v>
      </c>
      <c r="M16" s="34">
        <v>10.4</v>
      </c>
      <c r="N16" s="35">
        <v>55.07</v>
      </c>
      <c r="O16" s="35">
        <f t="shared" si="1"/>
        <v>8.6430956290753365</v>
      </c>
      <c r="P16" s="36">
        <f t="shared" si="3"/>
        <v>-26.605795887780758</v>
      </c>
      <c r="Q16" s="14"/>
    </row>
    <row r="17" spans="1:20" x14ac:dyDescent="0.25">
      <c r="A17" s="26">
        <v>1409</v>
      </c>
      <c r="B17" s="27" t="s">
        <v>182</v>
      </c>
      <c r="C17" s="28">
        <v>0.64100000000000001</v>
      </c>
      <c r="D17" s="29" t="s">
        <v>183</v>
      </c>
      <c r="E17" s="30">
        <v>5</v>
      </c>
      <c r="F17" s="31">
        <v>4.3560080000000001</v>
      </c>
      <c r="G17" s="32">
        <v>7.3940200864643195</v>
      </c>
      <c r="H17" s="32">
        <f t="shared" si="0"/>
        <v>0.10387549920000005</v>
      </c>
      <c r="I17" s="32">
        <f t="shared" si="2"/>
        <v>7.2901445872643196</v>
      </c>
      <c r="J17" s="33">
        <v>5</v>
      </c>
      <c r="K17" s="31">
        <v>5.1095474999999997</v>
      </c>
      <c r="L17" s="32">
        <v>-25.697583447847322</v>
      </c>
      <c r="M17" s="34">
        <v>10.9</v>
      </c>
      <c r="N17" s="35">
        <v>53.05</v>
      </c>
      <c r="O17" s="35">
        <f t="shared" si="1"/>
        <v>9.1386667064306764</v>
      </c>
      <c r="P17" s="36">
        <f t="shared" si="3"/>
        <v>-27.471520673283379</v>
      </c>
      <c r="Q17" s="14"/>
    </row>
    <row r="18" spans="1:20" ht="14.25" customHeight="1" x14ac:dyDescent="0.25">
      <c r="A18" s="26">
        <v>1410</v>
      </c>
      <c r="B18" s="27" t="s">
        <v>184</v>
      </c>
      <c r="C18" s="28">
        <v>0.78</v>
      </c>
      <c r="D18" s="29" t="s">
        <v>185</v>
      </c>
      <c r="E18" s="30">
        <v>5</v>
      </c>
      <c r="F18" s="31">
        <v>2.3118319999999999</v>
      </c>
      <c r="G18" s="32">
        <v>6.0228684904625389</v>
      </c>
      <c r="H18" s="32">
        <f t="shared" si="0"/>
        <v>-0.17699428319999999</v>
      </c>
      <c r="I18" s="32">
        <f t="shared" si="2"/>
        <v>6.1998627736625389</v>
      </c>
      <c r="J18" s="33">
        <v>5</v>
      </c>
      <c r="K18" s="31">
        <v>2.8397904999999999</v>
      </c>
      <c r="L18" s="32">
        <v>-24.643719061082066</v>
      </c>
      <c r="M18" s="34">
        <v>4.6500000000000004</v>
      </c>
      <c r="N18" s="35">
        <v>23.57</v>
      </c>
      <c r="O18" s="35">
        <f t="shared" si="1"/>
        <v>7.9119159980006426</v>
      </c>
      <c r="P18" s="36">
        <f t="shared" si="3"/>
        <v>-26.383424352138547</v>
      </c>
      <c r="Q18" s="14"/>
    </row>
    <row r="19" spans="1:20" x14ac:dyDescent="0.25">
      <c r="A19" s="26">
        <v>1411</v>
      </c>
      <c r="B19" s="27" t="s">
        <v>186</v>
      </c>
      <c r="C19" s="28">
        <v>0.628</v>
      </c>
      <c r="D19" s="29" t="s">
        <v>187</v>
      </c>
      <c r="E19" s="30">
        <v>5</v>
      </c>
      <c r="F19" s="31">
        <v>4.0584042499999997</v>
      </c>
      <c r="G19" s="32">
        <v>6.8798813722550136</v>
      </c>
      <c r="H19" s="32">
        <f t="shared" si="0"/>
        <v>6.2984743949999977E-2</v>
      </c>
      <c r="I19" s="32">
        <f t="shared" si="2"/>
        <v>6.8168966283050132</v>
      </c>
      <c r="J19" s="33">
        <v>5</v>
      </c>
      <c r="K19" s="31">
        <v>5.3598844999999997</v>
      </c>
      <c r="L19" s="32">
        <v>-24.485462478055695</v>
      </c>
      <c r="M19" s="34">
        <v>10.42</v>
      </c>
      <c r="N19" s="35">
        <v>55.91</v>
      </c>
      <c r="O19" s="35">
        <f t="shared" si="1"/>
        <v>8.6061830295742254</v>
      </c>
      <c r="P19" s="36">
        <f t="shared" si="3"/>
        <v>-26.220027232024741</v>
      </c>
      <c r="Q19" s="14"/>
      <c r="T19" s="14">
        <v>0.13739999999999999</v>
      </c>
    </row>
    <row r="20" spans="1:20" x14ac:dyDescent="0.25">
      <c r="A20" s="26">
        <v>1412</v>
      </c>
      <c r="B20" s="27" t="s">
        <v>188</v>
      </c>
      <c r="C20" s="28">
        <v>0.71399999999999997</v>
      </c>
      <c r="D20" s="29" t="s">
        <v>189</v>
      </c>
      <c r="E20" s="30">
        <v>5</v>
      </c>
      <c r="F20" s="31">
        <v>4.8824649999999998</v>
      </c>
      <c r="G20" s="32">
        <v>7.6704744633321136</v>
      </c>
      <c r="H20" s="32">
        <f t="shared" si="0"/>
        <v>0.17621069099999997</v>
      </c>
      <c r="I20" s="32">
        <f t="shared" si="2"/>
        <v>7.4942637723321139</v>
      </c>
      <c r="J20" s="33">
        <v>5</v>
      </c>
      <c r="K20" s="31">
        <v>6.1782899999999996</v>
      </c>
      <c r="L20" s="32">
        <v>-26.437349251765518</v>
      </c>
      <c r="M20" s="34">
        <v>10.99</v>
      </c>
      <c r="N20" s="35">
        <v>57.19</v>
      </c>
      <c r="O20" s="35">
        <f t="shared" si="1"/>
        <v>9.3683351754101434</v>
      </c>
      <c r="P20" s="36">
        <f t="shared" si="3"/>
        <v>-28.235315768611365</v>
      </c>
      <c r="Q20" s="14"/>
      <c r="R20" s="14" t="s">
        <v>190</v>
      </c>
      <c r="T20" s="14">
        <f>3.6*T19</f>
        <v>0.49463999999999997</v>
      </c>
    </row>
    <row r="21" spans="1:20" x14ac:dyDescent="0.25">
      <c r="A21" s="26">
        <v>1414</v>
      </c>
      <c r="B21" s="27" t="s">
        <v>191</v>
      </c>
      <c r="C21" s="28">
        <v>0.74099999999999999</v>
      </c>
      <c r="D21" s="29" t="s">
        <v>192</v>
      </c>
      <c r="E21" s="30">
        <v>5</v>
      </c>
      <c r="F21" s="31">
        <v>4.8080365</v>
      </c>
      <c r="G21" s="32">
        <v>8.4446019596250768</v>
      </c>
      <c r="H21" s="32">
        <f t="shared" si="0"/>
        <v>0.16598421510000005</v>
      </c>
      <c r="I21" s="32">
        <f t="shared" si="2"/>
        <v>8.2786177445250768</v>
      </c>
      <c r="J21" s="33">
        <v>5</v>
      </c>
      <c r="K21" s="31">
        <v>6.1397605000000004</v>
      </c>
      <c r="L21" s="32">
        <v>-26.420634143180962</v>
      </c>
      <c r="M21" s="34">
        <v>10.58</v>
      </c>
      <c r="N21" s="35">
        <v>54.66</v>
      </c>
      <c r="O21" s="35">
        <f t="shared" si="1"/>
        <v>10.250865525860499</v>
      </c>
      <c r="P21" s="36">
        <f t="shared" si="3"/>
        <v>-28.21805771493122</v>
      </c>
      <c r="Q21" s="14"/>
    </row>
    <row r="22" spans="1:20" x14ac:dyDescent="0.25">
      <c r="A22" s="15">
        <v>1415</v>
      </c>
      <c r="B22" s="16" t="s">
        <v>193</v>
      </c>
      <c r="C22" s="17">
        <v>0.71499999999999997</v>
      </c>
      <c r="D22" s="18" t="s">
        <v>29</v>
      </c>
      <c r="E22" s="19">
        <v>5</v>
      </c>
      <c r="F22" s="20">
        <v>6.2963139999999997</v>
      </c>
      <c r="G22" s="21">
        <v>9.9081170143983073</v>
      </c>
      <c r="H22" s="21">
        <f t="shared" si="0"/>
        <v>0.37047354359999995</v>
      </c>
      <c r="I22" s="21">
        <f t="shared" si="2"/>
        <v>9.537643470798308</v>
      </c>
      <c r="J22" s="22">
        <v>5</v>
      </c>
      <c r="K22" s="20">
        <v>5.1446529999999999</v>
      </c>
      <c r="L22" s="21">
        <v>-17.814125178746533</v>
      </c>
      <c r="M22" s="23">
        <v>14.29</v>
      </c>
      <c r="N22" s="24">
        <v>46.86</v>
      </c>
      <c r="O22" s="75">
        <f t="shared" si="1"/>
        <v>11.66748156252994</v>
      </c>
      <c r="P22" s="25">
        <f t="shared" si="3"/>
        <v>-19.331989583484734</v>
      </c>
      <c r="Q22" s="14"/>
    </row>
    <row r="23" spans="1:20" x14ac:dyDescent="0.25">
      <c r="A23" s="26">
        <v>1416</v>
      </c>
      <c r="B23" s="27" t="s">
        <v>194</v>
      </c>
      <c r="C23" s="28">
        <v>0.70199999999999996</v>
      </c>
      <c r="D23" s="29" t="s">
        <v>195</v>
      </c>
      <c r="E23" s="30">
        <v>5</v>
      </c>
      <c r="F23" s="31">
        <v>4.8142325000000001</v>
      </c>
      <c r="G23" s="32">
        <v>6.5970837032952767</v>
      </c>
      <c r="H23" s="32">
        <f t="shared" si="0"/>
        <v>0.16683554550000002</v>
      </c>
      <c r="I23" s="32">
        <f t="shared" si="2"/>
        <v>6.430248157795277</v>
      </c>
      <c r="J23" s="33">
        <v>5</v>
      </c>
      <c r="K23" s="31">
        <v>5.6418365000000001</v>
      </c>
      <c r="L23" s="32">
        <v>-25.192429656742469</v>
      </c>
      <c r="M23" s="34">
        <v>11.02</v>
      </c>
      <c r="N23" s="35">
        <v>53.13</v>
      </c>
      <c r="O23" s="35">
        <f t="shared" si="1"/>
        <v>8.1711383657140857</v>
      </c>
      <c r="P23" s="36">
        <f t="shared" si="3"/>
        <v>-26.949958327486044</v>
      </c>
      <c r="Q23" s="14"/>
    </row>
    <row r="24" spans="1:20" x14ac:dyDescent="0.25">
      <c r="A24" s="26">
        <v>1417</v>
      </c>
      <c r="B24" s="27" t="s">
        <v>196</v>
      </c>
      <c r="C24" s="28">
        <v>0.67</v>
      </c>
      <c r="D24" s="29" t="s">
        <v>197</v>
      </c>
      <c r="E24" s="30">
        <v>5</v>
      </c>
      <c r="F24" s="31">
        <v>4.3212609999999998</v>
      </c>
      <c r="G24" s="32">
        <v>6.7641629299675312</v>
      </c>
      <c r="H24" s="32">
        <f t="shared" si="0"/>
        <v>9.9101261399999974E-2</v>
      </c>
      <c r="I24" s="32">
        <f t="shared" si="2"/>
        <v>6.6650616685675317</v>
      </c>
      <c r="J24" s="33">
        <v>5</v>
      </c>
      <c r="K24" s="31">
        <v>5.4810305000000001</v>
      </c>
      <c r="L24" s="32">
        <v>-24.621950558767356</v>
      </c>
      <c r="M24" s="34">
        <v>10.3</v>
      </c>
      <c r="N24" s="35">
        <v>53.56</v>
      </c>
      <c r="O24" s="35">
        <f t="shared" si="1"/>
        <v>8.435343121856171</v>
      </c>
      <c r="P24" s="36">
        <f t="shared" si="3"/>
        <v>-26.360948758900051</v>
      </c>
      <c r="Q24" s="14"/>
    </row>
    <row r="25" spans="1:20" x14ac:dyDescent="0.25">
      <c r="A25" s="26">
        <v>1418</v>
      </c>
      <c r="B25" s="27" t="s">
        <v>198</v>
      </c>
      <c r="C25" s="28">
        <v>0.68899999999999995</v>
      </c>
      <c r="D25" s="29" t="s">
        <v>199</v>
      </c>
      <c r="E25" s="30">
        <v>5</v>
      </c>
      <c r="F25" s="31">
        <v>4.7447290000000004</v>
      </c>
      <c r="G25" s="32">
        <v>8.3201574941483702</v>
      </c>
      <c r="H25" s="32">
        <f t="shared" si="0"/>
        <v>0.1572857646000001</v>
      </c>
      <c r="I25" s="32">
        <f t="shared" si="2"/>
        <v>8.162871729548371</v>
      </c>
      <c r="J25" s="33">
        <v>5</v>
      </c>
      <c r="K25" s="31">
        <v>5.5381925000000001</v>
      </c>
      <c r="L25" s="32">
        <v>-25.6556817007185</v>
      </c>
      <c r="M25" s="34">
        <v>11.08</v>
      </c>
      <c r="N25" s="35">
        <v>53.29</v>
      </c>
      <c r="O25" s="35">
        <f t="shared" si="1"/>
        <v>10.120631760517249</v>
      </c>
      <c r="P25" s="36">
        <f t="shared" si="3"/>
        <v>-27.428257861224267</v>
      </c>
      <c r="Q25" s="14"/>
    </row>
    <row r="26" spans="1:20" x14ac:dyDescent="0.25">
      <c r="A26" s="26">
        <v>1420</v>
      </c>
      <c r="B26" s="27" t="s">
        <v>200</v>
      </c>
      <c r="C26" s="28">
        <v>0.64900000000000002</v>
      </c>
      <c r="D26" s="29" t="s">
        <v>201</v>
      </c>
      <c r="E26" s="30">
        <v>5</v>
      </c>
      <c r="F26" s="31">
        <v>4.0225547500000003</v>
      </c>
      <c r="G26" s="32">
        <v>8.3544843725236948</v>
      </c>
      <c r="H26" s="32">
        <f t="shared" si="0"/>
        <v>5.8059022650000069E-2</v>
      </c>
      <c r="I26" s="32">
        <f t="shared" si="2"/>
        <v>8.2964253498736955</v>
      </c>
      <c r="J26" s="33">
        <v>5</v>
      </c>
      <c r="K26" s="31">
        <v>5.6307330000000002</v>
      </c>
      <c r="L26" s="32">
        <v>-26.00202255776875</v>
      </c>
      <c r="M26" s="34">
        <v>10.15</v>
      </c>
      <c r="N26" s="35">
        <v>57.29</v>
      </c>
      <c r="O26" s="35">
        <f t="shared" si="1"/>
        <v>10.270902081734704</v>
      </c>
      <c r="P26" s="36">
        <f t="shared" si="3"/>
        <v>-27.785848664321094</v>
      </c>
      <c r="Q26" s="14"/>
    </row>
    <row r="27" spans="1:20" x14ac:dyDescent="0.25">
      <c r="A27" s="26">
        <v>1421</v>
      </c>
      <c r="B27" s="27" t="s">
        <v>202</v>
      </c>
      <c r="C27" s="28">
        <v>0.68</v>
      </c>
      <c r="D27" s="29" t="s">
        <v>203</v>
      </c>
      <c r="E27" s="30">
        <v>5</v>
      </c>
      <c r="F27" s="31">
        <v>4.6133160000000002</v>
      </c>
      <c r="G27" s="32">
        <v>7.6455708249254917</v>
      </c>
      <c r="H27" s="32">
        <f t="shared" si="0"/>
        <v>0.13922961840000003</v>
      </c>
      <c r="I27" s="32">
        <f t="shared" si="2"/>
        <v>7.5063412065254917</v>
      </c>
      <c r="J27" s="33">
        <v>5</v>
      </c>
      <c r="K27" s="31">
        <v>5.5531874999999999</v>
      </c>
      <c r="L27" s="32">
        <v>-23.819412505042187</v>
      </c>
      <c r="M27" s="34">
        <v>10.96</v>
      </c>
      <c r="N27" s="35">
        <v>54.24</v>
      </c>
      <c r="O27" s="35">
        <f t="shared" si="1"/>
        <v>9.3819243234339922</v>
      </c>
      <c r="P27" s="36">
        <f t="shared" si="3"/>
        <v>-25.532342427000536</v>
      </c>
      <c r="Q27" s="14"/>
    </row>
    <row r="28" spans="1:20" x14ac:dyDescent="0.25">
      <c r="A28" s="26">
        <v>1422</v>
      </c>
      <c r="B28" s="27" t="s">
        <v>204</v>
      </c>
      <c r="C28" s="28">
        <v>0.64800000000000002</v>
      </c>
      <c r="D28" s="29" t="s">
        <v>205</v>
      </c>
      <c r="E28" s="30">
        <v>5</v>
      </c>
      <c r="F28" s="31">
        <v>4.3477094999999997</v>
      </c>
      <c r="G28" s="32">
        <v>7.2942717026412778</v>
      </c>
      <c r="H28" s="32">
        <f t="shared" si="0"/>
        <v>0.10273528529999998</v>
      </c>
      <c r="I28" s="32">
        <f t="shared" si="2"/>
        <v>7.1915364173412781</v>
      </c>
      <c r="J28" s="33">
        <v>5</v>
      </c>
      <c r="K28" s="31">
        <v>4.8723004999999997</v>
      </c>
      <c r="L28" s="32">
        <v>-23.702542938602402</v>
      </c>
      <c r="M28" s="34">
        <v>10.87</v>
      </c>
      <c r="N28" s="35">
        <v>49.72</v>
      </c>
      <c r="O28" s="35">
        <f t="shared" si="1"/>
        <v>9.0277159038024468</v>
      </c>
      <c r="P28" s="36">
        <f t="shared" si="3"/>
        <v>-25.411676668774049</v>
      </c>
      <c r="Q28" s="14"/>
    </row>
    <row r="29" spans="1:20" x14ac:dyDescent="0.25">
      <c r="A29" s="26">
        <v>1423</v>
      </c>
      <c r="B29" s="27" t="s">
        <v>206</v>
      </c>
      <c r="C29" s="28">
        <v>0.75800000000000001</v>
      </c>
      <c r="D29" s="29" t="s">
        <v>207</v>
      </c>
      <c r="E29" s="30">
        <v>5</v>
      </c>
      <c r="F29" s="31">
        <v>4.9922659999999999</v>
      </c>
      <c r="G29" s="32">
        <v>7.485760255545296</v>
      </c>
      <c r="H29" s="32">
        <f t="shared" si="0"/>
        <v>0.19129734840000001</v>
      </c>
      <c r="I29" s="32">
        <f t="shared" si="2"/>
        <v>7.294462907145296</v>
      </c>
      <c r="J29" s="33">
        <v>5</v>
      </c>
      <c r="K29" s="31">
        <v>6.6538639999999996</v>
      </c>
      <c r="L29" s="32">
        <v>-25.215011705467891</v>
      </c>
      <c r="M29" s="34">
        <v>10.59</v>
      </c>
      <c r="N29" s="35">
        <v>57.55</v>
      </c>
      <c r="O29" s="35">
        <f t="shared" si="1"/>
        <v>9.1435255437579865</v>
      </c>
      <c r="P29" s="36">
        <f t="shared" si="3"/>
        <v>-26.973273892990129</v>
      </c>
      <c r="Q29" s="14"/>
    </row>
    <row r="30" spans="1:20" x14ac:dyDescent="0.25">
      <c r="A30" s="26">
        <v>1424</v>
      </c>
      <c r="B30" s="27" t="s">
        <v>208</v>
      </c>
      <c r="C30" s="28">
        <v>0.72099999999999997</v>
      </c>
      <c r="D30" s="29" t="s">
        <v>209</v>
      </c>
      <c r="E30" s="30">
        <v>5</v>
      </c>
      <c r="F30" s="31">
        <v>5.1124780000000003</v>
      </c>
      <c r="G30" s="32">
        <v>7.834546178103988</v>
      </c>
      <c r="H30" s="32">
        <f t="shared" si="0"/>
        <v>0.20781447720000001</v>
      </c>
      <c r="I30" s="32">
        <f t="shared" si="2"/>
        <v>7.6267317009039877</v>
      </c>
      <c r="J30" s="33">
        <v>5</v>
      </c>
      <c r="K30" s="31">
        <v>6.0144935000000004</v>
      </c>
      <c r="L30" s="32">
        <v>-26.190695062159804</v>
      </c>
      <c r="M30" s="34">
        <v>11.41</v>
      </c>
      <c r="N30" s="35">
        <v>54.81</v>
      </c>
      <c r="O30" s="35">
        <f t="shared" si="1"/>
        <v>9.5173839105100768</v>
      </c>
      <c r="P30" s="36">
        <f t="shared" si="3"/>
        <v>-27.980649684743859</v>
      </c>
      <c r="Q30" s="14"/>
    </row>
    <row r="31" spans="1:20" x14ac:dyDescent="0.25">
      <c r="A31" s="26">
        <v>1426</v>
      </c>
      <c r="B31" s="27" t="s">
        <v>210</v>
      </c>
      <c r="C31" s="28">
        <v>0.66100000000000003</v>
      </c>
      <c r="D31" s="29" t="s">
        <v>211</v>
      </c>
      <c r="E31" s="30">
        <v>5</v>
      </c>
      <c r="F31" s="31">
        <v>4.5918469999999996</v>
      </c>
      <c r="G31" s="32">
        <v>7.1849529759263646</v>
      </c>
      <c r="H31" s="32">
        <f t="shared" si="0"/>
        <v>0.1362797778</v>
      </c>
      <c r="I31" s="32">
        <f t="shared" si="2"/>
        <v>7.0486731981263642</v>
      </c>
      <c r="J31" s="33">
        <v>5</v>
      </c>
      <c r="K31" s="31">
        <v>5.2550974999999998</v>
      </c>
      <c r="L31" s="32">
        <v>-23.065940078651611</v>
      </c>
      <c r="M31" s="34">
        <v>11.39</v>
      </c>
      <c r="N31" s="35">
        <v>51.89</v>
      </c>
      <c r="O31" s="35">
        <f t="shared" si="1"/>
        <v>8.8669707155455484</v>
      </c>
      <c r="P31" s="36">
        <f t="shared" si="3"/>
        <v>-24.754395486639346</v>
      </c>
      <c r="Q31" s="14"/>
    </row>
    <row r="32" spans="1:20" x14ac:dyDescent="0.25">
      <c r="A32" s="26">
        <v>1427</v>
      </c>
      <c r="B32" s="27" t="s">
        <v>212</v>
      </c>
      <c r="C32" s="28">
        <v>0.69299999999999995</v>
      </c>
      <c r="D32" s="29" t="s">
        <v>213</v>
      </c>
      <c r="E32" s="30">
        <v>5</v>
      </c>
      <c r="F32" s="31">
        <v>4.7495269999999996</v>
      </c>
      <c r="G32" s="32">
        <v>7.9442880201583348</v>
      </c>
      <c r="H32" s="32">
        <f t="shared" si="0"/>
        <v>0.15794500979999992</v>
      </c>
      <c r="I32" s="32">
        <f t="shared" si="2"/>
        <v>7.7863430103583351</v>
      </c>
      <c r="J32" s="33">
        <v>5</v>
      </c>
      <c r="K32" s="31">
        <v>5.7785250000000001</v>
      </c>
      <c r="L32" s="32">
        <v>-26.660937126251721</v>
      </c>
      <c r="M32" s="34">
        <v>11.06</v>
      </c>
      <c r="N32" s="35">
        <v>54.77</v>
      </c>
      <c r="O32" s="35">
        <f t="shared" si="1"/>
        <v>9.6969735216581547</v>
      </c>
      <c r="P32" s="36">
        <f t="shared" si="3"/>
        <v>-28.466166290496609</v>
      </c>
      <c r="Q32" s="14"/>
    </row>
    <row r="33" spans="1:17" x14ac:dyDescent="0.25">
      <c r="A33" s="26">
        <v>1428</v>
      </c>
      <c r="B33" s="27" t="s">
        <v>214</v>
      </c>
      <c r="C33" s="28">
        <v>0.70299999999999996</v>
      </c>
      <c r="D33" s="29" t="s">
        <v>215</v>
      </c>
      <c r="E33" s="30">
        <v>5</v>
      </c>
      <c r="F33" s="31">
        <v>3.50061125</v>
      </c>
      <c r="G33" s="32">
        <v>8.0034995621613021</v>
      </c>
      <c r="H33" s="32">
        <f t="shared" si="0"/>
        <v>-1.3656014250000015E-2</v>
      </c>
      <c r="I33" s="32">
        <f t="shared" si="2"/>
        <v>8.0171555764113016</v>
      </c>
      <c r="J33" s="33">
        <v>5</v>
      </c>
      <c r="K33" s="31">
        <v>6.5690720000000002</v>
      </c>
      <c r="L33" s="32">
        <v>-24.244801932855474</v>
      </c>
      <c r="M33" s="34">
        <v>7.94</v>
      </c>
      <c r="N33" s="35">
        <v>61.49</v>
      </c>
      <c r="O33" s="35">
        <f t="shared" si="1"/>
        <v>9.9566765409946303</v>
      </c>
      <c r="P33" s="36">
        <f t="shared" si="3"/>
        <v>-25.971549479891152</v>
      </c>
      <c r="Q33" s="14"/>
    </row>
    <row r="34" spans="1:17" x14ac:dyDescent="0.25">
      <c r="A34" s="26">
        <v>1429</v>
      </c>
      <c r="B34" s="27" t="s">
        <v>216</v>
      </c>
      <c r="C34" s="28">
        <v>0.76</v>
      </c>
      <c r="D34" s="29" t="s">
        <v>217</v>
      </c>
      <c r="E34" s="30">
        <v>5</v>
      </c>
      <c r="F34" s="31">
        <v>3.9388245</v>
      </c>
      <c r="G34" s="32">
        <v>8.2025768126466527</v>
      </c>
      <c r="H34" s="32">
        <f t="shared" si="0"/>
        <v>4.6554486300000031E-2</v>
      </c>
      <c r="I34" s="32">
        <f t="shared" si="2"/>
        <v>8.1560223263466529</v>
      </c>
      <c r="J34" s="33">
        <v>5</v>
      </c>
      <c r="K34" s="31">
        <v>7.2612955000000001</v>
      </c>
      <c r="L34" s="32">
        <v>-24.617215568573009</v>
      </c>
      <c r="M34" s="34">
        <v>8.32</v>
      </c>
      <c r="N34" s="35">
        <v>63.2</v>
      </c>
      <c r="O34" s="35">
        <f t="shared" si="1"/>
        <v>10.112925028069542</v>
      </c>
      <c r="P34" s="36">
        <f t="shared" si="3"/>
        <v>-26.356059965355243</v>
      </c>
      <c r="Q34" s="14"/>
    </row>
    <row r="35" spans="1:17" x14ac:dyDescent="0.25">
      <c r="A35" s="15">
        <v>1430</v>
      </c>
      <c r="B35" s="16" t="s">
        <v>218</v>
      </c>
      <c r="C35" s="17">
        <v>0.78800000000000003</v>
      </c>
      <c r="D35" s="18" t="s">
        <v>29</v>
      </c>
      <c r="E35" s="19">
        <v>5</v>
      </c>
      <c r="F35" s="20">
        <v>6.9504085</v>
      </c>
      <c r="G35" s="21">
        <v>10.03910807308244</v>
      </c>
      <c r="H35" s="21">
        <f t="shared" si="0"/>
        <v>0.46034612789999996</v>
      </c>
      <c r="I35" s="21">
        <f t="shared" si="2"/>
        <v>9.5787619451824408</v>
      </c>
      <c r="J35" s="22">
        <v>5</v>
      </c>
      <c r="K35" s="20">
        <v>5.6531520000000004</v>
      </c>
      <c r="L35" s="21">
        <v>-17.751030431738148</v>
      </c>
      <c r="M35" s="23">
        <v>14.35</v>
      </c>
      <c r="N35" s="24">
        <v>46.65</v>
      </c>
      <c r="O35" s="24">
        <f t="shared" si="1"/>
        <v>11.713746773002139</v>
      </c>
      <c r="P35" s="25">
        <f t="shared" si="3"/>
        <v>-19.266845374262417</v>
      </c>
      <c r="Q35" s="14"/>
    </row>
    <row r="36" spans="1:17" x14ac:dyDescent="0.25">
      <c r="A36" s="26">
        <v>1432</v>
      </c>
      <c r="B36" s="27" t="s">
        <v>219</v>
      </c>
      <c r="C36" s="28">
        <v>0.755</v>
      </c>
      <c r="D36" s="29" t="s">
        <v>220</v>
      </c>
      <c r="E36" s="30">
        <v>5</v>
      </c>
      <c r="F36" s="31">
        <v>3.333564</v>
      </c>
      <c r="G36" s="32">
        <v>7.1271992923803751</v>
      </c>
      <c r="H36" s="32">
        <f t="shared" si="0"/>
        <v>-3.6608306400000012E-2</v>
      </c>
      <c r="I36" s="32">
        <f t="shared" si="2"/>
        <v>7.1638075987803749</v>
      </c>
      <c r="J36" s="33">
        <v>5</v>
      </c>
      <c r="K36" s="31">
        <v>7.0415025</v>
      </c>
      <c r="L36" s="32">
        <v>-25.504100540563371</v>
      </c>
      <c r="M36" s="34">
        <v>7.18</v>
      </c>
      <c r="N36" s="35">
        <v>61.41</v>
      </c>
      <c r="O36" s="35">
        <f t="shared" si="1"/>
        <v>8.9965163117436351</v>
      </c>
      <c r="P36" s="36">
        <f t="shared" si="3"/>
        <v>-27.271752997039691</v>
      </c>
      <c r="Q36" s="37"/>
    </row>
    <row r="37" spans="1:17" x14ac:dyDescent="0.25">
      <c r="A37" s="26">
        <v>1433</v>
      </c>
      <c r="B37" s="27" t="s">
        <v>221</v>
      </c>
      <c r="C37" s="28">
        <v>0.72799999999999998</v>
      </c>
      <c r="D37" s="29" t="s">
        <v>222</v>
      </c>
      <c r="E37" s="30">
        <v>5</v>
      </c>
      <c r="F37" s="31">
        <v>5.0822324999999999</v>
      </c>
      <c r="G37" s="32">
        <v>7.5672413848444977</v>
      </c>
      <c r="H37" s="32">
        <f t="shared" si="0"/>
        <v>0.20365874549999996</v>
      </c>
      <c r="I37" s="32">
        <f t="shared" si="2"/>
        <v>7.3635826393444974</v>
      </c>
      <c r="J37" s="33">
        <v>5</v>
      </c>
      <c r="K37" s="31">
        <v>5.9546250000000001</v>
      </c>
      <c r="L37" s="32">
        <v>-23.244130659773052</v>
      </c>
      <c r="M37" s="34">
        <v>11.23</v>
      </c>
      <c r="N37" s="35">
        <v>53.54</v>
      </c>
      <c r="O37" s="35">
        <f t="shared" si="1"/>
        <v>9.221296886344863</v>
      </c>
      <c r="P37" s="36">
        <f t="shared" si="3"/>
        <v>-24.938374106863932</v>
      </c>
      <c r="Q37" s="14"/>
    </row>
    <row r="38" spans="1:17" x14ac:dyDescent="0.25">
      <c r="A38" s="26">
        <v>1434</v>
      </c>
      <c r="B38" s="27" t="s">
        <v>223</v>
      </c>
      <c r="C38" s="28">
        <v>0.7</v>
      </c>
      <c r="D38" s="29" t="s">
        <v>224</v>
      </c>
      <c r="E38" s="30">
        <v>5</v>
      </c>
      <c r="F38" s="31">
        <v>3.7122522500000001</v>
      </c>
      <c r="G38" s="32">
        <v>7.7046425102596849</v>
      </c>
      <c r="H38" s="32">
        <f t="shared" si="0"/>
        <v>1.5423459149999985E-2</v>
      </c>
      <c r="I38" s="32">
        <f t="shared" si="2"/>
        <v>7.689219051109685</v>
      </c>
      <c r="J38" s="33">
        <v>5</v>
      </c>
      <c r="K38" s="31">
        <v>6.5626354999999998</v>
      </c>
      <c r="L38" s="32">
        <v>-24.544467906179804</v>
      </c>
      <c r="M38" s="34">
        <v>8.5500000000000007</v>
      </c>
      <c r="N38" s="35">
        <v>61.02</v>
      </c>
      <c r="O38" s="35">
        <f t="shared" si="1"/>
        <v>9.5876927060677293</v>
      </c>
      <c r="P38" s="36">
        <f t="shared" si="3"/>
        <v>-26.28094929189858</v>
      </c>
      <c r="Q38" s="14"/>
    </row>
    <row r="39" spans="1:17" x14ac:dyDescent="0.25">
      <c r="A39" s="26">
        <v>1435</v>
      </c>
      <c r="B39" s="27" t="s">
        <v>225</v>
      </c>
      <c r="C39" s="28">
        <v>0.66300000000000003</v>
      </c>
      <c r="D39" s="29" t="s">
        <v>226</v>
      </c>
      <c r="E39" s="30">
        <v>5</v>
      </c>
      <c r="F39" s="31">
        <v>4.5851170000000003</v>
      </c>
      <c r="G39" s="32">
        <v>7.9465110480392083</v>
      </c>
      <c r="H39" s="32">
        <f t="shared" si="0"/>
        <v>0.13535507580000006</v>
      </c>
      <c r="I39" s="32">
        <f t="shared" si="2"/>
        <v>7.8111559722392085</v>
      </c>
      <c r="J39" s="33">
        <v>5</v>
      </c>
      <c r="K39" s="31">
        <v>5.5404600000000004</v>
      </c>
      <c r="L39" s="32">
        <v>-22.833990553202387</v>
      </c>
      <c r="M39" s="34">
        <v>11.19</v>
      </c>
      <c r="N39" s="35">
        <v>54.57</v>
      </c>
      <c r="O39" s="35">
        <f t="shared" si="1"/>
        <v>9.7248922837487122</v>
      </c>
      <c r="P39" s="36">
        <f t="shared" si="3"/>
        <v>-24.514911708174019</v>
      </c>
      <c r="Q39" s="14"/>
    </row>
    <row r="40" spans="1:17" x14ac:dyDescent="0.25">
      <c r="A40" s="26">
        <v>1436</v>
      </c>
      <c r="B40" s="27" t="s">
        <v>227</v>
      </c>
      <c r="C40" s="28">
        <v>0.67200000000000004</v>
      </c>
      <c r="D40" s="29" t="s">
        <v>228</v>
      </c>
      <c r="E40" s="30">
        <v>5</v>
      </c>
      <c r="F40" s="31">
        <v>3.2898649999999998</v>
      </c>
      <c r="G40" s="32">
        <v>8.2821208091259333</v>
      </c>
      <c r="H40" s="32">
        <f t="shared" si="0"/>
        <v>-4.2612549E-2</v>
      </c>
      <c r="I40" s="32">
        <f t="shared" si="2"/>
        <v>8.3247333581259326</v>
      </c>
      <c r="J40" s="33">
        <v>5</v>
      </c>
      <c r="K40" s="31">
        <v>6.1378605000000004</v>
      </c>
      <c r="L40" s="32">
        <v>-23.879128485857432</v>
      </c>
      <c r="M40" s="34">
        <v>7.74</v>
      </c>
      <c r="N40" s="35">
        <v>60.37</v>
      </c>
      <c r="O40" s="35">
        <f t="shared" si="1"/>
        <v>10.302753359766164</v>
      </c>
      <c r="P40" s="36">
        <f t="shared" si="3"/>
        <v>-25.593998119947962</v>
      </c>
      <c r="Q40" s="14"/>
    </row>
    <row r="41" spans="1:17" x14ac:dyDescent="0.25">
      <c r="A41" s="26">
        <v>1438</v>
      </c>
      <c r="B41" s="27" t="s">
        <v>229</v>
      </c>
      <c r="C41" s="28">
        <v>0.64700000000000002</v>
      </c>
      <c r="D41" s="29" t="s">
        <v>230</v>
      </c>
      <c r="E41" s="30">
        <v>5</v>
      </c>
      <c r="F41" s="31">
        <v>4.0192224999999997</v>
      </c>
      <c r="G41" s="32">
        <v>8.0955220741349461</v>
      </c>
      <c r="H41" s="32">
        <f t="shared" si="0"/>
        <v>5.7601171499999992E-2</v>
      </c>
      <c r="I41" s="32">
        <f t="shared" si="2"/>
        <v>8.0379209026349461</v>
      </c>
      <c r="J41" s="33">
        <v>5</v>
      </c>
      <c r="K41" s="31">
        <v>5.4130345000000002</v>
      </c>
      <c r="L41" s="32">
        <v>-22.578752662645176</v>
      </c>
      <c r="M41" s="34">
        <v>10.25</v>
      </c>
      <c r="N41" s="35">
        <v>55.17</v>
      </c>
      <c r="O41" s="35">
        <f t="shared" si="1"/>
        <v>9.9800410311088719</v>
      </c>
      <c r="P41" s="36">
        <f t="shared" si="3"/>
        <v>-24.251383105044617</v>
      </c>
      <c r="Q41" s="14"/>
    </row>
    <row r="42" spans="1:17" x14ac:dyDescent="0.25">
      <c r="A42" s="26">
        <v>1439</v>
      </c>
      <c r="B42" s="27" t="s">
        <v>231</v>
      </c>
      <c r="C42" s="28">
        <v>0.71</v>
      </c>
      <c r="D42" s="29" t="s">
        <v>232</v>
      </c>
      <c r="E42" s="30">
        <v>5</v>
      </c>
      <c r="F42" s="31">
        <v>3.69713475</v>
      </c>
      <c r="G42" s="32">
        <v>8.3890250546383118</v>
      </c>
      <c r="H42" s="32">
        <f t="shared" si="0"/>
        <v>1.3346314650000024E-2</v>
      </c>
      <c r="I42" s="32">
        <f t="shared" si="2"/>
        <v>8.3756787399883112</v>
      </c>
      <c r="J42" s="33">
        <v>5</v>
      </c>
      <c r="K42" s="31">
        <v>6.5768829999999996</v>
      </c>
      <c r="L42" s="32">
        <v>-26.403124331323742</v>
      </c>
      <c r="M42" s="34">
        <v>8.3000000000000007</v>
      </c>
      <c r="N42" s="35">
        <v>61.38</v>
      </c>
      <c r="O42" s="35">
        <f t="shared" si="1"/>
        <v>10.360075496585496</v>
      </c>
      <c r="P42" s="36">
        <f t="shared" si="3"/>
        <v>-28.1999791441919</v>
      </c>
      <c r="Q42" s="14"/>
    </row>
    <row r="43" spans="1:17" x14ac:dyDescent="0.25">
      <c r="A43" s="26">
        <v>1440</v>
      </c>
      <c r="B43" s="27" t="s">
        <v>233</v>
      </c>
      <c r="C43" s="28">
        <v>0.65600000000000003</v>
      </c>
      <c r="D43" s="29" t="s">
        <v>234</v>
      </c>
      <c r="E43" s="30">
        <v>5</v>
      </c>
      <c r="F43" s="31">
        <v>3.0489587500000002</v>
      </c>
      <c r="G43" s="32">
        <v>7.0163016092854811</v>
      </c>
      <c r="H43" s="32">
        <f t="shared" si="0"/>
        <v>-7.5713067749999974E-2</v>
      </c>
      <c r="I43" s="32">
        <f t="shared" si="2"/>
        <v>7.0920146770354808</v>
      </c>
      <c r="J43" s="33">
        <v>5</v>
      </c>
      <c r="K43" s="31">
        <v>6.1309100000000001</v>
      </c>
      <c r="L43" s="32">
        <v>-26.062186402817641</v>
      </c>
      <c r="M43" s="34">
        <v>7.4</v>
      </c>
      <c r="N43" s="35">
        <v>61.92</v>
      </c>
      <c r="O43" s="35">
        <f t="shared" si="1"/>
        <v>8.9157371805941743</v>
      </c>
      <c r="P43" s="36">
        <f t="shared" si="3"/>
        <v>-27.847966769160521</v>
      </c>
      <c r="Q43" s="14"/>
    </row>
    <row r="44" spans="1:17" x14ac:dyDescent="0.25">
      <c r="A44" s="26">
        <v>1441</v>
      </c>
      <c r="B44" s="27" t="s">
        <v>235</v>
      </c>
      <c r="C44" s="28">
        <v>0.72399999999999998</v>
      </c>
      <c r="D44" s="29" t="s">
        <v>236</v>
      </c>
      <c r="E44" s="30">
        <v>5</v>
      </c>
      <c r="F44" s="31">
        <v>4.0169847499999998</v>
      </c>
      <c r="G44" s="32">
        <v>7.9192173394496645</v>
      </c>
      <c r="H44" s="32">
        <f t="shared" si="0"/>
        <v>5.7293704649999944E-2</v>
      </c>
      <c r="I44" s="32">
        <f t="shared" si="2"/>
        <v>7.8619236347996644</v>
      </c>
      <c r="J44" s="33">
        <v>5</v>
      </c>
      <c r="K44" s="31">
        <v>5.9252479999999998</v>
      </c>
      <c r="L44" s="32">
        <v>-24.453033358630197</v>
      </c>
      <c r="M44" s="34">
        <v>9</v>
      </c>
      <c r="N44" s="35">
        <v>53.11</v>
      </c>
      <c r="O44" s="35">
        <f t="shared" si="1"/>
        <v>9.7820144564149096</v>
      </c>
      <c r="P44" s="36">
        <f t="shared" si="3"/>
        <v>-26.186544740360745</v>
      </c>
      <c r="Q44" s="14"/>
    </row>
    <row r="45" spans="1:17" x14ac:dyDescent="0.25">
      <c r="A45" s="26">
        <v>1442</v>
      </c>
      <c r="B45" s="27" t="s">
        <v>237</v>
      </c>
      <c r="C45" s="28">
        <v>0.65600000000000003</v>
      </c>
      <c r="D45" s="29" t="s">
        <v>238</v>
      </c>
      <c r="E45" s="30">
        <v>5</v>
      </c>
      <c r="F45" s="31">
        <v>3.2943267500000002</v>
      </c>
      <c r="G45" s="32">
        <v>7.7759800779768788</v>
      </c>
      <c r="H45" s="32">
        <f t="shared" si="0"/>
        <v>-4.1999504549999955E-2</v>
      </c>
      <c r="I45" s="32">
        <f t="shared" si="2"/>
        <v>7.8179795825268785</v>
      </c>
      <c r="J45" s="33">
        <v>5</v>
      </c>
      <c r="K45" s="31">
        <v>6.3902454999999998</v>
      </c>
      <c r="L45" s="32">
        <v>-24.447222920571296</v>
      </c>
      <c r="M45" s="34">
        <v>8</v>
      </c>
      <c r="N45" s="35">
        <v>63.47</v>
      </c>
      <c r="O45" s="35">
        <f t="shared" si="1"/>
        <v>9.7325699948230593</v>
      </c>
      <c r="P45" s="36">
        <f t="shared" si="3"/>
        <v>-26.180545565936093</v>
      </c>
      <c r="Q45" s="14"/>
    </row>
    <row r="46" spans="1:17" x14ac:dyDescent="0.25">
      <c r="A46" s="26">
        <v>1444</v>
      </c>
      <c r="B46" s="27" t="s">
        <v>239</v>
      </c>
      <c r="C46" s="28">
        <v>0.76500000000000001</v>
      </c>
      <c r="D46" s="29" t="s">
        <v>240</v>
      </c>
      <c r="E46" s="30">
        <v>5</v>
      </c>
      <c r="F46" s="31">
        <v>4.2819225000000003</v>
      </c>
      <c r="G46" s="32">
        <v>6.48721261907097</v>
      </c>
      <c r="H46" s="32">
        <f t="shared" si="0"/>
        <v>9.3696151500000102E-2</v>
      </c>
      <c r="I46" s="32">
        <f t="shared" si="2"/>
        <v>6.3935164675709704</v>
      </c>
      <c r="J46" s="33">
        <v>5</v>
      </c>
      <c r="K46" s="31">
        <v>6.0972875000000002</v>
      </c>
      <c r="L46" s="32">
        <v>-25.77790179007345</v>
      </c>
      <c r="M46" s="34">
        <v>9.15</v>
      </c>
      <c r="N46" s="35">
        <v>53.29</v>
      </c>
      <c r="O46" s="35">
        <f t="shared" si="1"/>
        <v>8.1298090264163498</v>
      </c>
      <c r="P46" s="36">
        <f t="shared" si="3"/>
        <v>-27.554447939632091</v>
      </c>
      <c r="Q46" s="14"/>
    </row>
    <row r="47" spans="1:17" x14ac:dyDescent="0.25">
      <c r="A47" s="26">
        <v>1445</v>
      </c>
      <c r="B47" s="27" t="s">
        <v>241</v>
      </c>
      <c r="C47" s="28">
        <v>0.71199999999999997</v>
      </c>
      <c r="D47" s="29" t="s">
        <v>242</v>
      </c>
      <c r="E47" s="30">
        <v>5</v>
      </c>
      <c r="F47" s="31">
        <v>4.9481495000000004</v>
      </c>
      <c r="G47" s="32">
        <v>7.2364788930778712</v>
      </c>
      <c r="H47" s="32">
        <f t="shared" si="0"/>
        <v>0.18523574130000009</v>
      </c>
      <c r="I47" s="32">
        <f t="shared" si="2"/>
        <v>7.0512431517778715</v>
      </c>
      <c r="J47" s="33">
        <v>5</v>
      </c>
      <c r="K47" s="31">
        <v>5.5217539999999996</v>
      </c>
      <c r="L47" s="32">
        <v>-25.70875302078263</v>
      </c>
      <c r="M47" s="34">
        <v>11.33</v>
      </c>
      <c r="N47" s="35">
        <v>50.59</v>
      </c>
      <c r="O47" s="35">
        <f t="shared" si="1"/>
        <v>8.8698623463361272</v>
      </c>
      <c r="P47" s="36">
        <f t="shared" si="3"/>
        <v>-27.483053059586872</v>
      </c>
      <c r="Q47" s="14"/>
    </row>
    <row r="48" spans="1:17" x14ac:dyDescent="0.25">
      <c r="A48" s="15">
        <v>1446</v>
      </c>
      <c r="B48" s="16" t="s">
        <v>243</v>
      </c>
      <c r="C48" s="17">
        <v>0.75</v>
      </c>
      <c r="D48" s="18" t="s">
        <v>29</v>
      </c>
      <c r="E48" s="19">
        <v>5</v>
      </c>
      <c r="F48" s="20">
        <v>6.7413069999999999</v>
      </c>
      <c r="G48" s="21">
        <v>9.8674648954239839</v>
      </c>
      <c r="H48" s="21">
        <f t="shared" si="0"/>
        <v>0.43161558180000004</v>
      </c>
      <c r="I48" s="21">
        <f t="shared" si="2"/>
        <v>9.4358493136239829</v>
      </c>
      <c r="J48" s="22">
        <v>5</v>
      </c>
      <c r="K48" s="20">
        <v>5.4061009999999996</v>
      </c>
      <c r="L48" s="21">
        <v>-17.772566279732196</v>
      </c>
      <c r="M48" s="23">
        <v>14.64</v>
      </c>
      <c r="N48" s="24">
        <v>47.92</v>
      </c>
      <c r="O48" s="24">
        <f t="shared" si="1"/>
        <v>11.552945987534784</v>
      </c>
      <c r="P48" s="25">
        <f t="shared" si="3"/>
        <v>-19.289080756033862</v>
      </c>
      <c r="Q48" s="14"/>
    </row>
    <row r="49" spans="1:17" x14ac:dyDescent="0.25">
      <c r="A49" s="15">
        <v>1447</v>
      </c>
      <c r="B49" s="16" t="s">
        <v>244</v>
      </c>
      <c r="C49" s="17">
        <v>0.59399999999999997</v>
      </c>
      <c r="D49" s="18" t="s">
        <v>22</v>
      </c>
      <c r="E49" s="19">
        <v>5</v>
      </c>
      <c r="F49" s="20">
        <v>3.4350420000000002</v>
      </c>
      <c r="G49" s="21">
        <v>-4.9147061448267717</v>
      </c>
      <c r="H49" s="21">
        <f t="shared" si="0"/>
        <v>-2.266522919999997E-2</v>
      </c>
      <c r="I49" s="21">
        <f t="shared" si="2"/>
        <v>-4.8920409156267715</v>
      </c>
      <c r="J49" s="22">
        <v>5</v>
      </c>
      <c r="K49" s="20">
        <v>3.622744</v>
      </c>
      <c r="L49" s="21">
        <v>-24.593174796816147</v>
      </c>
      <c r="M49" s="23">
        <v>9.25</v>
      </c>
      <c r="N49" s="24">
        <v>40.76</v>
      </c>
      <c r="O49" s="24">
        <f t="shared" si="1"/>
        <v>-4.5683441869530172</v>
      </c>
      <c r="P49" s="25">
        <f t="shared" si="3"/>
        <v>-26.331238294147226</v>
      </c>
      <c r="Q49" s="14"/>
    </row>
    <row r="50" spans="1:17" x14ac:dyDescent="0.25">
      <c r="A50" s="15">
        <v>1448</v>
      </c>
      <c r="B50" s="16" t="s">
        <v>245</v>
      </c>
      <c r="C50" s="17">
        <v>0.59599999999999997</v>
      </c>
      <c r="D50" s="18" t="s">
        <v>27</v>
      </c>
      <c r="E50" s="19">
        <v>5</v>
      </c>
      <c r="F50" s="20">
        <v>3.47758425</v>
      </c>
      <c r="G50" s="21">
        <v>41.306936374833008</v>
      </c>
      <c r="H50" s="21">
        <f t="shared" si="0"/>
        <v>-1.681992404999999E-2</v>
      </c>
      <c r="I50" s="21">
        <f t="shared" si="2"/>
        <v>41.323756298883005</v>
      </c>
      <c r="J50" s="22">
        <v>5</v>
      </c>
      <c r="K50" s="20">
        <v>3.70914425</v>
      </c>
      <c r="L50" s="21">
        <v>36.369471235833515</v>
      </c>
      <c r="M50" s="23">
        <v>9.3800000000000008</v>
      </c>
      <c r="N50" s="24">
        <v>40.98</v>
      </c>
      <c r="O50" s="24">
        <f t="shared" si="1"/>
        <v>47.432213160934928</v>
      </c>
      <c r="P50" s="25">
        <f t="shared" si="3"/>
        <v>36.611614418605285</v>
      </c>
      <c r="Q50" s="14"/>
    </row>
    <row r="51" spans="1:17" x14ac:dyDescent="0.25">
      <c r="A51" s="15">
        <v>1450</v>
      </c>
      <c r="B51" s="16" t="s">
        <v>246</v>
      </c>
      <c r="C51" s="17">
        <v>0.6</v>
      </c>
      <c r="D51" s="18" t="s">
        <v>18</v>
      </c>
      <c r="E51" s="19">
        <v>5</v>
      </c>
      <c r="F51" s="20">
        <v>3.8281182500000002</v>
      </c>
      <c r="G51" s="21">
        <v>0.68531788540238447</v>
      </c>
      <c r="H51" s="21">
        <f t="shared" si="0"/>
        <v>3.134344755000007E-2</v>
      </c>
      <c r="I51" s="21">
        <f t="shared" si="2"/>
        <v>0.6539744378523844</v>
      </c>
      <c r="J51" s="22">
        <v>5</v>
      </c>
      <c r="K51" s="20">
        <v>6.5156235000000002</v>
      </c>
      <c r="L51" s="21">
        <v>-25.729617406900598</v>
      </c>
      <c r="M51" s="23"/>
      <c r="N51" s="24"/>
      <c r="O51" s="24">
        <f t="shared" si="1"/>
        <v>1.6718573636612803</v>
      </c>
      <c r="P51" s="25">
        <f t="shared" si="3"/>
        <v>-27.50459516885919</v>
      </c>
      <c r="Q51" s="14"/>
    </row>
    <row r="52" spans="1:17" x14ac:dyDescent="0.25">
      <c r="A52" s="15">
        <v>1451</v>
      </c>
      <c r="B52" s="16" t="s">
        <v>247</v>
      </c>
      <c r="C52" s="17">
        <v>1.0920000000000001</v>
      </c>
      <c r="D52" s="18" t="s">
        <v>18</v>
      </c>
      <c r="E52" s="19">
        <v>5</v>
      </c>
      <c r="F52" s="20">
        <v>7.1416455000000001</v>
      </c>
      <c r="G52" s="21">
        <v>0.89811982024062753</v>
      </c>
      <c r="H52" s="21">
        <f t="shared" si="0"/>
        <v>0.48662209170000004</v>
      </c>
      <c r="I52" s="21">
        <f t="shared" si="2"/>
        <v>0.41149772854062749</v>
      </c>
      <c r="J52" s="22">
        <v>5</v>
      </c>
      <c r="K52" s="20">
        <v>11.799865</v>
      </c>
      <c r="L52" s="21">
        <v>-25.560690636352422</v>
      </c>
      <c r="M52" s="23"/>
      <c r="N52" s="24"/>
      <c r="O52" s="24">
        <f t="shared" si="1"/>
        <v>1.3990302182250764</v>
      </c>
      <c r="P52" s="25">
        <f t="shared" si="3"/>
        <v>-27.330181269039947</v>
      </c>
      <c r="Q52" s="14"/>
    </row>
    <row r="53" spans="1:17" x14ac:dyDescent="0.25">
      <c r="A53" s="15">
        <v>1452</v>
      </c>
      <c r="B53" s="16" t="s">
        <v>248</v>
      </c>
      <c r="C53" s="17">
        <v>0.82599999999999996</v>
      </c>
      <c r="D53" s="18" t="s">
        <v>18</v>
      </c>
      <c r="E53" s="19">
        <v>5</v>
      </c>
      <c r="F53" s="20">
        <v>5.2846884999999997</v>
      </c>
      <c r="G53" s="21">
        <v>0.83892608326390083</v>
      </c>
      <c r="H53" s="21">
        <f t="shared" si="0"/>
        <v>0.23147619990000001</v>
      </c>
      <c r="I53" s="21">
        <f t="shared" si="2"/>
        <v>0.60744988336390082</v>
      </c>
      <c r="J53" s="22">
        <v>5</v>
      </c>
      <c r="K53" s="20">
        <v>8.7300500000000003</v>
      </c>
      <c r="L53" s="21">
        <v>-25.666056630663881</v>
      </c>
      <c r="M53" s="23"/>
      <c r="N53" s="24"/>
      <c r="O53" s="24">
        <f t="shared" si="1"/>
        <v>1.6195094023671328</v>
      </c>
      <c r="P53" s="25">
        <f t="shared" si="3"/>
        <v>-27.438969792709457</v>
      </c>
      <c r="Q53" s="14"/>
    </row>
    <row r="54" spans="1:17" x14ac:dyDescent="0.25">
      <c r="A54" s="15">
        <v>1453</v>
      </c>
      <c r="B54" s="16" t="s">
        <v>249</v>
      </c>
      <c r="C54" s="17">
        <v>0.65600000000000003</v>
      </c>
      <c r="D54" s="18" t="s">
        <v>57</v>
      </c>
      <c r="E54" s="19">
        <v>5</v>
      </c>
      <c r="F54" s="20">
        <v>3.7869055</v>
      </c>
      <c r="G54" s="21">
        <v>-4.3108543646727178</v>
      </c>
      <c r="H54" s="21">
        <f t="shared" si="0"/>
        <v>2.5680815700000026E-2</v>
      </c>
      <c r="I54" s="21">
        <f t="shared" si="2"/>
        <v>-4.3365351803727181</v>
      </c>
      <c r="J54" s="22">
        <v>5</v>
      </c>
      <c r="K54" s="20">
        <v>4.0097357499999999</v>
      </c>
      <c r="L54" s="21">
        <v>-11.797451475644305</v>
      </c>
      <c r="M54" s="23">
        <v>9.33</v>
      </c>
      <c r="N54" s="24">
        <v>40.44</v>
      </c>
      <c r="O54" s="24">
        <f t="shared" si="1"/>
        <v>-3.9433066546762854</v>
      </c>
      <c r="P54" s="25">
        <f t="shared" si="3"/>
        <v>-13.119880507506776</v>
      </c>
      <c r="Q54" s="14"/>
    </row>
    <row r="55" spans="1:17" x14ac:dyDescent="0.25">
      <c r="A55" s="26">
        <v>1454</v>
      </c>
      <c r="B55" s="27" t="s">
        <v>250</v>
      </c>
      <c r="C55" s="28">
        <v>0.66900000000000004</v>
      </c>
      <c r="D55" s="29" t="s">
        <v>251</v>
      </c>
      <c r="E55" s="30">
        <v>5</v>
      </c>
      <c r="F55" s="31">
        <v>4.5671580000000001</v>
      </c>
      <c r="G55" s="32">
        <v>7.2546833517251663</v>
      </c>
      <c r="H55" s="32">
        <f t="shared" si="0"/>
        <v>0.13288750920000003</v>
      </c>
      <c r="I55" s="32">
        <f t="shared" si="2"/>
        <v>7.1217958425251666</v>
      </c>
      <c r="J55" s="33">
        <v>5</v>
      </c>
      <c r="K55" s="31">
        <v>5.2530944999999996</v>
      </c>
      <c r="L55" s="32">
        <v>-25.93684549881964</v>
      </c>
      <c r="M55" s="34">
        <v>11.01</v>
      </c>
      <c r="N55" s="35">
        <v>51.98</v>
      </c>
      <c r="O55" s="35">
        <f t="shared" si="1"/>
        <v>8.949246008684824</v>
      </c>
      <c r="P55" s="36">
        <f t="shared" si="3"/>
        <v>-27.718554504886356</v>
      </c>
      <c r="Q55" s="14"/>
    </row>
    <row r="56" spans="1:17" x14ac:dyDescent="0.25">
      <c r="A56" s="26">
        <v>1455</v>
      </c>
      <c r="B56" s="27" t="s">
        <v>252</v>
      </c>
      <c r="C56" s="28">
        <v>0.76500000000000001</v>
      </c>
      <c r="D56" s="29" t="s">
        <v>253</v>
      </c>
      <c r="E56" s="30">
        <v>5</v>
      </c>
      <c r="F56" s="31">
        <v>5.6360165000000002</v>
      </c>
      <c r="G56" s="32">
        <v>6.6942160343735368</v>
      </c>
      <c r="H56" s="32">
        <f t="shared" si="0"/>
        <v>0.27974866710000001</v>
      </c>
      <c r="I56" s="32">
        <f t="shared" si="2"/>
        <v>6.4144673672735371</v>
      </c>
      <c r="J56" s="33">
        <v>5</v>
      </c>
      <c r="K56" s="31">
        <v>5.873748</v>
      </c>
      <c r="L56" s="32">
        <v>-24.907289371163213</v>
      </c>
      <c r="M56" s="34">
        <v>11.81</v>
      </c>
      <c r="N56" s="35">
        <v>50.53</v>
      </c>
      <c r="O56" s="35">
        <f t="shared" si="1"/>
        <v>8.153382317955959</v>
      </c>
      <c r="P56" s="36">
        <f t="shared" si="3"/>
        <v>-26.655556030904705</v>
      </c>
      <c r="Q56" s="14"/>
    </row>
    <row r="57" spans="1:17" x14ac:dyDescent="0.25">
      <c r="A57" s="26">
        <v>1457</v>
      </c>
      <c r="B57" s="27" t="s">
        <v>254</v>
      </c>
      <c r="C57" s="28">
        <v>0.67200000000000004</v>
      </c>
      <c r="D57" s="29" t="s">
        <v>255</v>
      </c>
      <c r="E57" s="30">
        <v>5</v>
      </c>
      <c r="F57" s="31">
        <v>4.8432779999999998</v>
      </c>
      <c r="G57" s="32">
        <v>7.7201785494057171</v>
      </c>
      <c r="H57" s="32">
        <f t="shared" si="0"/>
        <v>0.17082639719999992</v>
      </c>
      <c r="I57" s="32">
        <f t="shared" si="2"/>
        <v>7.5493521522057172</v>
      </c>
      <c r="J57" s="33">
        <v>5</v>
      </c>
      <c r="K57" s="31">
        <v>5.3294154999999996</v>
      </c>
      <c r="L57" s="32">
        <v>-25.284157318096444</v>
      </c>
      <c r="M57" s="34">
        <v>11.91</v>
      </c>
      <c r="N57" s="35">
        <v>52.05</v>
      </c>
      <c r="O57" s="35">
        <f t="shared" si="1"/>
        <v>9.4303188829187139</v>
      </c>
      <c r="P57" s="36">
        <f t="shared" si="3"/>
        <v>-27.044665513837444</v>
      </c>
      <c r="Q57" s="14"/>
    </row>
    <row r="58" spans="1:17" x14ac:dyDescent="0.25">
      <c r="A58" s="26">
        <v>1458</v>
      </c>
      <c r="B58" s="27" t="s">
        <v>256</v>
      </c>
      <c r="C58" s="28">
        <v>0.65200000000000002</v>
      </c>
      <c r="D58" s="29" t="s">
        <v>257</v>
      </c>
      <c r="E58" s="30">
        <v>5</v>
      </c>
      <c r="F58" s="31">
        <v>4.3112060000000003</v>
      </c>
      <c r="G58" s="32">
        <v>7.9424739119749592</v>
      </c>
      <c r="H58" s="32">
        <f t="shared" si="0"/>
        <v>9.7719704399999996E-2</v>
      </c>
      <c r="I58" s="32">
        <f t="shared" si="2"/>
        <v>7.844754207574959</v>
      </c>
      <c r="J58" s="33">
        <v>5</v>
      </c>
      <c r="K58" s="31">
        <v>5.1492120000000003</v>
      </c>
      <c r="L58" s="32">
        <v>-25.392062539137829</v>
      </c>
      <c r="M58" s="34">
        <v>10.61</v>
      </c>
      <c r="N58" s="35">
        <v>52.14</v>
      </c>
      <c r="O58" s="35">
        <f t="shared" si="1"/>
        <v>9.762695958437158</v>
      </c>
      <c r="P58" s="36">
        <f t="shared" si="3"/>
        <v>-27.156075744149746</v>
      </c>
      <c r="Q58" s="14"/>
    </row>
    <row r="59" spans="1:17" x14ac:dyDescent="0.25">
      <c r="A59" s="26">
        <v>1459</v>
      </c>
      <c r="B59" s="27" t="s">
        <v>258</v>
      </c>
      <c r="C59" s="28">
        <v>0.68300000000000005</v>
      </c>
      <c r="D59" s="29" t="s">
        <v>259</v>
      </c>
      <c r="E59" s="30">
        <v>5</v>
      </c>
      <c r="F59" s="31">
        <v>4.520994</v>
      </c>
      <c r="G59" s="32">
        <v>7.0254583990016801</v>
      </c>
      <c r="H59" s="32">
        <f t="shared" si="0"/>
        <v>0.12654457559999999</v>
      </c>
      <c r="I59" s="32">
        <f t="shared" si="2"/>
        <v>6.8989138234016805</v>
      </c>
      <c r="J59" s="33">
        <v>5</v>
      </c>
      <c r="K59" s="31">
        <v>5.3569564999999999</v>
      </c>
      <c r="L59" s="32">
        <v>-25.150556833309111</v>
      </c>
      <c r="M59" s="34">
        <v>10.54</v>
      </c>
      <c r="N59" s="35">
        <v>52.44</v>
      </c>
      <c r="O59" s="35">
        <f t="shared" si="1"/>
        <v>8.6984661906185217</v>
      </c>
      <c r="P59" s="36">
        <f t="shared" si="3"/>
        <v>-26.906725378630419</v>
      </c>
      <c r="Q59" s="14"/>
    </row>
    <row r="60" spans="1:17" x14ac:dyDescent="0.25">
      <c r="A60" s="26">
        <v>1460</v>
      </c>
      <c r="B60" s="27" t="s">
        <v>260</v>
      </c>
      <c r="C60" s="28">
        <v>0.74299999999999999</v>
      </c>
      <c r="D60" s="29" t="s">
        <v>257</v>
      </c>
      <c r="E60" s="30">
        <v>5</v>
      </c>
      <c r="F60" s="31">
        <v>4.9652729999999998</v>
      </c>
      <c r="G60" s="32">
        <v>8.0204933044685376</v>
      </c>
      <c r="H60" s="32">
        <f t="shared" si="0"/>
        <v>0.1875885102</v>
      </c>
      <c r="I60" s="32">
        <f t="shared" si="2"/>
        <v>7.8329047942685373</v>
      </c>
      <c r="J60" s="33">
        <v>5</v>
      </c>
      <c r="K60" s="31">
        <v>5.7391670000000001</v>
      </c>
      <c r="L60" s="32">
        <v>-25.345620945017092</v>
      </c>
      <c r="M60" s="34">
        <v>10.81</v>
      </c>
      <c r="N60" s="35">
        <v>51.39</v>
      </c>
      <c r="O60" s="35">
        <f t="shared" si="1"/>
        <v>9.7493633723233781</v>
      </c>
      <c r="P60" s="36">
        <f t="shared" si="3"/>
        <v>-27.108125620447417</v>
      </c>
      <c r="Q60" s="14"/>
    </row>
    <row r="61" spans="1:17" x14ac:dyDescent="0.25">
      <c r="A61" s="26">
        <v>1461</v>
      </c>
      <c r="B61" s="27" t="s">
        <v>261</v>
      </c>
      <c r="C61" s="28">
        <v>0.73899999999999999</v>
      </c>
      <c r="D61" s="29" t="s">
        <v>262</v>
      </c>
      <c r="E61" s="30">
        <v>5</v>
      </c>
      <c r="F61" s="31">
        <v>5.2782274999999998</v>
      </c>
      <c r="G61" s="32">
        <v>6.3741197835124535</v>
      </c>
      <c r="H61" s="32">
        <f t="shared" si="0"/>
        <v>0.23058845849999998</v>
      </c>
      <c r="I61" s="32">
        <f t="shared" si="2"/>
        <v>6.1435313250124537</v>
      </c>
      <c r="J61" s="33">
        <v>5</v>
      </c>
      <c r="K61" s="31">
        <v>5.6833415</v>
      </c>
      <c r="L61" s="32">
        <v>-25.56355338695446</v>
      </c>
      <c r="M61" s="34">
        <v>11.48</v>
      </c>
      <c r="N61" s="35">
        <v>51.64</v>
      </c>
      <c r="O61" s="35">
        <f t="shared" si="1"/>
        <v>7.8485336287120155</v>
      </c>
      <c r="P61" s="36">
        <f t="shared" si="3"/>
        <v>-27.33313700835285</v>
      </c>
      <c r="Q61" s="14"/>
    </row>
    <row r="62" spans="1:17" x14ac:dyDescent="0.25">
      <c r="A62" s="26">
        <v>1463</v>
      </c>
      <c r="B62" s="27" t="s">
        <v>263</v>
      </c>
      <c r="C62" s="28">
        <v>0.66100000000000003</v>
      </c>
      <c r="D62" s="29" t="s">
        <v>264</v>
      </c>
      <c r="E62" s="30">
        <v>5</v>
      </c>
      <c r="F62" s="31">
        <v>4.8968115000000001</v>
      </c>
      <c r="G62" s="32">
        <v>6.5197756476299933</v>
      </c>
      <c r="H62" s="32">
        <f t="shared" si="0"/>
        <v>0.17818190010000001</v>
      </c>
      <c r="I62" s="32">
        <f t="shared" si="2"/>
        <v>6.3415937475299931</v>
      </c>
      <c r="J62" s="33">
        <v>5</v>
      </c>
      <c r="K62" s="31">
        <v>5.0630860000000002</v>
      </c>
      <c r="L62" s="32">
        <v>-25.124094922315109</v>
      </c>
      <c r="M62" s="34">
        <v>11.21</v>
      </c>
      <c r="N62" s="35">
        <v>50.77</v>
      </c>
      <c r="O62" s="35">
        <f t="shared" si="1"/>
        <v>8.0713872195043734</v>
      </c>
      <c r="P62" s="36">
        <f t="shared" si="3"/>
        <v>-26.879403924025233</v>
      </c>
      <c r="Q62" s="14"/>
    </row>
    <row r="63" spans="1:17" x14ac:dyDescent="0.25">
      <c r="A63" s="26">
        <v>1464</v>
      </c>
      <c r="B63" s="27" t="s">
        <v>265</v>
      </c>
      <c r="C63" s="28">
        <v>0.76600000000000001</v>
      </c>
      <c r="D63" s="29" t="s">
        <v>266</v>
      </c>
      <c r="E63" s="30">
        <v>5</v>
      </c>
      <c r="F63" s="31">
        <v>5.3042020000000001</v>
      </c>
      <c r="G63" s="32">
        <v>8.2485215003429637</v>
      </c>
      <c r="H63" s="32">
        <f t="shared" si="0"/>
        <v>0.23415735479999999</v>
      </c>
      <c r="I63" s="32">
        <f t="shared" si="2"/>
        <v>8.0143641455429631</v>
      </c>
      <c r="J63" s="33">
        <v>5</v>
      </c>
      <c r="K63" s="31">
        <v>5.9574484999999999</v>
      </c>
      <c r="L63" s="32">
        <v>-25.902944076102635</v>
      </c>
      <c r="M63" s="34">
        <v>11.58</v>
      </c>
      <c r="N63" s="35">
        <v>51.4</v>
      </c>
      <c r="O63" s="35">
        <f t="shared" si="1"/>
        <v>9.9535357110252161</v>
      </c>
      <c r="P63" s="36">
        <f t="shared" si="3"/>
        <v>-27.683551886140343</v>
      </c>
      <c r="Q63" s="14"/>
    </row>
    <row r="64" spans="1:17" x14ac:dyDescent="0.25">
      <c r="A64" s="26">
        <v>1465</v>
      </c>
      <c r="B64" s="27" t="s">
        <v>267</v>
      </c>
      <c r="C64" s="28">
        <v>0.71899999999999997</v>
      </c>
      <c r="D64" s="29" t="s">
        <v>268</v>
      </c>
      <c r="E64" s="30">
        <v>5</v>
      </c>
      <c r="F64" s="31">
        <v>4.9682050000000002</v>
      </c>
      <c r="G64" s="32">
        <v>7.7018024471924802</v>
      </c>
      <c r="H64" s="32">
        <f t="shared" si="0"/>
        <v>0.18799136700000008</v>
      </c>
      <c r="I64" s="32">
        <f t="shared" si="2"/>
        <v>7.5138110801924798</v>
      </c>
      <c r="J64" s="33">
        <v>5</v>
      </c>
      <c r="K64" s="31">
        <v>5.8263619999999996</v>
      </c>
      <c r="L64" s="32">
        <v>-24.692028966224882</v>
      </c>
      <c r="M64" s="34">
        <v>11.1</v>
      </c>
      <c r="N64" s="35">
        <v>53.88</v>
      </c>
      <c r="O64" s="35">
        <f t="shared" si="1"/>
        <v>9.3903291896791572</v>
      </c>
      <c r="P64" s="36">
        <f t="shared" si="3"/>
        <v>-26.433303473893574</v>
      </c>
      <c r="Q64" s="14"/>
    </row>
    <row r="65" spans="1:17" x14ac:dyDescent="0.25">
      <c r="A65" s="26">
        <v>1466</v>
      </c>
      <c r="B65" s="27" t="s">
        <v>269</v>
      </c>
      <c r="C65" s="28">
        <v>0.71599999999999997</v>
      </c>
      <c r="D65" s="29" t="s">
        <v>270</v>
      </c>
      <c r="E65" s="30">
        <v>5</v>
      </c>
      <c r="F65" s="31">
        <v>4.4598069999999996</v>
      </c>
      <c r="G65" s="32">
        <v>7.4082610702472138</v>
      </c>
      <c r="H65" s="32">
        <f t="shared" si="0"/>
        <v>0.11813748179999994</v>
      </c>
      <c r="I65" s="32">
        <f t="shared" si="2"/>
        <v>7.290123588447214</v>
      </c>
      <c r="J65" s="33">
        <v>5</v>
      </c>
      <c r="K65" s="31">
        <v>5.7776525000000003</v>
      </c>
      <c r="L65" s="32">
        <v>-25.436553616459804</v>
      </c>
      <c r="M65" s="34">
        <v>9.77</v>
      </c>
      <c r="N65" s="35">
        <v>53.03</v>
      </c>
      <c r="O65" s="35">
        <f t="shared" si="1"/>
        <v>9.1386430792239857</v>
      </c>
      <c r="P65" s="36">
        <f t="shared" si="3"/>
        <v>-27.202011993790371</v>
      </c>
      <c r="Q65" s="14"/>
    </row>
    <row r="66" spans="1:17" x14ac:dyDescent="0.25">
      <c r="A66" s="26">
        <v>1467</v>
      </c>
      <c r="B66" s="27" t="s">
        <v>271</v>
      </c>
      <c r="C66" s="28">
        <v>0.76500000000000001</v>
      </c>
      <c r="D66" s="29" t="s">
        <v>272</v>
      </c>
      <c r="E66" s="30">
        <v>5</v>
      </c>
      <c r="F66" s="31">
        <v>5.1220309999999998</v>
      </c>
      <c r="G66" s="32">
        <v>7.6612181856149464</v>
      </c>
      <c r="H66" s="32">
        <f t="shared" ref="H66:H89" si="4">(F66*$T$19)-$T$20</f>
        <v>0.20912705939999998</v>
      </c>
      <c r="I66" s="32">
        <f t="shared" si="2"/>
        <v>7.4520911262149463</v>
      </c>
      <c r="J66" s="33">
        <v>5</v>
      </c>
      <c r="K66" s="31">
        <v>6.0428660000000001</v>
      </c>
      <c r="L66" s="32">
        <v>-25.362388072788949</v>
      </c>
      <c r="M66" s="34">
        <v>10.6</v>
      </c>
      <c r="N66" s="35">
        <v>51.74</v>
      </c>
      <c r="O66" s="35">
        <f t="shared" ref="O66:O89" si="5">((SLOPE($H$93:$H$94,$G$93:$G$94)*I66))+(INTERCEPT($H$93:$H$94,$G$93:$G$94))</f>
        <v>9.3208838441532329</v>
      </c>
      <c r="P66" s="36">
        <f t="shared" si="3"/>
        <v>-27.125437383017477</v>
      </c>
      <c r="Q66" s="14"/>
    </row>
    <row r="67" spans="1:17" x14ac:dyDescent="0.25">
      <c r="A67" s="15">
        <v>1469</v>
      </c>
      <c r="B67" s="16" t="s">
        <v>273</v>
      </c>
      <c r="C67" s="17">
        <v>0.53500000000000003</v>
      </c>
      <c r="D67" s="18" t="s">
        <v>29</v>
      </c>
      <c r="E67" s="19">
        <v>5</v>
      </c>
      <c r="F67" s="20">
        <v>4.7479374999999999</v>
      </c>
      <c r="G67" s="21">
        <v>9.363676602565107</v>
      </c>
      <c r="H67" s="21">
        <f t="shared" si="4"/>
        <v>0.15772661249999997</v>
      </c>
      <c r="I67" s="21">
        <f t="shared" ref="I67:I89" si="6">G67-H67</f>
        <v>9.2059499900651076</v>
      </c>
      <c r="J67" s="22">
        <v>5</v>
      </c>
      <c r="K67" s="20">
        <v>3.8181805</v>
      </c>
      <c r="L67" s="21">
        <v>-17.891484431080517</v>
      </c>
      <c r="M67" s="23">
        <v>14.48</v>
      </c>
      <c r="N67" s="24">
        <v>46.97</v>
      </c>
      <c r="O67" s="24">
        <f t="shared" si="5"/>
        <v>11.294270519848366</v>
      </c>
      <c r="P67" s="25">
        <f t="shared" ref="P67:P89" si="7">((SLOPE($K$93:$K$94,$J$93:$J$94)*L67))+(INTERCEPT($K$93:$K$94,$J$93:$J$94))</f>
        <v>-19.411861641909148</v>
      </c>
      <c r="Q67" s="14"/>
    </row>
    <row r="68" spans="1:17" x14ac:dyDescent="0.25">
      <c r="A68" s="26">
        <v>1470</v>
      </c>
      <c r="B68" s="27" t="s">
        <v>274</v>
      </c>
      <c r="C68" s="28">
        <v>0.65600000000000003</v>
      </c>
      <c r="D68" s="29" t="s">
        <v>275</v>
      </c>
      <c r="E68" s="30">
        <v>5</v>
      </c>
      <c r="F68" s="31">
        <v>4.0857397500000001</v>
      </c>
      <c r="G68" s="32">
        <v>6.5107238680256811</v>
      </c>
      <c r="H68" s="32">
        <f t="shared" si="4"/>
        <v>6.6740641650000043E-2</v>
      </c>
      <c r="I68" s="32">
        <f t="shared" si="6"/>
        <v>6.4439832263756811</v>
      </c>
      <c r="J68" s="33">
        <v>5</v>
      </c>
      <c r="K68" s="31">
        <v>5.4298029999999997</v>
      </c>
      <c r="L68" s="32">
        <v>-25.600856056475742</v>
      </c>
      <c r="M68" s="34">
        <v>10.32</v>
      </c>
      <c r="N68" s="35">
        <v>54.14</v>
      </c>
      <c r="O68" s="35">
        <f t="shared" si="5"/>
        <v>8.1865926316672919</v>
      </c>
      <c r="P68" s="36">
        <f t="shared" si="7"/>
        <v>-27.371651354206755</v>
      </c>
      <c r="Q68" s="14"/>
    </row>
    <row r="69" spans="1:17" x14ac:dyDescent="0.25">
      <c r="A69" s="26">
        <v>1471</v>
      </c>
      <c r="B69" s="27" t="s">
        <v>276</v>
      </c>
      <c r="C69" s="28">
        <v>0.73399999999999999</v>
      </c>
      <c r="D69" s="29" t="s">
        <v>277</v>
      </c>
      <c r="E69" s="30">
        <v>5</v>
      </c>
      <c r="F69" s="31">
        <v>5.0928060000000004</v>
      </c>
      <c r="G69" s="32">
        <v>6.4643357189339508</v>
      </c>
      <c r="H69" s="32">
        <f t="shared" si="4"/>
        <v>0.20511154440000001</v>
      </c>
      <c r="I69" s="32">
        <f t="shared" si="6"/>
        <v>6.2592241745339505</v>
      </c>
      <c r="J69" s="33">
        <v>5</v>
      </c>
      <c r="K69" s="31">
        <v>6.4443919999999997</v>
      </c>
      <c r="L69" s="32">
        <v>-24.694003964231964</v>
      </c>
      <c r="M69" s="34">
        <v>10.58</v>
      </c>
      <c r="N69" s="35">
        <v>57.17</v>
      </c>
      <c r="O69" s="35">
        <f t="shared" si="5"/>
        <v>7.9787075739619393</v>
      </c>
      <c r="P69" s="36">
        <f t="shared" si="7"/>
        <v>-26.435342624369447</v>
      </c>
      <c r="Q69" s="14"/>
    </row>
    <row r="70" spans="1:17" x14ac:dyDescent="0.25">
      <c r="A70" s="26">
        <v>1472</v>
      </c>
      <c r="B70" s="27" t="s">
        <v>278</v>
      </c>
      <c r="C70" s="28">
        <v>0.72699999999999998</v>
      </c>
      <c r="D70" s="29" t="s">
        <v>279</v>
      </c>
      <c r="E70" s="30">
        <v>5</v>
      </c>
      <c r="F70" s="31">
        <v>5.0894789999999999</v>
      </c>
      <c r="G70" s="32">
        <v>6.1580059969491776</v>
      </c>
      <c r="H70" s="32">
        <f t="shared" si="4"/>
        <v>0.2046544146</v>
      </c>
      <c r="I70" s="32">
        <f t="shared" si="6"/>
        <v>5.9533515823491774</v>
      </c>
      <c r="J70" s="33">
        <v>5</v>
      </c>
      <c r="K70" s="31">
        <v>5.4321405</v>
      </c>
      <c r="L70" s="32">
        <v>-25.12120205910411</v>
      </c>
      <c r="M70" s="34">
        <v>10.93</v>
      </c>
      <c r="N70" s="35">
        <v>48.65</v>
      </c>
      <c r="O70" s="35">
        <f t="shared" si="5"/>
        <v>7.6345493806665568</v>
      </c>
      <c r="P70" s="36">
        <f t="shared" si="7"/>
        <v>-26.876417093976706</v>
      </c>
      <c r="Q70" s="14"/>
    </row>
    <row r="71" spans="1:17" x14ac:dyDescent="0.25">
      <c r="A71" s="26">
        <v>1473</v>
      </c>
      <c r="B71" s="27" t="s">
        <v>280</v>
      </c>
      <c r="C71" s="28">
        <v>0.72199999999999998</v>
      </c>
      <c r="D71" s="29" t="s">
        <v>281</v>
      </c>
      <c r="E71" s="30">
        <v>5</v>
      </c>
      <c r="F71" s="31">
        <v>4.7735760000000003</v>
      </c>
      <c r="G71" s="32">
        <v>7.1574712328480796</v>
      </c>
      <c r="H71" s="32">
        <f t="shared" si="4"/>
        <v>0.1612493424</v>
      </c>
      <c r="I71" s="32">
        <f t="shared" si="6"/>
        <v>6.99622189044808</v>
      </c>
      <c r="J71" s="33">
        <v>5</v>
      </c>
      <c r="K71" s="31">
        <v>5.6647065000000003</v>
      </c>
      <c r="L71" s="32">
        <v>-25.616682663886149</v>
      </c>
      <c r="M71" s="34">
        <v>10.130000000000001</v>
      </c>
      <c r="N71" s="35">
        <v>51.46</v>
      </c>
      <c r="O71" s="35">
        <f t="shared" si="5"/>
        <v>8.8079541584960879</v>
      </c>
      <c r="P71" s="36">
        <f t="shared" si="7"/>
        <v>-27.387992046155105</v>
      </c>
      <c r="Q71" s="14"/>
    </row>
    <row r="72" spans="1:17" x14ac:dyDescent="0.25">
      <c r="A72" s="26">
        <v>1475</v>
      </c>
      <c r="B72" s="27" t="s">
        <v>282</v>
      </c>
      <c r="C72" s="28">
        <v>0.78400000000000003</v>
      </c>
      <c r="D72" s="29" t="s">
        <v>283</v>
      </c>
      <c r="E72" s="30">
        <v>5</v>
      </c>
      <c r="F72" s="31">
        <v>4.8239229999999997</v>
      </c>
      <c r="G72" s="32">
        <v>7.4387077593493416</v>
      </c>
      <c r="H72" s="32">
        <f t="shared" si="4"/>
        <v>0.16816702019999996</v>
      </c>
      <c r="I72" s="32">
        <f t="shared" si="6"/>
        <v>7.2705407391493413</v>
      </c>
      <c r="J72" s="33">
        <v>5</v>
      </c>
      <c r="K72" s="31">
        <v>6.3119154999999996</v>
      </c>
      <c r="L72" s="32">
        <v>-26.313488867204139</v>
      </c>
      <c r="M72" s="34">
        <v>10.44</v>
      </c>
      <c r="N72" s="35">
        <v>53.94</v>
      </c>
      <c r="O72" s="35">
        <f t="shared" si="5"/>
        <v>9.1166090748504907</v>
      </c>
      <c r="P72" s="36">
        <f t="shared" si="7"/>
        <v>-28.10743211444359</v>
      </c>
      <c r="Q72" s="14"/>
    </row>
    <row r="73" spans="1:17" x14ac:dyDescent="0.25">
      <c r="A73" s="26">
        <v>1476</v>
      </c>
      <c r="B73" s="27" t="s">
        <v>284</v>
      </c>
      <c r="C73" s="28">
        <v>0.73799999999999999</v>
      </c>
      <c r="D73" s="29" t="s">
        <v>285</v>
      </c>
      <c r="E73" s="30">
        <v>5</v>
      </c>
      <c r="F73" s="31">
        <v>4.8837155000000001</v>
      </c>
      <c r="G73" s="32">
        <v>6.3642354512038359</v>
      </c>
      <c r="H73" s="32">
        <f t="shared" si="4"/>
        <v>0.17638250970000002</v>
      </c>
      <c r="I73" s="32">
        <f t="shared" si="6"/>
        <v>6.1878529415038361</v>
      </c>
      <c r="J73" s="33">
        <v>5</v>
      </c>
      <c r="K73" s="31">
        <v>5.7603660000000003</v>
      </c>
      <c r="L73" s="32">
        <v>-25.552908639041739</v>
      </c>
      <c r="M73" s="34">
        <v>11.05</v>
      </c>
      <c r="N73" s="35">
        <v>52.21</v>
      </c>
      <c r="O73" s="35">
        <f t="shared" si="5"/>
        <v>7.8984029136539968</v>
      </c>
      <c r="P73" s="36">
        <f t="shared" si="7"/>
        <v>-27.32214649459339</v>
      </c>
      <c r="Q73" s="14"/>
    </row>
    <row r="74" spans="1:17" x14ac:dyDescent="0.25">
      <c r="A74" s="26">
        <v>1477</v>
      </c>
      <c r="B74" s="27" t="s">
        <v>286</v>
      </c>
      <c r="C74" s="28">
        <v>0.76600000000000001</v>
      </c>
      <c r="D74" s="29" t="s">
        <v>287</v>
      </c>
      <c r="E74" s="30">
        <v>5</v>
      </c>
      <c r="F74" s="31">
        <v>5.4976165000000004</v>
      </c>
      <c r="G74" s="32">
        <v>7.5337382409581766</v>
      </c>
      <c r="H74" s="32">
        <f t="shared" si="4"/>
        <v>0.26073250710000007</v>
      </c>
      <c r="I74" s="32">
        <f t="shared" si="6"/>
        <v>7.2730057338581764</v>
      </c>
      <c r="J74" s="33">
        <v>5</v>
      </c>
      <c r="K74" s="31">
        <v>6.3250390000000003</v>
      </c>
      <c r="L74" s="32">
        <v>-24.725290611328933</v>
      </c>
      <c r="M74" s="34">
        <v>11.9</v>
      </c>
      <c r="N74" s="35">
        <v>55.24</v>
      </c>
      <c r="O74" s="35">
        <f t="shared" si="5"/>
        <v>9.1193826091492518</v>
      </c>
      <c r="P74" s="36">
        <f t="shared" si="7"/>
        <v>-26.467645533581191</v>
      </c>
      <c r="Q74" s="14"/>
    </row>
    <row r="75" spans="1:17" x14ac:dyDescent="0.25">
      <c r="A75" s="26">
        <v>1478</v>
      </c>
      <c r="B75" s="27" t="s">
        <v>288</v>
      </c>
      <c r="C75" s="28">
        <v>0.745</v>
      </c>
      <c r="D75" s="29" t="s">
        <v>289</v>
      </c>
      <c r="E75" s="30">
        <v>5</v>
      </c>
      <c r="F75" s="31">
        <v>4.6427069999999997</v>
      </c>
      <c r="G75" s="32">
        <v>5.0238248839728437</v>
      </c>
      <c r="H75" s="32">
        <f t="shared" si="4"/>
        <v>0.14326794179999991</v>
      </c>
      <c r="I75" s="32">
        <f t="shared" si="6"/>
        <v>4.8805569421728441</v>
      </c>
      <c r="J75" s="33">
        <v>5</v>
      </c>
      <c r="K75" s="31">
        <v>5.7734645000000002</v>
      </c>
      <c r="L75" s="32">
        <v>-25.166588651907379</v>
      </c>
      <c r="M75" s="34">
        <v>10.37</v>
      </c>
      <c r="N75" s="35">
        <v>52.26</v>
      </c>
      <c r="O75" s="35">
        <f t="shared" si="5"/>
        <v>6.4274746882174165</v>
      </c>
      <c r="P75" s="36">
        <f t="shared" si="7"/>
        <v>-26.92327794749707</v>
      </c>
      <c r="Q75" s="14"/>
    </row>
    <row r="76" spans="1:17" x14ac:dyDescent="0.25">
      <c r="A76" s="26">
        <v>1479</v>
      </c>
      <c r="B76" s="27" t="s">
        <v>290</v>
      </c>
      <c r="C76" s="28">
        <v>0.77100000000000002</v>
      </c>
      <c r="D76" s="29" t="s">
        <v>291</v>
      </c>
      <c r="E76" s="30">
        <v>5</v>
      </c>
      <c r="F76" s="31">
        <v>3.6004394999999998</v>
      </c>
      <c r="G76" s="32">
        <v>5.8564285795887328</v>
      </c>
      <c r="H76" s="32">
        <f t="shared" si="4"/>
        <v>6.0387299999964394E-5</v>
      </c>
      <c r="I76" s="32">
        <f t="shared" si="6"/>
        <v>5.8563681922887332</v>
      </c>
      <c r="J76" s="33">
        <v>5</v>
      </c>
      <c r="K76" s="31">
        <v>6.4610799999999999</v>
      </c>
      <c r="L76" s="32">
        <v>-25.01179724005263</v>
      </c>
      <c r="M76" s="34">
        <v>7.65</v>
      </c>
      <c r="N76" s="35">
        <v>55.07</v>
      </c>
      <c r="O76" s="35">
        <f t="shared" si="5"/>
        <v>7.5254267290930521</v>
      </c>
      <c r="P76" s="36">
        <f t="shared" si="7"/>
        <v>-26.763458555268677</v>
      </c>
      <c r="Q76" s="14"/>
    </row>
    <row r="77" spans="1:17" x14ac:dyDescent="0.25">
      <c r="A77" s="26">
        <v>1481</v>
      </c>
      <c r="B77" s="27" t="s">
        <v>292</v>
      </c>
      <c r="C77" s="28">
        <v>0.76700000000000002</v>
      </c>
      <c r="D77" s="29" t="s">
        <v>293</v>
      </c>
      <c r="E77" s="30">
        <v>5</v>
      </c>
      <c r="F77" s="31">
        <v>3.9847125000000001</v>
      </c>
      <c r="G77" s="32">
        <v>5.3487179966958553</v>
      </c>
      <c r="H77" s="32">
        <f t="shared" si="4"/>
        <v>5.2859497500000074E-2</v>
      </c>
      <c r="I77" s="32">
        <f t="shared" si="6"/>
        <v>5.2958584991958553</v>
      </c>
      <c r="J77" s="33">
        <v>5</v>
      </c>
      <c r="K77" s="31">
        <v>6.2693275000000002</v>
      </c>
      <c r="L77" s="32">
        <v>-25.728656376969894</v>
      </c>
      <c r="M77" s="34">
        <v>8.82</v>
      </c>
      <c r="N77" s="35">
        <v>54.65</v>
      </c>
      <c r="O77" s="35">
        <f t="shared" si="5"/>
        <v>6.8947589012843293</v>
      </c>
      <c r="P77" s="36">
        <f t="shared" si="7"/>
        <v>-27.503602922470336</v>
      </c>
      <c r="Q77" s="14"/>
    </row>
    <row r="78" spans="1:17" x14ac:dyDescent="0.25">
      <c r="A78" s="26">
        <v>1482</v>
      </c>
      <c r="B78" s="27" t="s">
        <v>294</v>
      </c>
      <c r="C78" s="28">
        <v>0.77100000000000002</v>
      </c>
      <c r="D78" s="29" t="s">
        <v>295</v>
      </c>
      <c r="E78" s="30">
        <v>5</v>
      </c>
      <c r="F78" s="31">
        <v>4.1135495000000004</v>
      </c>
      <c r="G78" s="32">
        <v>4.757173692478311</v>
      </c>
      <c r="H78" s="32">
        <f t="shared" si="4"/>
        <v>7.0561701300000057E-2</v>
      </c>
      <c r="I78" s="32">
        <f t="shared" si="6"/>
        <v>4.6866119911783111</v>
      </c>
      <c r="J78" s="33">
        <v>5</v>
      </c>
      <c r="K78" s="31">
        <v>6.1516475000000002</v>
      </c>
      <c r="L78" s="32">
        <v>-26.262817631084854</v>
      </c>
      <c r="M78" s="34">
        <v>8.86</v>
      </c>
      <c r="N78" s="35">
        <v>53.66</v>
      </c>
      <c r="O78" s="35">
        <f t="shared" si="5"/>
        <v>6.2092539465148757</v>
      </c>
      <c r="P78" s="36">
        <f t="shared" si="7"/>
        <v>-28.055114960261648</v>
      </c>
      <c r="Q78" s="14"/>
    </row>
    <row r="79" spans="1:17" x14ac:dyDescent="0.25">
      <c r="A79" s="26">
        <v>1483</v>
      </c>
      <c r="B79" s="27" t="s">
        <v>296</v>
      </c>
      <c r="C79" s="28">
        <v>0.73099999999999998</v>
      </c>
      <c r="D79" s="29" t="s">
        <v>297</v>
      </c>
      <c r="E79" s="30">
        <v>5</v>
      </c>
      <c r="F79" s="31">
        <v>3.8548724999999999</v>
      </c>
      <c r="G79" s="32">
        <v>5.3983078506012854</v>
      </c>
      <c r="H79" s="32">
        <f t="shared" si="4"/>
        <v>3.5019481500000005E-2</v>
      </c>
      <c r="I79" s="32">
        <f t="shared" si="6"/>
        <v>5.3632883691012854</v>
      </c>
      <c r="J79" s="33">
        <v>5</v>
      </c>
      <c r="K79" s="31">
        <v>5.8776979999999996</v>
      </c>
      <c r="L79" s="32">
        <v>-25.374099157164078</v>
      </c>
      <c r="M79" s="34">
        <v>8.6999999999999993</v>
      </c>
      <c r="N79" s="35">
        <v>54.49</v>
      </c>
      <c r="O79" s="35">
        <f t="shared" si="5"/>
        <v>6.9706288641176677</v>
      </c>
      <c r="P79" s="36">
        <f t="shared" si="7"/>
        <v>-27.13752887029537</v>
      </c>
      <c r="Q79" s="14"/>
    </row>
    <row r="80" spans="1:17" x14ac:dyDescent="0.25">
      <c r="A80" s="15">
        <v>1484</v>
      </c>
      <c r="B80" s="16" t="s">
        <v>298</v>
      </c>
      <c r="C80" s="17">
        <v>0.72199999999999998</v>
      </c>
      <c r="D80" s="18" t="s">
        <v>29</v>
      </c>
      <c r="E80" s="19">
        <v>5</v>
      </c>
      <c r="F80" s="20">
        <v>6.7446669999999997</v>
      </c>
      <c r="G80" s="21">
        <v>9.924467990125672</v>
      </c>
      <c r="H80" s="21">
        <f t="shared" si="4"/>
        <v>0.43207724579999995</v>
      </c>
      <c r="I80" s="21">
        <f t="shared" si="6"/>
        <v>9.4923907443256716</v>
      </c>
      <c r="J80" s="22">
        <v>5</v>
      </c>
      <c r="K80" s="20">
        <v>5.2540484999999997</v>
      </c>
      <c r="L80" s="21">
        <v>-17.732312490903468</v>
      </c>
      <c r="M80" s="23">
        <v>14.69</v>
      </c>
      <c r="N80" s="24">
        <v>48.11</v>
      </c>
      <c r="O80" s="24">
        <f t="shared" si="5"/>
        <v>11.616564622004898</v>
      </c>
      <c r="P80" s="25">
        <f t="shared" si="7"/>
        <v>-19.24751943174325</v>
      </c>
      <c r="Q80" s="14"/>
    </row>
    <row r="81" spans="1:17" x14ac:dyDescent="0.25">
      <c r="A81" s="15">
        <v>1485</v>
      </c>
      <c r="B81" s="16" t="s">
        <v>299</v>
      </c>
      <c r="C81" s="17">
        <v>0.624</v>
      </c>
      <c r="D81" s="18" t="s">
        <v>57</v>
      </c>
      <c r="E81" s="19">
        <v>5</v>
      </c>
      <c r="F81" s="20">
        <v>3.4534012500000002</v>
      </c>
      <c r="G81" s="21">
        <v>-4.3517887870680756</v>
      </c>
      <c r="H81" s="21">
        <f t="shared" si="4"/>
        <v>-2.014266824999994E-2</v>
      </c>
      <c r="I81" s="21">
        <f t="shared" si="6"/>
        <v>-4.3316461188180755</v>
      </c>
      <c r="J81" s="22">
        <v>5</v>
      </c>
      <c r="K81" s="20">
        <v>3.7997719999999999</v>
      </c>
      <c r="L81" s="21">
        <v>-11.816560209634947</v>
      </c>
      <c r="M81" s="23">
        <v>9.15</v>
      </c>
      <c r="N81" s="24">
        <v>40.31</v>
      </c>
      <c r="O81" s="24">
        <f t="shared" si="5"/>
        <v>-3.9378056368193493</v>
      </c>
      <c r="P81" s="25">
        <f t="shared" si="7"/>
        <v>-13.139609937040657</v>
      </c>
      <c r="Q81" s="14"/>
    </row>
    <row r="82" spans="1:17" x14ac:dyDescent="0.25">
      <c r="A82" s="15">
        <v>1486</v>
      </c>
      <c r="B82" s="16" t="s">
        <v>300</v>
      </c>
      <c r="C82" s="17">
        <v>0.71699999999999997</v>
      </c>
      <c r="D82" s="18" t="s">
        <v>22</v>
      </c>
      <c r="E82" s="19">
        <v>5</v>
      </c>
      <c r="F82" s="20">
        <v>4.0359294999999999</v>
      </c>
      <c r="G82" s="21">
        <v>-4.8743919444150299</v>
      </c>
      <c r="H82" s="21">
        <f t="shared" si="4"/>
        <v>5.9896713300000015E-2</v>
      </c>
      <c r="I82" s="21">
        <f t="shared" si="6"/>
        <v>-4.9342886577150296</v>
      </c>
      <c r="J82" s="22">
        <v>5</v>
      </c>
      <c r="K82" s="20">
        <v>4.4950770000000002</v>
      </c>
      <c r="L82" s="21">
        <v>-24.631022542593708</v>
      </c>
      <c r="M82" s="23">
        <v>9.41</v>
      </c>
      <c r="N82" s="24">
        <v>41.24</v>
      </c>
      <c r="O82" s="24">
        <f t="shared" si="5"/>
        <v>-4.615880013828022</v>
      </c>
      <c r="P82" s="25">
        <f t="shared" si="7"/>
        <v>-26.37031542158541</v>
      </c>
      <c r="Q82" s="14"/>
    </row>
    <row r="83" spans="1:17" x14ac:dyDescent="0.25">
      <c r="A83" s="15">
        <v>1488</v>
      </c>
      <c r="B83" s="16" t="s">
        <v>301</v>
      </c>
      <c r="C83" s="17">
        <v>0.60099999999999998</v>
      </c>
      <c r="D83" s="18" t="s">
        <v>22</v>
      </c>
      <c r="E83" s="19">
        <v>5</v>
      </c>
      <c r="F83" s="20">
        <v>3.3495395000000001</v>
      </c>
      <c r="G83" s="21">
        <v>-4.7128429423160831</v>
      </c>
      <c r="H83" s="21">
        <f t="shared" si="4"/>
        <v>-3.4413272699999997E-2</v>
      </c>
      <c r="I83" s="21">
        <f t="shared" si="6"/>
        <v>-4.678429669616083</v>
      </c>
      <c r="J83" s="22">
        <v>5</v>
      </c>
      <c r="K83" s="20">
        <v>3.6445192500000001</v>
      </c>
      <c r="L83" s="21">
        <v>-24.642206135502086</v>
      </c>
      <c r="M83" s="23">
        <v>9.4499999999999993</v>
      </c>
      <c r="N83" s="24">
        <v>40.380000000000003</v>
      </c>
      <c r="O83" s="24">
        <f t="shared" si="5"/>
        <v>-4.3279955503867056</v>
      </c>
      <c r="P83" s="25">
        <f t="shared" si="7"/>
        <v>-26.381862283262876</v>
      </c>
      <c r="Q83" s="14"/>
    </row>
    <row r="84" spans="1:17" x14ac:dyDescent="0.25">
      <c r="A84" s="15">
        <v>1490</v>
      </c>
      <c r="B84" s="16" t="s">
        <v>302</v>
      </c>
      <c r="C84" s="17">
        <v>0.60299999999999998</v>
      </c>
      <c r="D84" s="18" t="s">
        <v>27</v>
      </c>
      <c r="E84" s="19">
        <v>5</v>
      </c>
      <c r="F84" s="20">
        <v>3.3779202499999998</v>
      </c>
      <c r="G84" s="21">
        <v>41.29354869699155</v>
      </c>
      <c r="H84" s="21">
        <f t="shared" si="4"/>
        <v>-3.0513757650000028E-2</v>
      </c>
      <c r="I84" s="21">
        <f t="shared" si="6"/>
        <v>41.324062454641549</v>
      </c>
      <c r="J84" s="22">
        <v>5</v>
      </c>
      <c r="K84" s="20">
        <v>3.6849725000000002</v>
      </c>
      <c r="L84" s="21">
        <v>36.363726201431795</v>
      </c>
      <c r="M84" s="23">
        <v>9.27</v>
      </c>
      <c r="N84" s="24">
        <v>40.69</v>
      </c>
      <c r="O84" s="24">
        <f t="shared" si="5"/>
        <v>47.432557637738078</v>
      </c>
      <c r="P84" s="25">
        <f t="shared" si="7"/>
        <v>36.605682772298735</v>
      </c>
      <c r="Q84" s="14"/>
    </row>
    <row r="85" spans="1:17" x14ac:dyDescent="0.25">
      <c r="A85" s="15">
        <v>1491</v>
      </c>
      <c r="B85" s="16" t="s">
        <v>303</v>
      </c>
      <c r="C85" s="17">
        <v>1.018</v>
      </c>
      <c r="D85" s="18" t="s">
        <v>29</v>
      </c>
      <c r="E85" s="19">
        <v>5</v>
      </c>
      <c r="F85" s="20">
        <v>8.9336389999999994</v>
      </c>
      <c r="G85" s="21">
        <v>10.217701862799421</v>
      </c>
      <c r="H85" s="21">
        <f t="shared" si="4"/>
        <v>0.73284199859999988</v>
      </c>
      <c r="I85" s="21">
        <f t="shared" si="6"/>
        <v>9.4848598641994215</v>
      </c>
      <c r="J85" s="22">
        <v>5</v>
      </c>
      <c r="K85" s="20">
        <v>7.2361560000000003</v>
      </c>
      <c r="L85" s="21">
        <v>-17.678439968819418</v>
      </c>
      <c r="M85" s="23">
        <v>14.73</v>
      </c>
      <c r="N85" s="24">
        <v>47.9</v>
      </c>
      <c r="O85" s="24">
        <f t="shared" si="5"/>
        <v>11.608091113215956</v>
      </c>
      <c r="P85" s="25">
        <f t="shared" si="7"/>
        <v>-19.191897006480005</v>
      </c>
      <c r="Q85" s="14"/>
    </row>
    <row r="86" spans="1:17" x14ac:dyDescent="0.25">
      <c r="A86" s="15">
        <v>1492</v>
      </c>
      <c r="B86" s="16" t="s">
        <v>304</v>
      </c>
      <c r="C86" s="17">
        <v>0.38400000000000001</v>
      </c>
      <c r="D86" s="18" t="s">
        <v>29</v>
      </c>
      <c r="E86" s="19">
        <v>5</v>
      </c>
      <c r="F86" s="20">
        <v>3.27279075</v>
      </c>
      <c r="G86" s="21">
        <v>8.8885685802424774</v>
      </c>
      <c r="H86" s="21">
        <f t="shared" si="4"/>
        <v>-4.4958550950000009E-2</v>
      </c>
      <c r="I86" s="21">
        <f t="shared" si="6"/>
        <v>8.9335271311924771</v>
      </c>
      <c r="J86" s="22">
        <v>5</v>
      </c>
      <c r="K86" s="20">
        <v>2.9093295000000001</v>
      </c>
      <c r="L86" s="21">
        <v>-18.419163706690171</v>
      </c>
      <c r="M86" s="23">
        <v>14.11</v>
      </c>
      <c r="N86" s="24">
        <v>50.05</v>
      </c>
      <c r="O86" s="24">
        <f t="shared" si="5"/>
        <v>10.987748911448323</v>
      </c>
      <c r="P86" s="25">
        <f t="shared" si="7"/>
        <v>-19.956681151654216</v>
      </c>
      <c r="Q86" s="14"/>
    </row>
    <row r="87" spans="1:17" x14ac:dyDescent="0.25">
      <c r="A87" s="15">
        <v>1494</v>
      </c>
      <c r="B87" s="16" t="s">
        <v>305</v>
      </c>
      <c r="C87" s="17">
        <v>0.94099999999999995</v>
      </c>
      <c r="D87" s="18" t="s">
        <v>29</v>
      </c>
      <c r="E87" s="19">
        <v>5</v>
      </c>
      <c r="F87" s="20">
        <v>8.3716830000000009</v>
      </c>
      <c r="G87" s="21">
        <v>10.221808286940252</v>
      </c>
      <c r="H87" s="21">
        <f t="shared" si="4"/>
        <v>0.65562924420000002</v>
      </c>
      <c r="I87" s="21">
        <f t="shared" si="6"/>
        <v>9.5661790427402522</v>
      </c>
      <c r="J87" s="22">
        <v>5</v>
      </c>
      <c r="K87" s="20">
        <v>6.8325959999999997</v>
      </c>
      <c r="L87" s="21">
        <v>-17.735522546223148</v>
      </c>
      <c r="M87" s="23">
        <v>14.78</v>
      </c>
      <c r="N87" s="24">
        <v>47.65</v>
      </c>
      <c r="O87" s="24">
        <f t="shared" si="5"/>
        <v>11.699588888047545</v>
      </c>
      <c r="P87" s="25">
        <f t="shared" si="7"/>
        <v>-19.250833757028246</v>
      </c>
      <c r="Q87" s="14"/>
    </row>
    <row r="88" spans="1:17" x14ac:dyDescent="0.25">
      <c r="A88" s="15">
        <v>1495</v>
      </c>
      <c r="B88" s="16" t="s">
        <v>306</v>
      </c>
      <c r="C88" s="17">
        <v>0.504</v>
      </c>
      <c r="D88" s="18" t="s">
        <v>18</v>
      </c>
      <c r="E88" s="19">
        <v>5</v>
      </c>
      <c r="F88" s="20">
        <v>3.0369842500000002</v>
      </c>
      <c r="G88" s="21">
        <v>0.3363080324369</v>
      </c>
      <c r="H88" s="21">
        <f t="shared" si="4"/>
        <v>-7.7358364049999961E-2</v>
      </c>
      <c r="I88" s="21">
        <f t="shared" si="6"/>
        <v>0.41366639648689996</v>
      </c>
      <c r="J88" s="22">
        <v>5</v>
      </c>
      <c r="K88" s="20">
        <v>5.3368465</v>
      </c>
      <c r="L88" s="21">
        <v>-25.769829134193266</v>
      </c>
      <c r="M88" s="23">
        <v>9.77</v>
      </c>
      <c r="N88" s="24">
        <v>70.36</v>
      </c>
      <c r="O88" s="24">
        <f t="shared" si="5"/>
        <v>1.4014703349969508</v>
      </c>
      <c r="P88" s="25">
        <f>((SLOPE($K$93:$K$94,$J$93:$J$94)*L88))+(INTERCEPT($K$93:$K$94,$J$93:$J$94))</f>
        <v>-27.546113065358504</v>
      </c>
      <c r="Q88" s="14"/>
    </row>
    <row r="89" spans="1:17" x14ac:dyDescent="0.25">
      <c r="A89" s="40">
        <v>1496</v>
      </c>
      <c r="B89" s="41" t="s">
        <v>307</v>
      </c>
      <c r="C89" s="42">
        <v>0.78900000000000003</v>
      </c>
      <c r="D89" s="43" t="s">
        <v>18</v>
      </c>
      <c r="E89" s="44">
        <v>5</v>
      </c>
      <c r="F89" s="45">
        <v>4.9169194999999997</v>
      </c>
      <c r="G89" s="46">
        <v>0.88306404614269163</v>
      </c>
      <c r="H89" s="46">
        <f t="shared" si="4"/>
        <v>0.18094473929999999</v>
      </c>
      <c r="I89" s="46">
        <f t="shared" si="6"/>
        <v>0.70211930684269164</v>
      </c>
      <c r="J89" s="47">
        <v>5</v>
      </c>
      <c r="K89" s="45">
        <v>8.6881529999999998</v>
      </c>
      <c r="L89" s="46">
        <v>-25.642485371342481</v>
      </c>
      <c r="M89" s="48">
        <v>10.33</v>
      </c>
      <c r="N89" s="49">
        <v>71.62</v>
      </c>
      <c r="O89" s="49">
        <f t="shared" si="5"/>
        <v>1.7260284517270514</v>
      </c>
      <c r="P89" s="50">
        <f t="shared" si="7"/>
        <v>-27.414632884778548</v>
      </c>
      <c r="Q89" s="14"/>
    </row>
    <row r="91" spans="1:17" x14ac:dyDescent="0.25">
      <c r="E91" s="154" t="s">
        <v>145</v>
      </c>
      <c r="F91" s="156" t="s">
        <v>146</v>
      </c>
      <c r="G91" s="157"/>
      <c r="H91" s="158"/>
      <c r="I91" s="156" t="s">
        <v>147</v>
      </c>
      <c r="J91" s="157"/>
      <c r="K91" s="157"/>
      <c r="L91" s="51"/>
      <c r="M91" s="52"/>
      <c r="N91" s="53"/>
    </row>
    <row r="92" spans="1:17" ht="60" x14ac:dyDescent="0.25">
      <c r="E92" s="155"/>
      <c r="F92" s="54" t="s">
        <v>148</v>
      </c>
      <c r="G92" s="54" t="s">
        <v>149</v>
      </c>
      <c r="H92" s="55" t="s">
        <v>150</v>
      </c>
      <c r="I92" s="56" t="s">
        <v>148</v>
      </c>
      <c r="J92" s="57" t="s">
        <v>149</v>
      </c>
      <c r="K92" s="58" t="s">
        <v>150</v>
      </c>
      <c r="L92" s="59"/>
      <c r="M92" s="59"/>
      <c r="N92" s="60"/>
    </row>
    <row r="93" spans="1:17" x14ac:dyDescent="0.25">
      <c r="E93" s="61" t="s">
        <v>22</v>
      </c>
      <c r="F93" s="62">
        <f>AVERAGEIF($D$2:$D$89,"USGS 40",$F$2:$F$89)</f>
        <v>3.6933319000000004</v>
      </c>
      <c r="G93" s="63">
        <f>AVERAGEIF($D$2:$D$89,"USGS 40",$I$2:$I$89)</f>
        <v>-4.8490747388265172</v>
      </c>
      <c r="H93" s="64">
        <v>-4.5199999999999996</v>
      </c>
      <c r="I93" s="63">
        <f>AVERAGEIF($D$2:$D$89,"USGS 40",$K$2:$K$89)</f>
        <v>4.1828020500000012</v>
      </c>
      <c r="J93" s="63">
        <f>AVERAGEIF($D$2:$D$89,"USGS 40",$L$2:$L$89)</f>
        <v>-24.650087836498756</v>
      </c>
      <c r="K93" s="65">
        <v>-26.39</v>
      </c>
      <c r="L93" s="59"/>
      <c r="M93" s="59"/>
      <c r="N93" s="60"/>
    </row>
    <row r="94" spans="1:17" x14ac:dyDescent="0.25">
      <c r="E94" s="61" t="s">
        <v>25</v>
      </c>
      <c r="F94" s="62">
        <f>AVERAGEIF($D$2:$D$89,"USGS 41a b2",$F$2:$F$89)</f>
        <v>3.5910063333333331</v>
      </c>
      <c r="G94" s="63">
        <f>AVERAGEIF($D$2:$D$89,"USGS 41a b2",$I$2:$I$89)</f>
        <v>41.44621515197678</v>
      </c>
      <c r="H94" s="64">
        <v>47.57</v>
      </c>
      <c r="I94" s="63">
        <f>AVERAGEIF($D$2:$D$89,"USGS 41a b2",$K$2:$K$89)</f>
        <v>3.9998989166666665</v>
      </c>
      <c r="J94" s="63">
        <f>AVERAGEIF($D$2:$D$89,"USGS 41a b2",$L$2:$L$89)</f>
        <v>36.319480626955738</v>
      </c>
      <c r="K94" s="65">
        <v>36.56</v>
      </c>
      <c r="L94" s="59"/>
      <c r="M94" s="59"/>
      <c r="N94" s="60"/>
    </row>
    <row r="95" spans="1:17" x14ac:dyDescent="0.25">
      <c r="E95" s="66" t="s">
        <v>151</v>
      </c>
      <c r="F95" s="67"/>
      <c r="G95" s="68">
        <f t="array" ref="G95">_xlfn.STDEV.S(IF($D$2:$D$89="USGS 40",$I$2:$I$89))</f>
        <v>9.8933853192706492E-2</v>
      </c>
      <c r="H95" s="69">
        <v>0.06</v>
      </c>
      <c r="I95" s="68"/>
      <c r="J95" s="68">
        <f t="array" ref="J95">_xlfn.STDEV.S(IF($D$2:$D$89="USGS 40",$L$2:$L$89))</f>
        <v>4.2754553241068215E-2</v>
      </c>
      <c r="K95" s="70">
        <v>0.04</v>
      </c>
      <c r="L95" s="59"/>
      <c r="M95" s="59"/>
      <c r="N95" s="60"/>
    </row>
    <row r="96" spans="1:17" x14ac:dyDescent="0.25">
      <c r="E96" s="66" t="s">
        <v>152</v>
      </c>
      <c r="F96" s="71"/>
      <c r="G96" s="68">
        <f t="array" ref="G96">_xlfn.STDEV.S(IF($D$2:$D$89="USGS 41a b2",$I$2:$I$89))</f>
        <v>0.21183987203852545</v>
      </c>
      <c r="H96" s="69">
        <v>0.15</v>
      </c>
      <c r="I96" s="68"/>
      <c r="J96" s="68">
        <f t="array" ref="J96">_xlfn.STDEV.S(IF($D$2:$D$89="USGS 41a b2",$L$2:$L$89))</f>
        <v>8.1661466095659441E-2</v>
      </c>
      <c r="K96" s="70">
        <v>0.08</v>
      </c>
      <c r="L96" s="72"/>
      <c r="M96" s="72"/>
      <c r="N96" s="73"/>
    </row>
    <row r="97" spans="5:15" x14ac:dyDescent="0.25">
      <c r="F97" s="74"/>
      <c r="G97" s="75"/>
      <c r="I97" s="75"/>
      <c r="J97" s="75"/>
      <c r="K97" s="75"/>
      <c r="L97" s="75"/>
      <c r="M97" s="76"/>
      <c r="N97" s="76"/>
    </row>
    <row r="98" spans="5:15" x14ac:dyDescent="0.25">
      <c r="F98" s="74"/>
      <c r="G98" s="75"/>
      <c r="I98" s="75"/>
      <c r="J98" s="75"/>
      <c r="K98" s="75"/>
      <c r="L98" s="75"/>
      <c r="M98" s="76"/>
      <c r="N98" s="76"/>
    </row>
    <row r="99" spans="5:15" x14ac:dyDescent="0.25">
      <c r="E99" s="159" t="s">
        <v>153</v>
      </c>
      <c r="F99" s="152" t="s">
        <v>146</v>
      </c>
      <c r="G99" s="161"/>
      <c r="H99" s="161"/>
      <c r="I99" s="152" t="s">
        <v>154</v>
      </c>
      <c r="J99" s="153"/>
      <c r="K99" s="152" t="s">
        <v>147</v>
      </c>
      <c r="L99" s="161"/>
      <c r="M99" s="153"/>
      <c r="N99" s="152" t="s">
        <v>155</v>
      </c>
      <c r="O99" s="153"/>
    </row>
    <row r="100" spans="5:15" ht="60" x14ac:dyDescent="0.25">
      <c r="E100" s="160"/>
      <c r="F100" s="77" t="s">
        <v>148</v>
      </c>
      <c r="G100" s="77" t="s">
        <v>156</v>
      </c>
      <c r="H100" s="78" t="s">
        <v>157</v>
      </c>
      <c r="I100" s="79" t="s">
        <v>149</v>
      </c>
      <c r="J100" s="80" t="s">
        <v>157</v>
      </c>
      <c r="K100" s="81" t="s">
        <v>148</v>
      </c>
      <c r="L100" s="82" t="s">
        <v>156</v>
      </c>
      <c r="M100" s="80" t="s">
        <v>157</v>
      </c>
      <c r="N100" s="79" t="s">
        <v>149</v>
      </c>
      <c r="O100" s="80" t="s">
        <v>157</v>
      </c>
    </row>
    <row r="101" spans="5:15" x14ac:dyDescent="0.25">
      <c r="E101" s="83" t="s">
        <v>29</v>
      </c>
      <c r="F101" s="84">
        <f>AVERAGEIF($D$2:$D$89,"fish muscle",$F$2:$F$89)</f>
        <v>6.4939591944444448</v>
      </c>
      <c r="G101" s="85">
        <f>AVERAGEIF($D$2:$D$89,"fish muscle",$O$2:$O$89)</f>
        <v>11.53069365381613</v>
      </c>
      <c r="H101" s="85">
        <v>11.5</v>
      </c>
      <c r="I101" s="84">
        <f>AVERAGEIF($D$2:$D$89,"fish muscle",$M$2:$M$89)</f>
        <v>14.511111111111111</v>
      </c>
      <c r="J101" s="86">
        <v>14.62</v>
      </c>
      <c r="K101" s="84">
        <f>AVERAGEIF($D$2:$D$89,"fish muscle",$K$2:$K$89)</f>
        <v>5.3415813888888888</v>
      </c>
      <c r="L101" s="85">
        <f>AVERAGEIF($D$2:$D$89,"fish muscle",$P$2:$P$89)</f>
        <v>-19.371230619866694</v>
      </c>
      <c r="M101" s="87">
        <v>-19.36</v>
      </c>
      <c r="N101" s="84">
        <f>AVERAGEIF($D$2:$D$89,"fish muscle",$N$2:$N$89)</f>
        <v>47.713333333333331</v>
      </c>
      <c r="O101" s="87">
        <v>48.57</v>
      </c>
    </row>
    <row r="102" spans="5:15" x14ac:dyDescent="0.25">
      <c r="E102" s="88" t="s">
        <v>158</v>
      </c>
      <c r="F102" s="89"/>
      <c r="G102" s="90">
        <f t="array" ref="G102">_xlfn.STDEV.S(IF($D$2:$D$89="fish muscle",$O$2:$O$89))</f>
        <v>0.23883506750265857</v>
      </c>
      <c r="H102" s="90">
        <v>0.2</v>
      </c>
      <c r="I102" s="89">
        <f t="array" ref="I102">_xlfn.STDEV.S(IF($D$2:$D$89="fish muscle",$M$2:$M$89))</f>
        <v>0.2252467782480167</v>
      </c>
      <c r="J102" s="91">
        <v>0.34</v>
      </c>
      <c r="K102" s="90"/>
      <c r="L102" s="92">
        <f t="array" ref="L102">_xlfn.STDEV.S(IF($D$2:$D$89="fish muscle",$P$2:$P$89))</f>
        <v>0.230782266861635</v>
      </c>
      <c r="M102" s="93">
        <v>0.3</v>
      </c>
      <c r="N102" s="89">
        <f t="array" ref="N102">_xlfn.STDEV.S(IF($D$2:$D$89="fish muscle",$N$2:$N$89))</f>
        <v>1.0169193675016712</v>
      </c>
      <c r="O102" s="93">
        <v>1</v>
      </c>
    </row>
    <row r="103" spans="5:15" x14ac:dyDescent="0.25">
      <c r="E103" s="83" t="s">
        <v>18</v>
      </c>
      <c r="F103" s="84">
        <f>AVERAGEIF($D$2:$D$89,"acetanilide",$F$2:$F$89)</f>
        <v>4.9152356250000002</v>
      </c>
      <c r="G103" s="85">
        <f>AVERAGEIF($D$2:$D$89,"acetanilide",$O$2:$O$89)</f>
        <v>1.5860582022134475</v>
      </c>
      <c r="H103" s="85">
        <v>1.64</v>
      </c>
      <c r="I103" s="84">
        <f>AVERAGE(M88:M89)</f>
        <v>10.050000000000001</v>
      </c>
      <c r="J103" s="87">
        <v>10.36</v>
      </c>
      <c r="K103" s="84">
        <f>AVERAGEIF($D$2:$D$89,"acetanilide",$K$2:$K$89)</f>
        <v>8.6736903124999998</v>
      </c>
      <c r="L103" s="94">
        <f>AVERAGEIF($D$2:$D$89,"acetanilide",$P$2:$P$89)</f>
        <v>-27.432265200340641</v>
      </c>
      <c r="M103" s="87">
        <v>-27.55</v>
      </c>
      <c r="N103" s="84">
        <f>AVERAGE(N88:N89)</f>
        <v>70.990000000000009</v>
      </c>
      <c r="O103" s="87">
        <v>71.09</v>
      </c>
    </row>
    <row r="104" spans="5:15" x14ac:dyDescent="0.25">
      <c r="E104" s="88" t="s">
        <v>158</v>
      </c>
      <c r="F104" s="95"/>
      <c r="G104" s="90">
        <f t="array" ref="G104">_xlfn.STDEV.S(IF($D$2:$D$89="acetanilide",$O$2:$O$89))</f>
        <v>0.12997491024505586</v>
      </c>
      <c r="H104" s="90">
        <v>0.17</v>
      </c>
      <c r="I104" s="89">
        <f>_xlfn.STDEV.S(M88:M89)</f>
        <v>0.39597979746446693</v>
      </c>
      <c r="J104" s="93"/>
      <c r="K104" s="95"/>
      <c r="L104" s="90">
        <f t="array" ref="L104">_xlfn.STDEV.S(IF($D$2:$D$89="acetanilide",$P$2:$P$89))</f>
        <v>8.4482078629446608E-2</v>
      </c>
      <c r="M104" s="93">
        <v>0.1</v>
      </c>
      <c r="N104" s="89">
        <f>_xlfn.STDEV.S(N88:N89)</f>
        <v>0.8909545442950535</v>
      </c>
      <c r="O104" s="93"/>
    </row>
    <row r="105" spans="5:15" x14ac:dyDescent="0.25">
      <c r="E105" s="83" t="s">
        <v>57</v>
      </c>
      <c r="F105" s="84">
        <f>AVERAGEIF($D$2:$D$89,"CTGA",$F$2:$F$89)</f>
        <v>3.5652081666666668</v>
      </c>
      <c r="G105" s="85">
        <f>AVERAGEIF($D$2:$D$89,"CTGA",$O$2:$O$89)</f>
        <v>-3.9225457362351932</v>
      </c>
      <c r="H105" s="85">
        <v>-3.83</v>
      </c>
      <c r="I105" s="84">
        <f>AVERAGEIF($D$2:$D$89,"CTGA",$M$2:$M$89)</f>
        <v>9.2133333333333329</v>
      </c>
      <c r="J105" s="87">
        <v>9.5</v>
      </c>
      <c r="K105" s="84">
        <f>AVERAGEIF($D$2:$D$89,"CTGA",$K$2:$K$89)</f>
        <v>3.9608949166666663</v>
      </c>
      <c r="L105" s="94">
        <f>AVERAGEIF($D$2:$D$89,"CTGA",$P$2:$P$89)</f>
        <v>-13.133876945319708</v>
      </c>
      <c r="M105" s="87">
        <v>-13.1</v>
      </c>
      <c r="N105" s="84">
        <f>AVERAGEIF($D$2:$D$89,"CTGA",$N$2:$N$89)</f>
        <v>40.449999999999996</v>
      </c>
      <c r="O105" s="87">
        <v>40.39</v>
      </c>
    </row>
    <row r="106" spans="5:15" x14ac:dyDescent="0.25">
      <c r="E106" s="88" t="s">
        <v>158</v>
      </c>
      <c r="F106" s="95"/>
      <c r="G106" s="90">
        <f t="array" ref="G106">_xlfn.STDEV.S(IF($D$2:$D$89="CTGA",$O$2:$O$89))</f>
        <v>3.1315968000411774E-2</v>
      </c>
      <c r="H106" s="90">
        <v>0.12</v>
      </c>
      <c r="I106" s="89"/>
      <c r="J106" s="93">
        <v>0.18</v>
      </c>
      <c r="K106" s="90"/>
      <c r="L106" s="90">
        <f t="array" ref="L106">_xlfn.STDEV.S(IF($D$2:$D$89="CTGA",$P$2:$P$89))</f>
        <v>1.2187124493472484E-2</v>
      </c>
      <c r="M106" s="96">
        <v>0.22</v>
      </c>
      <c r="N106" s="89">
        <f>_xlfn.STDEV.S(N9,N54,N81)</f>
        <v>0.14525839046333922</v>
      </c>
      <c r="O106" s="96">
        <v>0.84</v>
      </c>
    </row>
    <row r="107" spans="5:15" x14ac:dyDescent="0.25">
      <c r="E107" s="75"/>
      <c r="L107" s="75"/>
    </row>
    <row r="108" spans="5:15" x14ac:dyDescent="0.25">
      <c r="E108" s="75"/>
      <c r="L108" s="75"/>
    </row>
    <row r="109" spans="5:15" x14ac:dyDescent="0.25">
      <c r="G109" s="75"/>
      <c r="H109" s="75"/>
      <c r="I109" s="75"/>
      <c r="J109" s="75"/>
    </row>
    <row r="110" spans="5:15" x14ac:dyDescent="0.25">
      <c r="G110" s="75"/>
      <c r="H110" s="75"/>
      <c r="I110" s="75"/>
      <c r="J110" s="75"/>
    </row>
    <row r="111" spans="5:15" x14ac:dyDescent="0.25">
      <c r="G111" s="75"/>
      <c r="H111" s="75"/>
      <c r="I111" s="75"/>
      <c r="J111" s="75"/>
      <c r="L111" s="75"/>
    </row>
    <row r="112" spans="5:15" x14ac:dyDescent="0.25">
      <c r="G112" s="75"/>
      <c r="H112" s="75"/>
      <c r="I112" s="75"/>
      <c r="J112" s="75"/>
    </row>
    <row r="114" spans="3:16" x14ac:dyDescent="0.25">
      <c r="O114" s="97"/>
      <c r="P114" s="97"/>
    </row>
    <row r="120" spans="3:16" x14ac:dyDescent="0.25">
      <c r="O120" s="76"/>
      <c r="P120" s="76"/>
    </row>
    <row r="121" spans="3:16" x14ac:dyDescent="0.25">
      <c r="O121" s="76"/>
      <c r="P121" s="76"/>
    </row>
    <row r="122" spans="3:16" x14ac:dyDescent="0.25">
      <c r="O122" s="76"/>
      <c r="P122" s="76"/>
    </row>
    <row r="123" spans="3:16" x14ac:dyDescent="0.25">
      <c r="C123" s="14" t="s">
        <v>27</v>
      </c>
    </row>
    <row r="124" spans="3:16" x14ac:dyDescent="0.25">
      <c r="C124" s="14" t="s">
        <v>27</v>
      </c>
      <c r="D124" s="14">
        <v>41.18432271465764</v>
      </c>
      <c r="E124" s="14">
        <v>35.55203828679047</v>
      </c>
    </row>
    <row r="125" spans="3:16" x14ac:dyDescent="0.25">
      <c r="C125" s="14" t="s">
        <v>27</v>
      </c>
      <c r="D125" s="14">
        <v>41.516637746610577</v>
      </c>
      <c r="E125" s="14">
        <v>36.164017290448875</v>
      </c>
    </row>
    <row r="126" spans="3:16" x14ac:dyDescent="0.25">
      <c r="C126" s="14" t="s">
        <v>27</v>
      </c>
      <c r="D126" s="14">
        <v>40.745307279759643</v>
      </c>
      <c r="E126" s="14">
        <v>36.410414883912161</v>
      </c>
    </row>
    <row r="127" spans="3:16" x14ac:dyDescent="0.25">
      <c r="D127" s="14">
        <f>_xlfn.STDEV.S(D123:D126)</f>
        <v>0.38689329313413151</v>
      </c>
      <c r="E127" s="14">
        <f>_xlfn.STDEV.S(E123:E126)</f>
        <v>0.44197293610005989</v>
      </c>
    </row>
  </sheetData>
  <mergeCells count="8">
    <mergeCell ref="N99:O99"/>
    <mergeCell ref="E91:E92"/>
    <mergeCell ref="F91:H91"/>
    <mergeCell ref="I91:K91"/>
    <mergeCell ref="E99:E100"/>
    <mergeCell ref="F99:H99"/>
    <mergeCell ref="I99:J99"/>
    <mergeCell ref="K99:M9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Data summary</vt:lpstr>
      <vt:lpstr>190723</vt:lpstr>
      <vt:lpstr>190724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ISOTOPE</dc:creator>
  <cp:lastModifiedBy>Sarah Alewijnse</cp:lastModifiedBy>
  <dcterms:created xsi:type="dcterms:W3CDTF">2019-07-30T10:20:42Z</dcterms:created>
  <dcterms:modified xsi:type="dcterms:W3CDTF">2019-08-27T13:13:05Z</dcterms:modified>
</cp:coreProperties>
</file>