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 Bootcamp/bootcamp_homework/Homework1/"/>
    </mc:Choice>
  </mc:AlternateContent>
  <xr:revisionPtr revIDLastSave="0" documentId="13_ncr:1_{BEE32BED-1DCD-4E4C-8878-FC32D909B214}" xr6:coauthVersionLast="45" xr6:coauthVersionMax="45" xr10:uidLastSave="{00000000-0000-0000-0000-000000000000}"/>
  <bookViews>
    <workbookView xWindow="12960" yWindow="460" windowWidth="15840" windowHeight="16020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6" hidden="1">Bonus_Stats!$A$1:$E$2186</definedName>
    <definedName name="_xlnm._FilterDatabase" localSheetId="0" hidden="1">Campaigns!$A$1:$T$4115</definedName>
  </definedNames>
  <calcPr calcId="191029"/>
  <pivotCaches>
    <pivotCache cacheId="9" r:id="rId8"/>
    <pivotCache cacheId="10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" i="9" l="1"/>
  <c r="I24" i="9"/>
  <c r="I22" i="9"/>
  <c r="I23" i="9"/>
  <c r="I21" i="9"/>
  <c r="I20" i="9"/>
  <c r="I19" i="9"/>
  <c r="I18" i="9"/>
  <c r="H25" i="9"/>
  <c r="H24" i="9"/>
  <c r="H22" i="9"/>
  <c r="H23" i="9"/>
  <c r="H21" i="9"/>
  <c r="H20" i="9"/>
  <c r="H19" i="9"/>
  <c r="H18" i="9"/>
  <c r="Y10" i="1"/>
  <c r="Y9" i="1"/>
  <c r="Y8" i="1"/>
  <c r="H47" i="3"/>
  <c r="H44" i="3"/>
  <c r="H39" i="3"/>
  <c r="H38" i="3"/>
  <c r="H37" i="3"/>
  <c r="H30" i="3"/>
  <c r="H28" i="3"/>
  <c r="H24" i="3"/>
  <c r="H21" i="3"/>
  <c r="H19" i="3"/>
  <c r="I14" i="9" l="1"/>
  <c r="I12" i="9"/>
  <c r="I10" i="9"/>
  <c r="I9" i="9"/>
  <c r="G13" i="2"/>
  <c r="G12" i="2"/>
  <c r="G11" i="2"/>
  <c r="G10" i="2"/>
  <c r="G9" i="2"/>
  <c r="G7" i="2"/>
  <c r="G6" i="2"/>
  <c r="G5" i="2"/>
  <c r="G22" i="2" l="1"/>
  <c r="G18" i="2"/>
  <c r="G24" i="2"/>
  <c r="G17" i="2"/>
  <c r="G23" i="2"/>
  <c r="Z2" i="1"/>
  <c r="Z4" i="1" a="1"/>
  <c r="Z4" i="1" s="1"/>
  <c r="Z3" i="1"/>
  <c r="H14" i="9"/>
  <c r="I13" i="9"/>
  <c r="H13" i="9"/>
  <c r="I11" i="9"/>
  <c r="H12" i="9"/>
  <c r="H11" i="9"/>
  <c r="H10" i="9"/>
  <c r="H9" i="9"/>
  <c r="G20" i="2" l="1"/>
  <c r="G19" i="2"/>
  <c r="Z5" i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<sst xmlns="http://schemas.openxmlformats.org/spreadsheetml/2006/main" count="28614" uniqueCount="8456">
  <si>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</si>
  <si>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</si>
  <si>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</si>
  <si>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</si>
  <si>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</si>
  <si>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</si>
  <si>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</si>
  <si>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</si>
  <si>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</si>
  <si>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</si>
  <si>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</si>
  <si>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</si>
  <si>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</si>
  <si>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</si>
  <si>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</si>
  <si>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</si>
  <si>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</si>
  <si>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</si>
  <si>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</si>
  <si>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</si>
  <si>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</si>
  <si>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</si>
  <si>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</si>
  <si>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</si>
  <si>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</si>
  <si>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</si>
  <si>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</si>
  <si>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</si>
  <si>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</si>
  <si>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</si>
  <si>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</si>
  <si>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</si>
  <si>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</si>
  <si>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</si>
  <si>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</si>
  <si>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</si>
  <si>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</si>
  <si>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</si>
  <si>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</si>
  <si>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</si>
  <si>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</si>
  <si>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</si>
  <si>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</si>
  <si>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</si>
  <si>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</si>
  <si>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</si>
  <si>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</si>
  <si>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</si>
  <si>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</si>
  <si>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</si>
  <si>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</si>
  <si>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</si>
  <si>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</si>
  <si>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</si>
  <si>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</si>
  <si>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</si>
  <si>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</si>
  <si>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</si>
  <si>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</si>
  <si>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</si>
  <si>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</si>
  <si>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</si>
  <si>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</si>
  <si>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</si>
  <si>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</si>
  <si>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</si>
  <si>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</si>
  <si>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</si>
  <si>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</si>
  <si>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</si>
  <si>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</si>
  <si>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</si>
  <si>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</si>
  <si>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</si>
  <si>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</si>
  <si>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</si>
  <si>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</si>
  <si>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</si>
  <si>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</si>
  <si>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</si>
  <si>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</si>
  <si>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</si>
  <si>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</si>
  <si>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</si>
  <si>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</si>
  <si>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</si>
  <si>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</si>
  <si>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</si>
  <si>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</si>
  <si>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</si>
  <si>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</si>
  <si>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</si>
  <si>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</si>
  <si>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</si>
  <si>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</si>
  <si>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</si>
  <si>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</si>
  <si>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</si>
  <si>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</si>
  <si>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</si>
  <si>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</si>
  <si>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</si>
  <si>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</si>
  <si>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</si>
  <si>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</si>
  <si>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</si>
  <si>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</si>
  <si>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</si>
  <si>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</si>
  <si>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</si>
  <si>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</si>
  <si>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</si>
  <si>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</si>
  <si>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</si>
  <si>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</si>
  <si>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</si>
  <si>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</si>
  <si>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</si>
  <si>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</si>
  <si>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</si>
  <si>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</si>
  <si>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</si>
  <si>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</si>
  <si>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</si>
  <si>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</si>
  <si>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</si>
  <si>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</si>
  <si>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</si>
  <si>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</si>
  <si>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</si>
  <si>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</si>
  <si>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</si>
  <si>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</si>
  <si>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</si>
  <si>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</si>
  <si>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</si>
  <si>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</si>
  <si>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</si>
  <si>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</si>
  <si>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</si>
  <si>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</si>
  <si>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</si>
  <si>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</si>
  <si>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</si>
  <si>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</si>
  <si>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</si>
  <si>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</si>
  <si>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</si>
  <si>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</si>
  <si>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</si>
  <si>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</si>
  <si>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</si>
  <si>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</si>
  <si>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</si>
  <si>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</si>
  <si>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</si>
  <si>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</si>
  <si>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</si>
  <si>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</si>
  <si>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</si>
  <si>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</si>
  <si>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</si>
  <si>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</si>
  <si>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</si>
  <si>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</si>
  <si>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</si>
  <si>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</si>
  <si>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</si>
  <si>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</si>
  <si>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</si>
  <si>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</si>
  <si>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</si>
  <si>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</si>
  <si>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</si>
  <si>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</si>
  <si>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</si>
  <si>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</si>
  <si>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</si>
  <si>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</si>
  <si>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</si>
  <si>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</si>
  <si>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</si>
  <si>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</si>
  <si>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</si>
  <si>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</si>
  <si>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</si>
  <si>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</si>
  <si>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</si>
  <si>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</si>
  <si>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</si>
  <si>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</si>
  <si>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</si>
  <si>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</si>
  <si>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</si>
  <si>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</si>
  <si>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</si>
  <si>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</si>
  <si>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</si>
  <si>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</si>
  <si>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</si>
  <si>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</si>
  <si>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</si>
  <si>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</si>
  <si>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</si>
  <si>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</si>
  <si>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</si>
  <si>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</si>
  <si>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</si>
  <si>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</si>
  <si>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</si>
  <si>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</si>
  <si>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</si>
  <si>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</si>
  <si>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</si>
  <si>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</si>
  <si>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</si>
  <si>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</si>
  <si>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</si>
  <si>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</si>
  <si>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</si>
  <si>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</si>
  <si>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</si>
  <si>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</si>
  <si>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</si>
  <si>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</si>
  <si>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</si>
  <si>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</si>
  <si>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</si>
  <si>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</si>
  <si>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</si>
  <si>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</si>
  <si>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</si>
  <si>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</si>
  <si>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</si>
  <si>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</si>
  <si>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</si>
  <si>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</si>
  <si>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</si>
  <si>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</si>
  <si>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</si>
  <si>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</si>
  <si>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</si>
  <si>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</si>
  <si>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</si>
  <si>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</si>
  <si>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</si>
  <si>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</si>
  <si>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</si>
  <si>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</si>
  <si>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</si>
  <si>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</si>
  <si>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</si>
  <si>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</si>
  <si>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</si>
  <si>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</si>
  <si>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</si>
  <si>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</si>
  <si>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</si>
  <si>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</si>
  <si>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</si>
  <si>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</si>
  <si>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</si>
  <si>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</si>
  <si>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</si>
  <si>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</si>
  <si>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</si>
  <si>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</si>
  <si>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</si>
  <si>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</si>
  <si>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</si>
  <si>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</si>
  <si>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</si>
  <si>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</si>
  <si>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</si>
  <si>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</si>
  <si>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</si>
  <si>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</si>
  <si>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</si>
  <si>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</si>
  <si>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</si>
  <si>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</si>
  <si>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</si>
  <si>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</si>
  <si>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</si>
  <si>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</si>
  <si>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</si>
  <si>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</si>
  <si>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</si>
  <si>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</si>
  <si>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</si>
  <si>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</si>
  <si>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</si>
  <si>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</si>
  <si>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</si>
  <si>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</si>
  <si>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</si>
  <si>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</si>
  <si>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</si>
  <si>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</si>
  <si>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</si>
  <si>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</si>
  <si>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</si>
  <si>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</si>
  <si>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</si>
  <si>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</si>
  <si>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</si>
  <si>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</si>
  <si>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</si>
  <si>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</si>
  <si>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</si>
  <si>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</si>
  <si>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</si>
  <si>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</si>
  <si>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</si>
  <si>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</si>
  <si>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</si>
  <si>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</si>
  <si>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</si>
  <si>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</si>
  <si>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</si>
  <si>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</si>
  <si>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</si>
  <si>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</si>
  <si>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</si>
  <si>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</si>
  <si>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</si>
  <si>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</si>
  <si>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</si>
  <si>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</si>
  <si>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</si>
  <si>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</si>
  <si>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</si>
  <si>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</si>
  <si>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</si>
  <si>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</si>
  <si>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</si>
  <si>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</si>
  <si>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</si>
  <si>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</si>
  <si>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</si>
  <si>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</si>
  <si>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</si>
  <si>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</si>
  <si>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</si>
  <si>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</si>
  <si>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</si>
  <si>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</si>
  <si>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</si>
  <si>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</si>
  <si>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</si>
  <si>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</si>
  <si>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</si>
  <si>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</si>
  <si>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</si>
  <si>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</si>
  <si>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</si>
  <si>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</si>
  <si>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</si>
  <si>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</si>
  <si>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</si>
  <si>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</si>
  <si>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</si>
  <si>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</si>
  <si>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</si>
  <si>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</si>
  <si>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</si>
  <si>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</si>
  <si>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</si>
  <si>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</si>
  <si>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</si>
  <si>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</si>
  <si>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</si>
  <si>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</si>
  <si>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</si>
  <si>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</si>
  <si>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</si>
  <si>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</si>
  <si>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</si>
  <si>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</si>
  <si>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</si>
  <si>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</si>
  <si>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</si>
  <si>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</si>
  <si>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</si>
  <si>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</si>
  <si>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</si>
  <si>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</si>
  <si>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</si>
  <si>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</si>
  <si>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</si>
  <si>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</si>
  <si>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</si>
  <si>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</si>
  <si>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</si>
  <si>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</si>
  <si>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</si>
  <si>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</si>
  <si>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</si>
  <si>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</si>
  <si>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</si>
  <si>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</si>
  <si>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</si>
  <si>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</si>
  <si>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</si>
  <si>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</si>
  <si>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</si>
  <si>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</si>
  <si>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</si>
  <si>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</si>
  <si>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</si>
  <si>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</si>
  <si>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</si>
  <si>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</si>
  <si>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</si>
  <si>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</si>
  <si>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</si>
  <si>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</si>
  <si>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</si>
  <si>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</si>
  <si>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</si>
  <si>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</si>
  <si>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</si>
  <si>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</si>
  <si>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</si>
  <si>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</si>
  <si>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</si>
  <si>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</si>
  <si>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</si>
  <si>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</si>
  <si>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</si>
  <si>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</si>
  <si>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</si>
  <si>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</si>
  <si>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</si>
  <si>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</si>
  <si>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</si>
  <si>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</si>
  <si>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</si>
  <si>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</si>
  <si>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</si>
  <si>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</si>
  <si>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</si>
  <si>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</si>
  <si>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</si>
  <si>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</si>
  <si>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</si>
  <si>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</si>
  <si>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</si>
  <si>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</si>
  <si>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</si>
  <si>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</si>
  <si>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</si>
  <si>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</si>
  <si>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</si>
  <si>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</si>
  <si>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</si>
  <si>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</si>
  <si>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</si>
  <si>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</si>
  <si>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</si>
  <si>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</si>
  <si>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</si>
  <si>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</si>
  <si>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</si>
  <si>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</si>
  <si>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</si>
  <si>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</si>
  <si>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</si>
  <si>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</si>
  <si>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</si>
  <si>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</si>
  <si>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</si>
  <si>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</si>
  <si>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</si>
  <si>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</si>
  <si>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</si>
  <si>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</si>
  <si>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</si>
  <si>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</si>
  <si>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</si>
  <si>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</si>
  <si>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</si>
  <si>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</si>
  <si>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</si>
  <si>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</si>
  <si>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</si>
  <si>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</si>
  <si>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</si>
  <si>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</si>
  <si>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</si>
  <si>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</si>
  <si>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</si>
  <si>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</si>
  <si>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</si>
  <si>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</si>
  <si>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</si>
  <si>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</si>
  <si>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</si>
  <si>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</si>
  <si>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</si>
  <si>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</si>
  <si>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</si>
  <si>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</si>
  <si>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</si>
  <si>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</si>
  <si>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</si>
  <si>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</si>
  <si>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</si>
  <si>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</si>
  <si>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</si>
  <si>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</si>
  <si>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</si>
  <si>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</si>
  <si>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</si>
  <si>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</si>
  <si>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</si>
  <si>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</si>
  <si>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</si>
  <si>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</si>
  <si>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</si>
  <si>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</si>
  <si>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</si>
  <si>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</si>
  <si>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</si>
  <si>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</si>
  <si>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</si>
  <si>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</si>
  <si>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</si>
  <si>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</si>
  <si>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</si>
  <si>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</si>
  <si>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</si>
  <si>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</si>
  <si>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</si>
  <si>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</si>
  <si>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</si>
  <si>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</si>
  <si>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</si>
  <si>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</si>
  <si>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</si>
  <si>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</si>
  <si>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</si>
  <si>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</si>
  <si>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</si>
  <si>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</si>
  <si>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</si>
  <si>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</si>
  <si>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</si>
  <si>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</si>
  <si>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</si>
  <si>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</si>
  <si>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</si>
  <si>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</si>
  <si>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</si>
  <si>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</si>
  <si>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</si>
  <si>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</si>
  <si>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</si>
  <si>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</si>
  <si>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</si>
  <si>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</si>
  <si>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</si>
  <si>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</si>
  <si>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</si>
  <si>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</si>
  <si>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</si>
  <si>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</si>
  <si>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</si>
  <si>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</si>
  <si>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</si>
  <si>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</si>
  <si>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</si>
  <si>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</si>
  <si>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</si>
  <si>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</si>
  <si>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</si>
  <si>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</si>
  <si>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</si>
  <si>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</si>
  <si>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</si>
  <si>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</si>
  <si>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</si>
  <si>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</si>
  <si>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</si>
  <si>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</si>
  <si>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</si>
  <si>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</si>
  <si>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</si>
  <si>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</si>
  <si>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</si>
  <si>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</si>
  <si>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</si>
  <si>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</si>
  <si>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</si>
  <si>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</si>
  <si>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</si>
  <si>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</si>
  <si>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</si>
  <si>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</si>
  <si>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</si>
  <si>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</si>
  <si>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</si>
  <si>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</si>
  <si>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</si>
  <si>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</si>
  <si>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</si>
  <si>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</si>
  <si>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</si>
  <si>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</si>
  <si>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</si>
  <si>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</si>
  <si>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</si>
  <si>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</si>
  <si>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</si>
  <si>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</si>
  <si>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</si>
  <si>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</si>
  <si>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</si>
  <si>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</si>
  <si>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</si>
  <si>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</si>
  <si>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</si>
  <si>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</si>
  <si>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</si>
  <si>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</si>
  <si>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</si>
  <si>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</si>
  <si>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</si>
  <si>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</si>
  <si>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</si>
  <si>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</si>
  <si>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</si>
  <si>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</si>
  <si>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</si>
  <si>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</si>
  <si>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</si>
  <si>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</si>
  <si>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</si>
  <si>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</si>
  <si>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</si>
  <si>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</si>
  <si>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</si>
  <si>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</si>
  <si>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</si>
  <si>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</si>
  <si>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</si>
  <si>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</si>
  <si>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</si>
  <si>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</si>
  <si>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</si>
  <si>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</si>
  <si>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</si>
  <si>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</si>
  <si>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</si>
  <si>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</si>
  <si>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</si>
  <si>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</si>
  <si>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</si>
  <si>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</si>
  <si>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</si>
  <si>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</si>
  <si>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</si>
  <si>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</si>
  <si>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</si>
  <si>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</si>
  <si>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</si>
  <si>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</si>
  <si>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</si>
  <si>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</si>
  <si>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</si>
  <si>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</si>
  <si>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</si>
  <si>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</si>
  <si>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</si>
  <si>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</si>
  <si>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</si>
  <si>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</si>
  <si>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</si>
  <si>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</si>
  <si>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</si>
  <si>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</si>
  <si>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</si>
  <si>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</si>
  <si>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</si>
  <si>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</si>
  <si>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</si>
  <si>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</si>
  <si>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</si>
  <si>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</si>
  <si>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</si>
  <si>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</si>
  <si>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</si>
  <si>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</si>
  <si>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</si>
  <si>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</si>
  <si>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</si>
  <si>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</si>
  <si>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</si>
  <si>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</si>
  <si>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</si>
  <si>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</si>
  <si>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</si>
  <si>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</si>
  <si>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</si>
  <si>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</si>
  <si>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</si>
  <si>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</si>
  <si>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</si>
  <si>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</si>
  <si>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</si>
  <si>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</si>
  <si>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</si>
  <si>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</si>
  <si>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</si>
  <si>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</si>
  <si>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</si>
  <si>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</si>
  <si>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</si>
  <si>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</si>
  <si>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</si>
  <si>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</si>
  <si>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</si>
  <si>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</si>
  <si>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</si>
  <si>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</si>
  <si>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</si>
  <si>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</si>
  <si>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</si>
  <si>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</si>
  <si>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</si>
  <si>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</si>
  <si>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</si>
  <si>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</si>
  <si>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</si>
  <si>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</si>
  <si>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</si>
  <si>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</si>
  <si>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</si>
  <si>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</si>
  <si>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</si>
  <si>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</si>
  <si>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</si>
  <si>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</si>
  <si>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</si>
  <si>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</si>
  <si>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</si>
  <si>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</si>
  <si>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</si>
  <si>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</si>
  <si>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</si>
  <si>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</si>
  <si>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</si>
  <si>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</si>
  <si>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</si>
  <si>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</si>
  <si>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</si>
  <si>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</si>
  <si>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</si>
  <si>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</si>
  <si>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</si>
  <si>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</si>
  <si>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</si>
  <si>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</si>
  <si>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</si>
  <si>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</si>
  <si>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</si>
  <si>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</si>
  <si>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</si>
  <si>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</si>
  <si>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</si>
  <si>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</si>
  <si>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</si>
  <si>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</si>
  <si>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</si>
  <si>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</si>
  <si>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</si>
  <si>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</si>
  <si>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</si>
  <si>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</si>
  <si>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</si>
  <si>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</si>
  <si>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</si>
  <si>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</si>
  <si>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</si>
  <si>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</si>
  <si>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</si>
  <si>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</si>
  <si>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</si>
  <si>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</si>
  <si>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</si>
  <si>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</si>
  <si>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</si>
  <si>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</si>
  <si>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</si>
  <si>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</si>
  <si>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</si>
  <si>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</si>
  <si>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</si>
  <si>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</si>
  <si>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</si>
  <si>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</si>
  <si>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</si>
  <si>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</si>
  <si>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</si>
  <si>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</si>
  <si>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</si>
  <si>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</si>
  <si>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</si>
  <si>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</si>
  <si>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</si>
  <si>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</si>
  <si>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</si>
  <si>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</si>
  <si>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</si>
  <si>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</si>
  <si>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</si>
  <si>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</si>
  <si>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</si>
  <si>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</si>
  <si>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</si>
  <si>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</si>
  <si>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</si>
  <si>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</si>
  <si>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</si>
  <si>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</si>
  <si>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</si>
  <si>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</si>
  <si>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</si>
  <si>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</si>
  <si>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</si>
  <si>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</si>
  <si>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</si>
  <si>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</si>
  <si>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</si>
  <si>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</si>
  <si>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</si>
  <si>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</si>
  <si>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</si>
  <si>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</si>
  <si>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</si>
  <si>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</si>
  <si>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</si>
  <si>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</si>
  <si>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</si>
  <si>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</si>
  <si>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</si>
  <si>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</si>
  <si>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</si>
  <si>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</si>
  <si>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</si>
  <si>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</si>
  <si>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</si>
  <si>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</si>
  <si>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</si>
  <si>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</si>
  <si>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</si>
  <si>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</si>
  <si>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</si>
  <si>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</si>
  <si>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</si>
  <si>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</si>
  <si>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</si>
  <si>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</si>
  <si>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</si>
  <si>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</si>
  <si>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</si>
  <si>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</si>
  <si>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</si>
  <si>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</si>
  <si>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</si>
  <si>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</si>
  <si>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</si>
  <si>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</si>
  <si>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</si>
  <si>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</si>
  <si>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</si>
  <si>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</si>
  <si>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</si>
  <si>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</si>
  <si>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</si>
  <si>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</si>
  <si>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</si>
  <si>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</si>
  <si>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</si>
  <si>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</si>
  <si>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</si>
  <si>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</si>
  <si>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</si>
  <si>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</si>
  <si>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</si>
  <si>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</si>
  <si>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</si>
  <si>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</si>
  <si>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</si>
  <si>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</si>
  <si>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</si>
  <si>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</si>
  <si>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</si>
  <si>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</si>
  <si>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</si>
  <si>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</si>
  <si>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</si>
  <si>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</si>
  <si>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</si>
  <si>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</si>
  <si>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</si>
  <si>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</si>
  <si>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</si>
  <si>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</si>
  <si>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</si>
  <si>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</si>
  <si>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</si>
  <si>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</si>
  <si>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</si>
  <si>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</si>
  <si>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</si>
  <si>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</si>
  <si>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</si>
  <si>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</si>
  <si>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</si>
  <si>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</si>
  <si>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</si>
  <si>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</si>
  <si>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</si>
  <si>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</si>
  <si>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</si>
  <si>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</si>
  <si>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</si>
  <si>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</si>
  <si>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</si>
  <si>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</si>
  <si>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</si>
  <si>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</si>
  <si>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</si>
  <si>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</si>
  <si>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</si>
  <si>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</si>
  <si>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</si>
  <si>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</si>
  <si>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</si>
  <si>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</si>
  <si>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</si>
  <si>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</si>
  <si>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</si>
  <si>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</si>
  <si>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</si>
  <si>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</si>
  <si>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</si>
  <si>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</si>
  <si>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</si>
  <si>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</si>
  <si>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</si>
  <si>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</si>
  <si>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</si>
  <si>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</si>
  <si>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</si>
  <si>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</si>
  <si>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</si>
  <si>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</si>
  <si>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</si>
  <si>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</si>
  <si>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</si>
  <si>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</si>
  <si>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</si>
  <si>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</si>
  <si>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</si>
  <si>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</si>
  <si>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</si>
  <si>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</si>
  <si>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</si>
  <si>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</si>
  <si>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</si>
  <si>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</si>
  <si>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</si>
  <si>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</si>
  <si>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</si>
  <si>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</si>
  <si>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</si>
  <si>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</si>
  <si>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</si>
  <si>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</si>
  <si>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</si>
  <si>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</si>
  <si>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</si>
  <si>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</si>
  <si>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</si>
  <si>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</si>
  <si>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</si>
  <si>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</si>
  <si>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</si>
  <si>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</si>
  <si>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</si>
  <si>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</si>
  <si>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</si>
  <si>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</si>
  <si>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</si>
  <si>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</si>
  <si>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</si>
  <si>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</si>
  <si>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</si>
  <si>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</si>
  <si>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</si>
  <si>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</si>
  <si>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</si>
  <si>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</si>
  <si>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</si>
  <si>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</si>
  <si>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</si>
  <si>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</si>
  <si>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</si>
  <si>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</si>
  <si>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</si>
  <si>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</si>
  <si>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</si>
  <si>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</si>
  <si>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</si>
  <si>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</si>
  <si>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</si>
  <si>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</si>
  <si>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</si>
  <si>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</si>
  <si>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</si>
  <si>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</si>
  <si>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</si>
  <si>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</si>
  <si>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</si>
  <si>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</si>
  <si>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</si>
  <si>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</si>
  <si>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</si>
  <si>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</si>
  <si>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</si>
  <si>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</si>
  <si>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</si>
  <si>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</si>
  <si>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</si>
  <si>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</si>
  <si>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</si>
  <si>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</si>
  <si>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</si>
  <si>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</si>
  <si>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</si>
  <si>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</si>
  <si>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</si>
  <si>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</si>
  <si>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</si>
  <si>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</si>
  <si>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</si>
  <si>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</si>
  <si>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</si>
  <si>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</si>
  <si>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</si>
  <si>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</si>
  <si>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</si>
  <si>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</si>
  <si>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</si>
  <si>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</si>
  <si>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</si>
  <si>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</si>
  <si>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</si>
  <si>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</si>
  <si>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</si>
  <si>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</si>
  <si>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</si>
  <si>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</si>
  <si>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</si>
  <si>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</si>
  <si>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</si>
  <si>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</si>
  <si>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</si>
  <si>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</si>
  <si>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</si>
  <si>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</si>
  <si>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</si>
  <si>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</si>
  <si>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</si>
  <si>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</si>
  <si>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</si>
  <si>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</si>
  <si>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</si>
  <si>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</si>
  <si>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</si>
  <si>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</si>
  <si>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</si>
  <si>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</si>
  <si>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</si>
  <si>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</si>
  <si>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</si>
  <si>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</si>
  <si>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</si>
  <si>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</si>
  <si>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</si>
  <si>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</si>
  <si>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</si>
  <si>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</si>
  <si>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</si>
  <si>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</si>
  <si>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</si>
  <si>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</si>
  <si>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</si>
  <si>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</si>
  <si>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</si>
  <si>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</si>
  <si>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</si>
  <si>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</si>
  <si>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</si>
  <si>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</si>
  <si>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</si>
  <si>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</si>
  <si>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</si>
  <si>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</si>
  <si>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</si>
  <si>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</si>
  <si>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</si>
  <si>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</si>
  <si>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</si>
  <si>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</si>
  <si>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</si>
  <si>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</si>
  <si>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</si>
  <si>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</si>
  <si>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</si>
  <si>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</si>
  <si>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</si>
  <si>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</si>
  <si>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</si>
  <si>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</si>
  <si>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</si>
  <si>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</si>
  <si>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</si>
  <si>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</si>
  <si>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</si>
  <si>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</si>
  <si>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</si>
  <si>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</si>
  <si>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</si>
  <si>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</si>
  <si>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</si>
  <si>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</si>
  <si>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</si>
  <si>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</si>
  <si>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</si>
  <si>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</si>
  <si>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</si>
  <si>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</si>
  <si>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</si>
  <si>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</si>
  <si>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</si>
  <si>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</si>
  <si>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</si>
  <si>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</si>
  <si>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</si>
  <si>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</si>
  <si>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</si>
  <si>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</si>
  <si>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</si>
  <si>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</si>
  <si>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</si>
  <si>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</si>
  <si>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</si>
  <si>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</si>
  <si>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</si>
  <si>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</si>
  <si>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</si>
  <si>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</si>
  <si>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</si>
  <si>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</si>
  <si>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</si>
  <si>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</si>
  <si>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</si>
  <si>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</si>
  <si>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</si>
  <si>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</si>
  <si>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</si>
  <si>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</si>
  <si>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</si>
  <si>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</si>
  <si>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</si>
  <si>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</si>
  <si>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</si>
  <si>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</si>
  <si>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</si>
  <si>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</si>
  <si>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</si>
  <si>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</si>
  <si>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</si>
  <si>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</si>
  <si>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</si>
  <si>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</si>
  <si>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</si>
  <si>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</si>
  <si>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</si>
  <si>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</si>
  <si>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</si>
  <si>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</si>
  <si>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</si>
  <si>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</si>
  <si>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</si>
  <si>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</si>
  <si>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</si>
  <si>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</si>
  <si>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</si>
  <si>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</si>
  <si>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</si>
  <si>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</si>
  <si>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</si>
  <si>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</si>
  <si>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</si>
  <si>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</si>
  <si>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</si>
  <si>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</si>
  <si>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</si>
  <si>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</si>
  <si>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</si>
  <si>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</si>
  <si>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</si>
  <si>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</si>
  <si>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</si>
  <si>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</si>
  <si>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</si>
  <si>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</si>
  <si>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</si>
  <si>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</si>
  <si>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</si>
  <si>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</si>
  <si>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</si>
  <si>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</si>
  <si>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</si>
  <si>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</si>
  <si>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</si>
  <si>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</si>
  <si>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</si>
  <si>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</si>
  <si>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</si>
  <si>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</si>
  <si>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</si>
  <si>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</si>
  <si>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</si>
  <si>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</si>
  <si>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</si>
  <si>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</si>
  <si>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</si>
  <si>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</si>
  <si>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</si>
  <si>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</si>
  <si>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</si>
  <si>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</si>
  <si>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</si>
  <si>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</si>
  <si>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</si>
  <si>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</si>
  <si>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</si>
  <si>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</si>
  <si>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</si>
  <si>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</si>
  <si>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</si>
  <si>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</si>
  <si>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</si>
  <si>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</si>
  <si>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</si>
  <si>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</si>
  <si>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</si>
  <si>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</si>
  <si>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</si>
  <si>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</si>
  <si>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</si>
  <si>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</si>
  <si>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</si>
  <si>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</si>
  <si>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</si>
  <si>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</si>
  <si>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</si>
  <si>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</si>
  <si>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</si>
  <si>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</si>
  <si>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</si>
  <si>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</si>
  <si>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</si>
  <si>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</si>
  <si>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</si>
  <si>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</si>
  <si>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</si>
  <si>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</si>
  <si>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</si>
  <si>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</si>
  <si>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</si>
  <si>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</si>
  <si>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</si>
  <si>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</si>
  <si>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</si>
  <si>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</si>
  <si>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</si>
  <si>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</si>
  <si>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</si>
  <si>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</si>
  <si>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</si>
  <si>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</si>
  <si>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</si>
  <si>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</si>
  <si>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</si>
  <si>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</si>
  <si>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</si>
  <si>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</si>
  <si>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</si>
  <si>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</si>
  <si>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</si>
  <si>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</si>
  <si>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</si>
  <si>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</si>
  <si>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</si>
  <si>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</si>
  <si>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</si>
  <si>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</si>
  <si>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</si>
  <si>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</si>
  <si>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</si>
  <si>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</si>
  <si>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</si>
  <si>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</si>
  <si>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</si>
  <si>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</si>
  <si>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</si>
  <si>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</si>
  <si>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</si>
  <si>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</si>
  <si>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</si>
  <si>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</si>
  <si>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</si>
  <si>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</si>
  <si>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</si>
  <si>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</si>
  <si>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</si>
  <si>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</si>
  <si>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</si>
  <si>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</si>
  <si>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</si>
  <si>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</si>
  <si>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</si>
  <si>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</si>
  <si>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</si>
  <si>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</si>
  <si>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</si>
  <si>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</si>
  <si>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</si>
  <si>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</si>
  <si>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</si>
  <si>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</si>
  <si>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</si>
  <si>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</si>
  <si>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</si>
  <si>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</si>
  <si>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</si>
  <si>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</si>
  <si>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</si>
  <si>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</si>
  <si>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</si>
  <si>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</si>
  <si>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</si>
  <si>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</si>
  <si>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</si>
  <si>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</si>
  <si>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</si>
  <si>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</si>
  <si>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</si>
  <si>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</si>
  <si>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</si>
  <si>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</si>
  <si>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</si>
  <si>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</si>
  <si>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</si>
  <si>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</si>
  <si>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</si>
  <si>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</si>
  <si>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</si>
  <si>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</si>
  <si>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</si>
  <si>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</si>
  <si>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</si>
  <si>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</si>
  <si>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</si>
  <si>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</si>
  <si>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</si>
  <si>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</si>
  <si>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</si>
  <si>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</si>
  <si>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</si>
  <si>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</si>
  <si>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</si>
  <si>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</si>
  <si>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</si>
  <si>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</si>
  <si>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</si>
  <si>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</si>
  <si>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</si>
  <si>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</si>
  <si>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</si>
  <si>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</si>
  <si>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</si>
  <si>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</si>
  <si>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</si>
  <si>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</si>
  <si>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</si>
  <si>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</si>
  <si>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</si>
  <si>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</si>
  <si>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</si>
  <si>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</si>
  <si>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</si>
  <si>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</si>
  <si>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</si>
  <si>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</si>
  <si>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</si>
  <si>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</si>
  <si>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</si>
  <si>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</si>
  <si>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</si>
  <si>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</si>
  <si>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</si>
  <si>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</si>
  <si>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</si>
  <si>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</si>
  <si>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</si>
  <si>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</si>
  <si>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</si>
  <si>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</si>
  <si>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</si>
  <si>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</si>
  <si>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</si>
  <si>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</si>
  <si>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</si>
  <si>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</si>
  <si>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</si>
  <si>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</si>
  <si>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</si>
  <si>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</si>
  <si>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</si>
  <si>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</si>
  <si>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</si>
  <si>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</si>
  <si>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</si>
  <si>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</si>
  <si>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</si>
  <si>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</si>
  <si>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</si>
  <si>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</si>
  <si>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</si>
  <si>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</si>
  <si>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</si>
  <si>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</si>
  <si>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</si>
  <si>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</si>
  <si>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</si>
  <si>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</si>
  <si>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</si>
  <si>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</si>
  <si>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</si>
  <si>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</si>
  <si>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</si>
  <si>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</si>
  <si>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</si>
  <si>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</si>
  <si>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</si>
  <si>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</si>
  <si>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</si>
  <si>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</si>
  <si>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</si>
  <si>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</si>
  <si>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</si>
  <si>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</si>
  <si>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</si>
  <si>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</si>
  <si>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</si>
  <si>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</si>
  <si>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</si>
  <si>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</si>
  <si>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</si>
  <si>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</si>
  <si>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</si>
  <si>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</si>
  <si>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</si>
  <si>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</si>
  <si>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</si>
  <si>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</si>
  <si>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</si>
  <si>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</si>
  <si>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</si>
  <si>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</si>
  <si>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</si>
  <si>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</si>
  <si>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</si>
  <si>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</si>
  <si>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</si>
  <si>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</si>
  <si>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</si>
  <si>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</si>
  <si>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</si>
  <si>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</si>
  <si>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</si>
  <si>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</si>
  <si>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</si>
  <si>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</si>
  <si>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</si>
  <si>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</si>
  <si>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</si>
  <si>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</si>
  <si>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</si>
  <si>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</si>
  <si>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</si>
  <si>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</si>
  <si>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</si>
  <si>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</si>
  <si>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</si>
  <si>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</si>
  <si>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</si>
  <si>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</si>
  <si>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</si>
  <si>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</si>
  <si>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</si>
  <si>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</si>
  <si>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</si>
  <si>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</si>
  <si>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</si>
  <si>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</si>
  <si>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</si>
  <si>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</si>
  <si>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</si>
  <si>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</si>
  <si>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</si>
  <si>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</si>
  <si>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</si>
  <si>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</si>
  <si>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</si>
  <si>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</si>
  <si>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</si>
  <si>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</si>
  <si>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</si>
  <si>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</si>
  <si>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</si>
  <si>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</si>
  <si>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</si>
  <si>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</si>
  <si>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</si>
  <si>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</si>
  <si>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</si>
  <si>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</si>
  <si>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</si>
  <si>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</si>
  <si>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</si>
  <si>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</si>
  <si>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</si>
  <si>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</si>
  <si>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</si>
  <si>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</si>
  <si>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</si>
  <si>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</si>
  <si>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</si>
  <si>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</si>
  <si>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</si>
  <si>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</si>
  <si>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</si>
  <si>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</si>
  <si>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</si>
  <si>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</si>
  <si>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</si>
  <si>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</si>
  <si>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</si>
  <si>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</si>
  <si>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</si>
  <si>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</si>
  <si>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</si>
  <si>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</si>
  <si>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</si>
  <si>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</si>
  <si>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</si>
  <si>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</si>
  <si>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</si>
  <si>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</si>
  <si>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</si>
  <si>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</si>
  <si>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</si>
  <si>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</si>
  <si>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</si>
  <si>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</si>
  <si>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</si>
  <si>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</si>
  <si>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</si>
  <si>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</si>
  <si>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</si>
  <si>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</si>
  <si>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</si>
  <si>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</si>
  <si>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</si>
  <si>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</si>
  <si>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</si>
  <si>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</si>
  <si>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</si>
  <si>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</si>
  <si>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</si>
  <si>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</si>
  <si>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</si>
  <si>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</si>
  <si>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</si>
  <si>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</si>
  <si>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</si>
  <si>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</si>
  <si>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</si>
  <si>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</si>
  <si>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</si>
  <si>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</si>
  <si>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</si>
  <si>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</si>
  <si>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</si>
  <si>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</si>
  <si>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</si>
  <si>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</si>
  <si>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</si>
  <si>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</si>
  <si>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</si>
  <si>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</si>
  <si>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</si>
  <si>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</si>
  <si>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</si>
  <si>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</si>
  <si>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</si>
  <si>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</si>
  <si>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</si>
  <si>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</si>
  <si>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</si>
  <si>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</si>
  <si>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</si>
  <si>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</si>
  <si>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</si>
  <si>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</si>
  <si>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</si>
  <si>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</si>
  <si>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</si>
  <si>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</si>
  <si>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</si>
  <si>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</si>
  <si>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</si>
  <si>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</si>
  <si>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</si>
  <si>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</si>
  <si>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</si>
  <si>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</si>
  <si>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</si>
  <si>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</si>
  <si>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</si>
  <si>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</si>
  <si>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</si>
  <si>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</si>
  <si>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</si>
  <si>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</si>
  <si>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</si>
  <si>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</si>
  <si>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</si>
  <si>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</si>
  <si>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</si>
  <si>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</si>
  <si>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</si>
  <si>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</si>
  <si>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</si>
  <si>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</si>
  <si>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</si>
  <si>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</si>
  <si>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</si>
  <si>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</si>
  <si>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</si>
  <si>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</si>
  <si>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</si>
  <si>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</si>
  <si>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</si>
  <si>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</si>
  <si>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</si>
  <si>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</si>
  <si>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</si>
  <si>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</si>
  <si>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</si>
  <si>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</si>
  <si>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</si>
  <si>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</si>
  <si>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</si>
  <si>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</si>
  <si>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</si>
  <si>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</si>
  <si>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</si>
  <si>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</si>
  <si>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</si>
  <si>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</si>
  <si>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</si>
  <si>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</si>
  <si>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</si>
  <si>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</si>
  <si>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</si>
  <si>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</si>
  <si>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</si>
  <si>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</si>
  <si>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</si>
  <si>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</si>
  <si>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</si>
  <si>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</si>
  <si>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</si>
  <si>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</si>
  <si>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</si>
  <si>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</si>
  <si>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</si>
  <si>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</si>
  <si>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</si>
  <si>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</si>
  <si>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</si>
  <si>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</si>
  <si>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</si>
  <si>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</si>
  <si>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</si>
  <si>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</si>
  <si>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</si>
  <si>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</si>
  <si>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</si>
  <si>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</si>
  <si>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</si>
  <si>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</si>
  <si>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</si>
  <si>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</si>
  <si>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</si>
  <si>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</si>
  <si>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</si>
  <si>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</si>
  <si>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</si>
  <si>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</si>
  <si>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</si>
  <si>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</si>
  <si>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</si>
  <si>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</si>
  <si>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</si>
  <si>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</si>
  <si>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</si>
  <si>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</si>
  <si>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</si>
  <si>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</si>
  <si>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</si>
  <si>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</si>
  <si>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</si>
  <si>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</si>
  <si>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</si>
  <si>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</si>
  <si>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</si>
  <si>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</si>
  <si>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</si>
  <si>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</si>
  <si>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</si>
  <si>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</si>
  <si>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</si>
  <si>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</si>
  <si>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</si>
  <si>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</si>
  <si>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</si>
  <si>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</si>
  <si>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</si>
  <si>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</si>
  <si>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</si>
  <si>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</si>
  <si>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</si>
  <si>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</si>
  <si>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</si>
  <si>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</si>
  <si>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</si>
  <si>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</si>
  <si>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</si>
  <si>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</si>
  <si>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</si>
  <si>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</si>
  <si>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</si>
  <si>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</si>
  <si>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</si>
  <si>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</si>
  <si>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</si>
  <si>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</si>
  <si>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</si>
  <si>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</si>
  <si>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</si>
  <si>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</si>
  <si>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</si>
  <si>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</si>
  <si>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</si>
  <si>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</si>
  <si>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</si>
  <si>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</si>
  <si>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</si>
  <si>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</si>
  <si>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</si>
  <si>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</si>
  <si>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</si>
  <si>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</si>
  <si>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</si>
  <si>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</si>
  <si>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</si>
  <si>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</si>
  <si>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</si>
  <si>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</si>
  <si>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</si>
  <si>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</si>
  <si>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</si>
  <si>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</si>
  <si>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</si>
  <si>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</si>
  <si>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</si>
  <si>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</si>
  <si>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</si>
  <si>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</si>
  <si>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</si>
  <si>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</si>
  <si>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</si>
  <si>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</si>
  <si>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</si>
  <si>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</si>
  <si>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</si>
  <si>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</si>
  <si>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</si>
  <si>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</si>
  <si>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</si>
  <si>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</si>
  <si>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</si>
  <si>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</si>
  <si>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</si>
  <si>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</si>
  <si>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</si>
  <si>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</si>
  <si>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</si>
  <si>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</si>
  <si>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</si>
  <si>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</si>
  <si>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</si>
  <si>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</si>
  <si>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</si>
  <si>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</si>
  <si>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</si>
  <si>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</si>
  <si>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</si>
  <si>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</si>
  <si>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</si>
  <si>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</si>
  <si>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</si>
  <si>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</si>
  <si>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</si>
  <si>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</si>
  <si>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</si>
  <si>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</si>
  <si>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</si>
  <si>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</si>
  <si>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</si>
  <si>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</si>
  <si>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</si>
  <si>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</si>
  <si>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</si>
  <si>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</si>
  <si>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</si>
  <si>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</si>
  <si>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</si>
  <si>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</si>
  <si>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</si>
  <si>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</si>
  <si>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</si>
  <si>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</si>
  <si>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</si>
  <si>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</si>
  <si>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</si>
  <si>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</si>
  <si>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</si>
  <si>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</si>
  <si>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</si>
  <si>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</si>
  <si>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</si>
  <si>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</si>
  <si>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</si>
  <si>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</si>
  <si>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</si>
  <si>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</si>
  <si>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</si>
  <si>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</si>
  <si>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</si>
  <si>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</si>
  <si>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</si>
  <si>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</si>
  <si>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</si>
  <si>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</si>
  <si>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</si>
  <si>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</si>
  <si>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</si>
  <si>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</si>
  <si>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</si>
  <si>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</si>
  <si>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</si>
  <si>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</si>
  <si>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</si>
  <si>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</si>
  <si>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</si>
  <si>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</si>
  <si>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</si>
  <si>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</si>
  <si>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</si>
  <si>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</si>
  <si>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</si>
  <si>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</si>
  <si>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</si>
  <si>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</si>
  <si>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</si>
  <si>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</si>
  <si>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</si>
  <si>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</si>
  <si>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</si>
  <si>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</si>
  <si>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</si>
  <si>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</si>
  <si>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</si>
  <si>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</si>
  <si>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</si>
  <si>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</si>
  <si>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</si>
  <si>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</si>
  <si>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</si>
  <si>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</si>
  <si>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</si>
  <si>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</si>
  <si>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</si>
  <si>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</si>
  <si>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</si>
  <si>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</si>
  <si>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</si>
  <si>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</si>
  <si>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</si>
  <si>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</si>
  <si>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</si>
  <si>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</si>
  <si>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</si>
  <si>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</si>
  <si>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</si>
  <si>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</si>
  <si>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</si>
  <si>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</si>
  <si>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</si>
  <si>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</si>
  <si>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</si>
  <si>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</si>
  <si>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</si>
  <si>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</si>
  <si>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</si>
  <si>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</si>
  <si>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</si>
  <si>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</si>
  <si>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</si>
  <si>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</si>
  <si>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</si>
  <si>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</si>
  <si>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</si>
  <si>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</si>
  <si>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</si>
  <si>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</si>
  <si>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</si>
  <si>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</si>
  <si>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</si>
  <si>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</si>
  <si>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</si>
  <si>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</si>
  <si>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</si>
  <si>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</si>
  <si>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</si>
  <si>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</si>
  <si>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</si>
  <si>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</si>
  <si>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</si>
  <si>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</si>
  <si>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</si>
  <si>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</si>
  <si>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</si>
  <si>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</si>
  <si>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</si>
  <si>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</si>
  <si>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</si>
  <si>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</si>
  <si>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</si>
  <si>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</si>
  <si>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</si>
  <si>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</si>
  <si>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</si>
  <si>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</si>
  <si>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</si>
  <si>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</si>
  <si>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</si>
  <si>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</si>
  <si>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</si>
  <si>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</si>
  <si>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</si>
  <si>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</si>
  <si>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</si>
  <si>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</si>
  <si>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</si>
  <si>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</si>
  <si>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</si>
  <si>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</si>
  <si>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</si>
  <si>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</si>
  <si>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</si>
  <si>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</si>
  <si>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</si>
  <si>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</si>
  <si>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</si>
  <si>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</si>
  <si>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</si>
  <si>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</si>
  <si>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</si>
  <si>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</si>
  <si>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</si>
  <si>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</si>
  <si>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</si>
  <si>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</si>
  <si>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</si>
  <si>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</si>
  <si>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</si>
  <si>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</si>
  <si>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</si>
  <si>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</si>
  <si>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</si>
  <si>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</si>
  <si>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</si>
  <si>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</si>
  <si>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</si>
  <si>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</si>
  <si>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</si>
  <si>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</si>
  <si>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</si>
  <si>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</si>
  <si>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</si>
  <si>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</si>
  <si>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</si>
  <si>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</si>
  <si>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</si>
  <si>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</si>
  <si>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</si>
  <si>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</si>
  <si>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</si>
  <si>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</si>
  <si>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</si>
  <si>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</si>
  <si>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</si>
  <si>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</si>
  <si>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</si>
  <si>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</si>
  <si>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</si>
  <si>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</si>
  <si>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</si>
  <si>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</si>
  <si>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</si>
  <si>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</si>
  <si>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</si>
  <si>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</si>
  <si>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</si>
  <si>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</si>
  <si>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</si>
  <si>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</si>
  <si>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</si>
  <si>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</si>
  <si>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</si>
  <si>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</si>
  <si>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</si>
  <si>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</si>
  <si>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</si>
  <si>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</si>
  <si>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</si>
  <si>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</si>
  <si>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</si>
  <si>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</si>
  <si>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</si>
  <si>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</si>
  <si>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</si>
  <si>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</si>
  <si>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</si>
  <si>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</si>
  <si>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</si>
  <si>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</si>
  <si>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</si>
  <si>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</si>
  <si>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</si>
  <si>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</si>
  <si>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</si>
  <si>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</si>
  <si>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</si>
  <si>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</si>
  <si>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</si>
  <si>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</si>
  <si>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</si>
  <si>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</si>
  <si>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</si>
  <si>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</si>
  <si>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</si>
  <si>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</si>
  <si>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</si>
  <si>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</si>
  <si>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</si>
  <si>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</si>
  <si>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</si>
  <si>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</si>
  <si>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</si>
  <si>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</si>
  <si>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</si>
  <si>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</si>
  <si>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</si>
  <si>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</si>
  <si>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</si>
  <si>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</si>
  <si>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</si>
  <si>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</si>
  <si>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</si>
  <si>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</si>
  <si>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</si>
  <si>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</si>
  <si>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</si>
  <si>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</si>
  <si>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</si>
  <si>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</si>
  <si>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</si>
  <si>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</si>
  <si>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</si>
  <si>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</si>
  <si>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</si>
  <si>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</si>
  <si>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</si>
  <si>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</si>
  <si>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</si>
  <si>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</si>
  <si>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</si>
  <si>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</si>
  <si>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</si>
  <si>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</si>
  <si>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</si>
  <si>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</si>
  <si>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</si>
  <si>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</si>
  <si>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</si>
  <si>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</si>
  <si>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</si>
  <si>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</si>
  <si>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</si>
  <si>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</si>
  <si>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</si>
  <si>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</si>
  <si>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</si>
  <si>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</si>
  <si>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</si>
  <si>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</si>
  <si>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</si>
  <si>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</si>
  <si>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</si>
  <si>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</si>
  <si>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</si>
  <si>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</si>
  <si>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</si>
  <si>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</si>
  <si>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</si>
  <si>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</si>
  <si>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</si>
  <si>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</si>
  <si>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</si>
  <si>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</si>
  <si>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</si>
  <si>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</si>
  <si>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</si>
  <si>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</si>
  <si>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</si>
  <si>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</si>
  <si>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</si>
  <si>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</si>
  <si>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</si>
  <si>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</si>
  <si>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</si>
  <si>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</si>
  <si>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</si>
  <si>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</si>
  <si>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</si>
  <si>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</si>
  <si>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</si>
  <si>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</si>
  <si>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</si>
  <si>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</si>
  <si>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</si>
  <si>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</si>
  <si>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</si>
  <si>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</si>
  <si>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</si>
  <si>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</si>
  <si>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</si>
  <si>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</si>
  <si>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</si>
  <si>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</si>
  <si>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</si>
  <si>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</si>
  <si>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</si>
  <si>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</si>
  <si>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</si>
  <si>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</si>
  <si>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</si>
  <si>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</si>
  <si>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</si>
  <si>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</si>
  <si>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</si>
  <si>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</si>
  <si>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</si>
  <si>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</si>
  <si>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</si>
  <si>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</si>
  <si>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</si>
  <si>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</si>
  <si>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</si>
  <si>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</si>
  <si>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</si>
  <si>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</si>
  <si>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</si>
  <si>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</si>
  <si>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</si>
  <si>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</si>
  <si>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</si>
  <si>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</si>
  <si>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</si>
  <si>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</si>
  <si>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</si>
  <si>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</si>
  <si>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</si>
  <si>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</si>
  <si>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</si>
  <si>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</si>
  <si>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</si>
  <si>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</si>
  <si>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</si>
  <si>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</si>
  <si>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</si>
  <si>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</si>
  <si>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</si>
  <si>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</si>
  <si>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</si>
  <si>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</si>
  <si>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</si>
  <si>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</si>
  <si>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</si>
  <si>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</si>
  <si>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</si>
  <si>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</si>
  <si>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</si>
  <si>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</si>
  <si>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</si>
  <si>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</si>
  <si>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</si>
  <si>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</si>
  <si>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</si>
  <si>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</si>
  <si>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</si>
  <si>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</si>
  <si>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</si>
  <si>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</si>
  <si>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</si>
  <si>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</si>
  <si>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</si>
  <si>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</si>
  <si>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</si>
  <si>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</si>
  <si>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</si>
  <si>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</si>
  <si>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</si>
  <si>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</si>
  <si>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</si>
  <si>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</si>
  <si>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</si>
  <si>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</si>
  <si>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</si>
  <si>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</si>
  <si>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</si>
  <si>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</si>
  <si>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</si>
  <si>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</si>
  <si>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</si>
  <si>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</si>
  <si>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</si>
  <si>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</si>
  <si>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</si>
  <si>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</si>
  <si>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</si>
  <si>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</si>
  <si>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</si>
  <si>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</si>
  <si>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</si>
  <si>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</si>
  <si>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</si>
  <si>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</si>
  <si>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</si>
  <si>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</si>
  <si>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</si>
  <si>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</si>
  <si>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</si>
  <si>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</si>
  <si>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</si>
  <si>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</si>
  <si>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</si>
  <si>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</si>
  <si>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</si>
  <si>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</si>
  <si>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</si>
  <si>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</si>
  <si>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</si>
  <si>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</si>
  <si>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</si>
  <si>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</si>
  <si>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</si>
  <si>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</si>
  <si>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</si>
  <si>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</si>
  <si>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</si>
  <si>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</si>
  <si>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</si>
  <si>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</si>
  <si>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</si>
  <si>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</si>
  <si>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</si>
  <si>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</si>
  <si>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</si>
  <si>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</si>
  <si>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</si>
  <si>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</si>
  <si>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</si>
  <si>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</si>
  <si>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</si>
  <si>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</si>
  <si>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</si>
  <si>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</si>
  <si>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</si>
  <si>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</si>
  <si>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</si>
  <si>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</si>
  <si>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</si>
  <si>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</si>
  <si>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</si>
  <si>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</si>
  <si>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</si>
  <si>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</si>
  <si>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</si>
  <si>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</si>
  <si>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</si>
  <si>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</si>
  <si>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</si>
  <si>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</si>
  <si>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</si>
  <si>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</si>
  <si>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</si>
  <si>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</si>
  <si>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</si>
  <si>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</si>
  <si>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</si>
  <si>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</si>
  <si>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</si>
  <si>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</si>
  <si>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</si>
  <si>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</si>
  <si>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</si>
  <si>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</si>
  <si>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</si>
  <si>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</si>
  <si>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</si>
  <si>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</si>
  <si>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</si>
  <si>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</si>
  <si>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</si>
  <si>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</si>
  <si>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</si>
  <si>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</si>
  <si>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</si>
  <si>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</si>
  <si>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</si>
  <si>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</si>
  <si>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</si>
  <si>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</si>
  <si>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</si>
  <si>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</si>
  <si>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</si>
  <si>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</si>
  <si>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</si>
  <si>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</si>
  <si>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</si>
  <si>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</si>
  <si>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</si>
  <si>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</si>
  <si>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</si>
  <si>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</si>
  <si>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</si>
  <si>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</si>
  <si>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</si>
  <si>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</si>
  <si>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</si>
  <si>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</si>
  <si>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</si>
  <si>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</si>
  <si>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</si>
  <si>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</si>
  <si>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</si>
  <si>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</si>
  <si>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</si>
  <si>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</si>
  <si>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</si>
  <si>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</si>
  <si>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</si>
  <si>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</si>
  <si>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</si>
  <si>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</si>
  <si>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</si>
  <si>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</si>
  <si>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</si>
  <si>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</si>
  <si>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</si>
  <si>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</si>
  <si>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</si>
  <si>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</si>
  <si>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</si>
  <si>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</si>
  <si>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</si>
  <si>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</si>
  <si>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</si>
  <si>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</si>
  <si>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</si>
  <si>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</si>
  <si>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</si>
  <si>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</si>
  <si>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</si>
  <si>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</si>
  <si>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</si>
  <si>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</si>
  <si>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</si>
  <si>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</si>
  <si>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</si>
  <si>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</si>
  <si>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</si>
  <si>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</si>
  <si>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</si>
  <si>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</si>
  <si>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</si>
  <si>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</si>
  <si>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</si>
  <si>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</si>
  <si>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</si>
  <si>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</si>
  <si>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</si>
  <si>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</si>
  <si>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</si>
  <si>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</si>
  <si>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</si>
  <si>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</si>
  <si>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</si>
  <si>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</si>
  <si>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</si>
  <si>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</si>
  <si>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</si>
  <si>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</si>
  <si>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</si>
  <si>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</si>
  <si>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</si>
  <si>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</si>
  <si>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</si>
  <si>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</si>
  <si>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</si>
  <si>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</si>
  <si>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</si>
  <si>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</si>
  <si>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</si>
  <si>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</si>
  <si>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</si>
  <si>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</si>
  <si>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</si>
  <si>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</si>
  <si>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</si>
  <si>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</si>
  <si>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</si>
  <si>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</si>
  <si>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</si>
  <si>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</si>
  <si>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</si>
  <si>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</si>
  <si>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</si>
  <si>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</si>
  <si>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</si>
  <si>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</si>
  <si>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</si>
  <si>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</si>
  <si>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</si>
  <si>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</si>
  <si>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</si>
  <si>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</si>
  <si>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</si>
  <si>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</si>
  <si>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</si>
  <si>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</si>
  <si>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</si>
  <si>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</si>
  <si>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</si>
  <si>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</si>
  <si>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</si>
  <si>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</si>
  <si>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</si>
  <si>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</si>
  <si>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</si>
  <si>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</si>
  <si>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</si>
  <si>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</si>
  <si>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</si>
  <si>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</si>
  <si>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</si>
  <si>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</si>
  <si>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</si>
  <si>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</si>
  <si>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</si>
  <si>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</si>
  <si>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</si>
  <si>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</si>
  <si>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</si>
  <si>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</si>
  <si>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</si>
  <si>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</si>
  <si>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</si>
  <si>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</si>
  <si>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</si>
  <si>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</si>
  <si>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</si>
  <si>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</si>
  <si>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</si>
  <si>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</si>
  <si>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</si>
  <si>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</si>
  <si>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</si>
  <si>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</si>
  <si>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</si>
  <si>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</si>
  <si>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</si>
  <si>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</si>
  <si>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</si>
  <si>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</si>
  <si>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</si>
  <si>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</si>
  <si>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</si>
  <si>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</si>
  <si>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</si>
  <si>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</si>
  <si>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</si>
  <si>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</si>
  <si>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</si>
  <si>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</si>
  <si>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</si>
  <si>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</si>
  <si>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</si>
  <si>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</si>
  <si>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</si>
  <si>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</si>
  <si>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</si>
  <si>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</si>
  <si>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</si>
  <si>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</si>
  <si>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</si>
  <si>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</si>
  <si>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</si>
  <si>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</si>
  <si>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</si>
  <si>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</si>
  <si>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</si>
  <si>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</si>
  <si>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</si>
  <si>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</si>
  <si>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</si>
  <si>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</si>
  <si>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</si>
  <si>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</si>
  <si>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</si>
  <si>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</si>
  <si>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</si>
  <si>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</si>
  <si>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</si>
  <si>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</si>
  <si>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</si>
  <si>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</si>
  <si>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</si>
  <si>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</si>
  <si>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</si>
  <si>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</si>
  <si>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</si>
  <si>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</si>
  <si>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</si>
  <si>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</si>
  <si>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</si>
  <si>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</si>
  <si>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</si>
  <si>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</si>
  <si>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</si>
  <si>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</si>
  <si>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</si>
  <si>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</si>
  <si>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</si>
  <si>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</si>
  <si>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</si>
  <si>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</si>
  <si>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</si>
  <si>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</si>
  <si>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</si>
  <si>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</si>
  <si>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</si>
  <si>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</si>
  <si>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</si>
  <si>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</si>
  <si>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</si>
  <si>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</si>
  <si>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</si>
  <si>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</si>
  <si>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</si>
  <si>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</si>
  <si>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</si>
  <si>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</si>
  <si>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</si>
  <si>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</si>
  <si>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</si>
  <si>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</si>
  <si>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</si>
  <si>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</si>
  <si>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</si>
  <si>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</si>
  <si>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</si>
  <si>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</si>
  <si>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</si>
  <si>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</si>
  <si>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</si>
  <si>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</si>
  <si>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</si>
  <si>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</si>
  <si>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</si>
  <si>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</si>
  <si>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</si>
  <si>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</si>
  <si>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</si>
  <si>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</si>
  <si>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</si>
  <si>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</si>
  <si>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</si>
  <si>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</si>
  <si>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</si>
  <si>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</si>
  <si>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</si>
  <si>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</si>
  <si>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</si>
  <si>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</si>
  <si>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</si>
  <si>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</si>
  <si>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</si>
  <si>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</si>
  <si>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</si>
  <si>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</si>
  <si>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</si>
  <si>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</si>
  <si>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</si>
  <si>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</si>
  <si>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</si>
  <si>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</si>
  <si>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</si>
  <si>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</si>
  <si>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</si>
  <si>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</si>
  <si>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</si>
  <si>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</si>
  <si>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</si>
  <si>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</si>
  <si>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</si>
  <si>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</si>
  <si>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</si>
  <si>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</si>
  <si>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</si>
  <si>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</si>
  <si>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</si>
  <si>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</si>
  <si>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</si>
  <si>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</si>
  <si>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</si>
  <si>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</si>
  <si>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</si>
  <si>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</si>
  <si>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</si>
  <si>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</si>
  <si>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</si>
  <si>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</si>
  <si>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</si>
  <si>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</si>
  <si>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</si>
  <si>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</si>
  <si>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</si>
  <si>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</si>
  <si>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</si>
  <si>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</si>
  <si>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</si>
  <si>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</si>
  <si>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</si>
  <si>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</si>
  <si>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</si>
  <si>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</si>
  <si>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</si>
  <si>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</si>
  <si>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</si>
  <si>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</si>
  <si>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</si>
  <si>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</si>
  <si>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</si>
  <si>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</si>
  <si>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</si>
  <si>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</si>
  <si>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</si>
  <si>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</si>
  <si>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</si>
  <si>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</si>
  <si>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</si>
  <si>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</si>
  <si>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</si>
  <si>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</si>
  <si>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</si>
  <si>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</si>
  <si>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</si>
  <si>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</si>
  <si>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</si>
  <si>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</si>
  <si>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</si>
  <si>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</si>
  <si>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</si>
  <si>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</si>
  <si>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</si>
  <si>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</si>
  <si>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</si>
  <si>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</si>
  <si>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</si>
  <si>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</si>
  <si>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</si>
  <si>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</si>
  <si>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</si>
  <si>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</si>
  <si>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</si>
  <si>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</si>
  <si>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</si>
  <si>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</si>
  <si>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</si>
  <si>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</si>
  <si>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</si>
  <si>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</si>
  <si>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</si>
  <si>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</si>
  <si>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</si>
  <si>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</si>
  <si>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</si>
  <si>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</si>
  <si>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</si>
  <si>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</si>
  <si>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</si>
  <si>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</si>
  <si>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</si>
  <si>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</si>
  <si>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</si>
  <si>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</si>
  <si>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</si>
  <si>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</si>
  <si>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</si>
  <si>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</si>
  <si>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</si>
  <si>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</si>
  <si>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</si>
  <si>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</si>
  <si>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</si>
  <si>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</si>
  <si>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</si>
  <si>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</si>
  <si>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</si>
  <si>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</si>
  <si>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</si>
  <si>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</si>
  <si>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</si>
  <si>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</si>
  <si>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</si>
  <si>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</si>
  <si>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</si>
  <si>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</si>
  <si>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</si>
  <si>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</si>
  <si>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</si>
  <si>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</si>
  <si>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</si>
  <si>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</si>
  <si>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</si>
  <si>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</si>
  <si>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</si>
  <si>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</si>
  <si>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</si>
  <si>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</si>
  <si>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</si>
  <si>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</si>
  <si>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</si>
  <si>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</si>
  <si>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</si>
  <si>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</si>
  <si>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</si>
  <si>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</si>
  <si>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</si>
  <si>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</si>
  <si>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</si>
  <si>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</si>
  <si>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</si>
  <si>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</si>
  <si>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</si>
  <si>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</si>
  <si>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</si>
  <si>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</si>
  <si>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</si>
  <si>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</si>
  <si>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</si>
  <si>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</si>
  <si>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</si>
  <si>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</si>
  <si>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</si>
  <si>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</si>
  <si>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</si>
  <si>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</si>
  <si>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</si>
  <si>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</si>
  <si>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</si>
  <si>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</si>
  <si>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</si>
  <si>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</si>
  <si>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</si>
  <si>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</si>
  <si>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</si>
  <si>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</si>
  <si>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</si>
  <si>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</si>
  <si>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</si>
  <si>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</si>
  <si>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</si>
  <si>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</si>
  <si>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</si>
  <si>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</si>
  <si>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</si>
  <si>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</si>
  <si>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</si>
  <si>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</si>
  <si>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</si>
  <si>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</si>
  <si>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</si>
  <si>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</si>
  <si>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</si>
  <si>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</si>
  <si>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</si>
  <si>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</si>
  <si>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</si>
  <si>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</si>
  <si>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</si>
  <si>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</si>
  <si>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</si>
  <si>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</si>
  <si>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</si>
  <si>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</si>
  <si>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</si>
  <si>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</si>
  <si>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</si>
  <si>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</si>
  <si>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</si>
  <si>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</si>
  <si>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</si>
  <si>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</si>
  <si>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</si>
  <si>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</si>
  <si>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</si>
  <si>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</si>
  <si>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</si>
  <si>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</si>
  <si>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</si>
  <si>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</si>
  <si>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</si>
  <si>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</si>
  <si>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</si>
  <si>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</si>
  <si>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</si>
  <si>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</si>
  <si>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</si>
  <si>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</si>
  <si>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</si>
  <si>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</si>
  <si>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</si>
  <si>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</si>
  <si>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</si>
  <si>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</si>
  <si>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</si>
  <si>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</si>
  <si>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</si>
  <si>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</si>
  <si>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</si>
  <si>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</si>
  <si>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</si>
  <si>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</si>
  <si>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</si>
  <si>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</si>
  <si>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</si>
  <si>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</si>
  <si>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</si>
  <si>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</si>
  <si>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</si>
  <si>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</si>
  <si>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</si>
  <si>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</si>
  <si>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</si>
  <si>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</si>
  <si>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</si>
  <si>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</si>
  <si>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</si>
  <si>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</si>
  <si>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</si>
  <si>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</si>
  <si>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</si>
  <si>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</si>
  <si>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</si>
  <si>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</si>
  <si>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</si>
  <si>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</si>
  <si>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</si>
  <si>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</si>
  <si>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</si>
  <si>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</si>
  <si>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</si>
  <si>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</si>
  <si>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</si>
  <si>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</si>
  <si>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</si>
  <si>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</si>
  <si>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</si>
  <si>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</si>
  <si>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</si>
  <si>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</si>
  <si>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</si>
  <si>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</si>
  <si>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</si>
  <si>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</si>
  <si>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</si>
  <si>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</si>
  <si>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</si>
  <si>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</si>
  <si>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</si>
  <si>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</si>
  <si>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</si>
  <si>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</si>
  <si>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</si>
  <si>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</si>
  <si>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</si>
  <si>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</si>
  <si>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</si>
  <si>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</si>
  <si>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</si>
  <si>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</si>
  <si>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</si>
  <si>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</si>
  <si>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</si>
  <si>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</si>
  <si>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</si>
  <si>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</si>
  <si>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</si>
  <si>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</si>
  <si>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</si>
  <si>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</si>
  <si>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</si>
  <si>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</si>
  <si>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</si>
  <si>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</si>
  <si>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</si>
  <si>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</si>
  <si>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</si>
  <si>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</si>
  <si>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</si>
  <si>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</si>
  <si>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</si>
  <si>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</si>
  <si>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</si>
  <si>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</si>
  <si>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</si>
  <si>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</si>
  <si>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</si>
  <si>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</si>
  <si>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</si>
  <si>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</si>
  <si>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</si>
  <si>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</si>
  <si>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</si>
  <si>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</si>
  <si>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</si>
  <si>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</si>
  <si>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</si>
  <si>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</si>
  <si>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</si>
  <si>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</si>
  <si>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</si>
  <si>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</si>
  <si>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</si>
  <si>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</si>
  <si>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</si>
  <si>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</si>
  <si>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</si>
  <si>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</si>
  <si>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</si>
  <si>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</si>
  <si>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</si>
  <si>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</si>
  <si>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</si>
  <si>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</si>
  <si>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</si>
  <si>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</si>
  <si>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</si>
  <si>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</si>
  <si>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</si>
  <si>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</si>
  <si>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</si>
  <si>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</si>
  <si>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</si>
  <si>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</si>
  <si>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</si>
  <si>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</si>
  <si>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</si>
  <si>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</si>
  <si>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</si>
  <si>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</si>
  <si>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</si>
  <si>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</si>
  <si>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</si>
  <si>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</si>
  <si>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</si>
  <si>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</si>
  <si>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</si>
  <si>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</si>
  <si>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</si>
  <si>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</si>
  <si>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</si>
  <si>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</si>
  <si>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</si>
  <si>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</si>
  <si>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</si>
  <si>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</si>
  <si>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</si>
  <si>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</si>
  <si>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</si>
  <si>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</si>
  <si>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</si>
  <si>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</si>
  <si>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</si>
  <si>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</si>
  <si>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</si>
  <si>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</si>
  <si>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</si>
  <si>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</si>
  <si>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</si>
  <si>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</si>
  <si>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</si>
  <si>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</si>
  <si>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</si>
  <si>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</si>
  <si>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</si>
  <si>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</si>
  <si>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</si>
  <si>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</si>
  <si>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</si>
  <si>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</si>
  <si>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</si>
  <si>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</si>
  <si>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</si>
  <si>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</si>
  <si>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</si>
  <si>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</si>
  <si>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</si>
  <si>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</si>
  <si>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</si>
  <si>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</si>
  <si>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</si>
  <si>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</si>
  <si>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</si>
  <si>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</si>
  <si>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</si>
  <si>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</si>
  <si>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</si>
  <si>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</si>
  <si>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</si>
  <si>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</si>
  <si>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</si>
  <si>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</si>
  <si>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</si>
  <si>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</si>
  <si>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</si>
  <si>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</si>
  <si>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</si>
  <si>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</si>
  <si>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</si>
  <si>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</si>
  <si>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</si>
  <si>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</si>
  <si>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</si>
  <si>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</si>
  <si>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</si>
  <si>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</si>
  <si>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</si>
  <si>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</si>
  <si>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</si>
  <si>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</si>
  <si>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</si>
  <si>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</si>
  <si>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</si>
  <si>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</si>
  <si>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</si>
  <si>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</si>
  <si>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</si>
  <si>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</si>
  <si>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</si>
  <si>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</si>
  <si>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</si>
  <si>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</si>
  <si>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</si>
  <si>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</si>
  <si>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</si>
  <si>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</si>
  <si>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</si>
  <si>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</si>
  <si>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</si>
  <si>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</si>
  <si>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</si>
  <si>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</si>
  <si>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</si>
  <si>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</si>
  <si>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</si>
  <si>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</si>
  <si>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</si>
  <si>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</si>
  <si>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</si>
  <si>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</si>
  <si>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</si>
  <si>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</si>
  <si>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</si>
  <si>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</si>
  <si>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</si>
  <si>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</si>
  <si>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</si>
  <si>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</si>
  <si>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</si>
  <si>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</si>
  <si>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</si>
  <si>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</si>
  <si>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</si>
  <si>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</si>
  <si>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</si>
  <si>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</si>
  <si>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</si>
  <si>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</si>
  <si>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</si>
  <si>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</si>
  <si>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</si>
  <si>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</si>
  <si>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</si>
  <si>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</si>
  <si>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</si>
  <si>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</si>
  <si>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</si>
  <si>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</si>
  <si>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</si>
  <si>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</si>
  <si>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</si>
  <si>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</si>
  <si>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</si>
  <si>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</si>
  <si>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</si>
  <si>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</si>
  <si>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</si>
  <si>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</si>
  <si>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</si>
  <si>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</si>
  <si>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</si>
  <si>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</si>
  <si>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</si>
  <si>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</si>
  <si>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</si>
  <si>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</si>
  <si>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</si>
  <si>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</si>
  <si>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</si>
  <si>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</si>
  <si>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</si>
  <si>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</si>
  <si>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</si>
  <si>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</si>
  <si>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</si>
  <si>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</si>
  <si>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</si>
  <si>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</si>
  <si>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</si>
  <si>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</si>
  <si>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</si>
  <si>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</si>
  <si>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</si>
  <si>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</si>
  <si>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</si>
  <si>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</si>
  <si>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</si>
  <si>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</si>
  <si>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</si>
  <si>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</si>
  <si>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</si>
  <si>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</si>
  <si>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</si>
  <si>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</si>
  <si>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</si>
  <si>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</si>
  <si>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</si>
  <si>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</si>
  <si>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</si>
  <si>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</si>
  <si>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</si>
  <si>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</si>
  <si>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</si>
  <si>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</si>
  <si>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</si>
  <si>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</si>
  <si>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</si>
  <si>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</si>
  <si>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</si>
  <si>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</si>
  <si>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</si>
  <si>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</si>
  <si>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</si>
  <si>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</si>
  <si>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</si>
  <si>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</si>
  <si>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</si>
  <si>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</si>
  <si>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</si>
  <si>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</si>
  <si>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</si>
  <si>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</si>
  <si>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</si>
  <si>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</si>
  <si>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</si>
  <si>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</si>
  <si>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</si>
  <si>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</si>
  <si>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</si>
  <si>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</si>
  <si>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</si>
  <si>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</si>
  <si>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</si>
  <si>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</si>
  <si>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</si>
  <si>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</si>
  <si>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</si>
  <si>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</si>
  <si>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</si>
  <si>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</si>
  <si>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</si>
  <si>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</si>
  <si>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</si>
  <si>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</si>
  <si>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</si>
  <si>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</si>
  <si>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</si>
  <si>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</si>
  <si>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</si>
  <si>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</si>
  <si>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</si>
  <si>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</si>
  <si>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</si>
  <si>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</si>
  <si>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</si>
  <si>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</si>
  <si>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</si>
  <si>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</si>
  <si>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</si>
  <si>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</si>
  <si>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</si>
  <si>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</si>
  <si>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</si>
  <si>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</si>
  <si>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</si>
  <si>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</si>
  <si>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</si>
  <si>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</si>
  <si>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</si>
  <si>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</si>
  <si>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</si>
  <si>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</si>
  <si>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</si>
  <si>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</si>
  <si>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</si>
  <si>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</si>
  <si>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</si>
  <si>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</si>
  <si>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</si>
  <si>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</si>
  <si>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</si>
  <si>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</si>
  <si>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</si>
  <si>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</si>
  <si>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</si>
  <si>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</si>
  <si>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</si>
  <si>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</si>
  <si>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</si>
  <si>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</si>
  <si>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</si>
  <si>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</si>
  <si>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</si>
  <si>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</si>
  <si>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</si>
  <si>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</si>
  <si>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</si>
  <si>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</si>
  <si>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</si>
  <si>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</si>
  <si>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</si>
  <si>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</si>
  <si>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</si>
  <si>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</si>
  <si>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</si>
  <si>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</si>
  <si>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</si>
  <si>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</si>
  <si>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</si>
  <si>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</si>
  <si>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</si>
  <si>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</si>
  <si>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</si>
  <si>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</si>
  <si>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</si>
  <si>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</si>
  <si>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</si>
  <si>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</si>
  <si>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</si>
  <si>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</si>
  <si>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</si>
  <si>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</si>
  <si>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</si>
  <si>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</si>
  <si>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</si>
  <si>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</si>
  <si>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</si>
  <si>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</si>
  <si>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</si>
  <si>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</si>
  <si>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</si>
  <si>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</si>
  <si>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</si>
  <si>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</si>
  <si>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</si>
  <si>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</si>
  <si>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</si>
  <si>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</si>
  <si>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</si>
  <si>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</si>
  <si>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</si>
  <si>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</si>
  <si>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</si>
  <si>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</si>
  <si>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</si>
  <si>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</si>
  <si>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</si>
  <si>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</si>
  <si>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</si>
  <si>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</si>
  <si>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</si>
  <si>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</si>
  <si>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</si>
  <si>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</si>
  <si>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</si>
  <si>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</si>
  <si>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</si>
  <si>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</si>
  <si>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</si>
  <si>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</si>
  <si>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</si>
  <si>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</si>
  <si>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</si>
  <si>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</si>
  <si>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</si>
  <si>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</si>
  <si>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</si>
  <si>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</si>
  <si>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</si>
  <si>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</si>
  <si>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</si>
  <si>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</si>
  <si>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</si>
  <si>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</si>
  <si>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</si>
  <si>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</si>
  <si>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</si>
  <si>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</si>
  <si>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</si>
  <si>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</si>
  <si>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</si>
  <si>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</si>
  <si>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</si>
  <si>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</si>
  <si>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</si>
  <si>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</si>
  <si>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</si>
  <si>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</si>
  <si>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</si>
  <si>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</si>
  <si>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</si>
  <si>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</si>
  <si>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</si>
  <si>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</si>
  <si>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</si>
  <si>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</si>
  <si>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</si>
  <si>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</si>
  <si>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</si>
  <si>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</si>
  <si>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</si>
  <si>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</si>
  <si>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</si>
  <si>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</si>
  <si>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</si>
  <si>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</si>
  <si>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</si>
  <si>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</si>
  <si>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</si>
  <si>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</si>
  <si>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</si>
  <si>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</si>
  <si>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</si>
  <si>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</si>
  <si>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</si>
  <si>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</si>
  <si>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</si>
  <si>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</si>
  <si>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</si>
  <si>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</si>
  <si>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</si>
  <si>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</si>
  <si>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</si>
  <si>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</si>
  <si>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</si>
  <si>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</si>
  <si>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</si>
  <si>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</si>
  <si>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</si>
  <si>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</si>
  <si>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</si>
  <si>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</si>
  <si>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</si>
  <si>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</si>
  <si>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</si>
  <si>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</si>
  <si>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</si>
  <si>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</si>
  <si>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</si>
  <si>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</si>
  <si>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</si>
  <si>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</si>
  <si>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</si>
  <si>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</si>
  <si>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</si>
  <si>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</si>
  <si>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</si>
  <si>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</si>
  <si>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</si>
  <si>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</si>
  <si>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</si>
  <si>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</si>
  <si>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</si>
  <si>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</si>
  <si>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</si>
  <si>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</si>
  <si>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</si>
  <si>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</si>
  <si>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</si>
  <si>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</si>
  <si>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</si>
  <si>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</si>
  <si>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</si>
  <si>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</si>
  <si>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</si>
  <si>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</si>
  <si>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</si>
  <si>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</si>
  <si>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</si>
  <si>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</si>
  <si>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</si>
  <si>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</si>
  <si>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</si>
  <si>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</si>
  <si>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</si>
  <si>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</si>
  <si>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</si>
  <si>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</si>
  <si>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</si>
  <si>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</si>
  <si>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</si>
  <si>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</si>
  <si>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</si>
  <si>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</si>
  <si>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</si>
  <si>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</si>
  <si>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</si>
  <si>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</si>
  <si>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</si>
  <si>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</si>
  <si>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</si>
  <si>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</si>
  <si>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</si>
  <si>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</si>
  <si>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</si>
  <si>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</si>
  <si>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</si>
  <si>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</si>
  <si>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</si>
  <si>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</si>
  <si>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</si>
  <si>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</si>
  <si>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</si>
  <si>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</si>
  <si>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</si>
  <si>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</si>
  <si>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</si>
  <si>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</si>
  <si>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</si>
  <si>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</si>
  <si>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</si>
  <si>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</si>
  <si>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</si>
  <si>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</si>
  <si>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</si>
  <si>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</si>
  <si>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</si>
  <si>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</si>
  <si>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</si>
  <si>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</si>
  <si>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</si>
  <si>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</si>
  <si>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</si>
  <si>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</si>
  <si>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</si>
  <si>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</si>
  <si>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</si>
  <si>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</si>
  <si>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</si>
  <si>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</si>
  <si>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</si>
  <si>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</si>
  <si>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</si>
  <si>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</si>
  <si>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</si>
  <si>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</si>
  <si>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</si>
  <si>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</si>
  <si>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</si>
  <si>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</si>
  <si>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</si>
  <si>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</si>
  <si>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</si>
  <si>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</si>
  <si>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</si>
  <si>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</si>
  <si>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</si>
  <si>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</si>
  <si>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</si>
  <si>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</si>
  <si>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</si>
  <si>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</si>
  <si>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</si>
  <si>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</si>
  <si>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</si>
  <si>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</si>
  <si>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</si>
  <si>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</si>
  <si>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</si>
  <si>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</si>
  <si>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</si>
  <si>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</si>
  <si>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</si>
  <si>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</si>
  <si>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</si>
  <si>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</si>
  <si>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</si>
  <si>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</si>
  <si>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</si>
  <si>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</si>
  <si>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</si>
  <si>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</si>
  <si>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</si>
  <si>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</si>
  <si>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</si>
  <si>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</si>
  <si>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</si>
  <si>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</si>
  <si>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</si>
  <si>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</si>
  <si>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</si>
  <si>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</si>
  <si>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</si>
  <si>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</si>
  <si>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</si>
  <si>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</si>
  <si>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</si>
  <si>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</si>
  <si>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</si>
  <si>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</si>
  <si>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</si>
  <si>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</si>
  <si>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</si>
  <si>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</si>
  <si>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</si>
  <si>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</si>
  <si>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</si>
  <si>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</si>
  <si>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</si>
  <si>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</si>
  <si>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</si>
  <si>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</si>
  <si>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</si>
  <si>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</si>
  <si>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</si>
  <si>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</si>
  <si>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</si>
  <si>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</si>
  <si>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</si>
  <si>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</si>
  <si>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</si>
  <si>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</si>
  <si>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</si>
  <si>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</si>
  <si>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</si>
  <si>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</si>
  <si>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</si>
  <si>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</si>
  <si>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</si>
  <si>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</si>
  <si>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</si>
  <si>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</si>
  <si>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</si>
  <si>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</si>
  <si>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</si>
  <si>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</si>
  <si>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</si>
  <si>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</si>
  <si>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</si>
  <si>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</si>
  <si>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</si>
  <si>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</si>
  <si>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</si>
  <si>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</si>
  <si>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</si>
  <si>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</si>
  <si>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</si>
  <si>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</si>
  <si>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</si>
  <si>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</si>
  <si>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</si>
  <si>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</si>
  <si>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</si>
  <si>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</si>
  <si>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</si>
  <si>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</si>
  <si>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</si>
  <si>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</si>
  <si>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</si>
  <si>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</si>
  <si>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</si>
  <si>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</si>
  <si>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</si>
  <si>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</si>
  <si>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</si>
  <si>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</si>
  <si>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</si>
  <si>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</si>
  <si>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</si>
  <si>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</si>
  <si>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</si>
  <si>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</si>
  <si>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</si>
  <si>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</si>
  <si>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</si>
  <si>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</si>
  <si>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</si>
  <si>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</si>
  <si>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</si>
  <si>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</si>
  <si>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</si>
  <si>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</si>
  <si>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</si>
  <si>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</si>
  <si>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</si>
  <si>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</si>
  <si>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</si>
  <si>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</si>
  <si>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</si>
  <si>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</si>
  <si>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</si>
  <si>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</si>
  <si>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</si>
  <si>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</si>
  <si>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</si>
  <si>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</si>
  <si>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</si>
  <si>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</si>
  <si>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</si>
  <si>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</si>
  <si>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</si>
  <si>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</si>
  <si>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</si>
  <si>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</si>
  <si>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</si>
  <si>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</si>
  <si>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</si>
  <si>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</si>
  <si>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</si>
  <si>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</si>
  <si>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</si>
  <si>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</si>
  <si>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</si>
  <si>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</si>
  <si>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</si>
  <si>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</si>
  <si>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</si>
  <si>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</si>
  <si>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</si>
  <si>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</si>
  <si>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</si>
  <si>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</si>
  <si>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</si>
  <si>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</si>
  <si>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</si>
  <si>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</si>
  <si>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</si>
  <si>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</si>
  <si>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</si>
  <si>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</si>
  <si>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</si>
  <si>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</si>
  <si>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</si>
  <si>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</si>
  <si>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</si>
  <si>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</si>
  <si>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</si>
  <si>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</si>
  <si>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</si>
  <si>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</si>
  <si>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</si>
  <si>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</si>
  <si>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</si>
  <si>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</si>
  <si>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</si>
  <si>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</si>
  <si>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</si>
  <si>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</si>
  <si>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</si>
  <si>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</si>
  <si>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</si>
  <si>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</si>
  <si>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</si>
  <si>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</si>
  <si>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</si>
  <si>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</si>
  <si>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</si>
  <si>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</si>
  <si>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</si>
  <si>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</si>
  <si>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</si>
  <si>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</si>
  <si>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</si>
  <si>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</si>
  <si>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</si>
  <si>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</si>
  <si>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</si>
  <si>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</si>
  <si>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</si>
  <si>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</si>
  <si>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</si>
  <si>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</si>
  <si>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</si>
  <si>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</si>
  <si>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</si>
  <si>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</si>
  <si>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</si>
  <si>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</si>
  <si>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</si>
  <si>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</si>
  <si>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</si>
  <si>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</si>
  <si>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</si>
  <si>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</si>
  <si>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</si>
  <si>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</si>
  <si>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</si>
  <si>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</si>
  <si>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</si>
  <si>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</si>
  <si>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</si>
  <si>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</si>
  <si>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</si>
  <si>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</si>
  <si>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</si>
  <si>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</si>
  <si>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</si>
  <si>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</si>
  <si>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</si>
  <si>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</si>
  <si>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</si>
  <si>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</si>
  <si>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</si>
  <si>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</si>
  <si>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</si>
  <si>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</si>
  <si>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</si>
  <si>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</si>
  <si>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</si>
  <si>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</si>
  <si>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</si>
  <si>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</si>
  <si>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</si>
  <si>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</si>
  <si>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</si>
  <si>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</si>
  <si>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</si>
  <si>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</si>
  <si>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</si>
  <si>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</si>
  <si>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</si>
  <si>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</si>
  <si>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</si>
  <si>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</si>
  <si>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</si>
  <si>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</si>
  <si>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</si>
  <si>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</si>
  <si>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</si>
  <si>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</si>
  <si>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</si>
  <si>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</si>
  <si>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</si>
  <si>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</si>
  <si>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</si>
  <si>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</si>
  <si>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</si>
  <si>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</si>
  <si>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</si>
  <si>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</si>
  <si>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</si>
  <si>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</si>
  <si>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</si>
  <si>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</si>
  <si>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</si>
  <si>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</si>
  <si>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</si>
  <si>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</si>
  <si>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</si>
  <si>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</si>
  <si>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</si>
  <si>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</si>
  <si>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</si>
  <si>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</si>
  <si>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</si>
  <si>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</si>
  <si>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</si>
  <si>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</si>
  <si>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</si>
  <si>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</si>
  <si>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</si>
  <si>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</si>
  <si>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</si>
  <si>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</si>
  <si>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</si>
  <si>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</si>
  <si>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</si>
  <si>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</si>
  <si>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</si>
  <si>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</si>
  <si>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</si>
  <si>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</si>
  <si>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</si>
  <si>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</si>
  <si>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</si>
  <si>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</si>
  <si>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</si>
  <si>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</si>
  <si>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</si>
  <si>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</si>
  <si>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</si>
  <si>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</si>
  <si>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</si>
  <si>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</si>
  <si>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</si>
  <si>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</si>
  <si>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</si>
  <si>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</si>
  <si>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</si>
  <si>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</si>
  <si>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</si>
  <si>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</si>
  <si>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</si>
  <si>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</si>
  <si>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</si>
  <si>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</si>
  <si>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</si>
  <si>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</si>
  <si>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</si>
  <si>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</si>
  <si>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</si>
  <si>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</si>
  <si>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</si>
  <si>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</si>
  <si>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</si>
  <si>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</si>
  <si>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</si>
  <si>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</si>
  <si>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</si>
  <si>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</si>
  <si>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</si>
  <si>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</si>
  <si>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</si>
  <si>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</si>
  <si>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</si>
  <si>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</si>
  <si>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</si>
  <si>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</si>
  <si>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</si>
  <si>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</si>
  <si>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</si>
  <si>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</si>
  <si>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</si>
  <si>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</si>
  <si>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</si>
  <si>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</si>
  <si>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</si>
  <si>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</si>
  <si>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</si>
  <si>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</si>
  <si>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</si>
  <si>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</si>
  <si>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</si>
  <si>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</si>
  <si>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</si>
  <si>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</si>
  <si>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</si>
  <si>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</si>
  <si>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</si>
  <si>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</si>
  <si>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</si>
  <si>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</si>
  <si>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</si>
  <si>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</si>
  <si>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</si>
  <si>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</si>
  <si>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</si>
  <si>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</si>
  <si>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</si>
  <si>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</si>
  <si>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</si>
  <si>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</si>
  <si>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</si>
  <si>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</si>
  <si>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</si>
  <si>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</si>
  <si>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</si>
  <si>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</si>
  <si>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</si>
  <si>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</si>
  <si>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</si>
  <si>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</si>
  <si>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</si>
  <si>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</si>
  <si>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</si>
  <si>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</si>
  <si>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</si>
  <si>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</si>
  <si>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</si>
  <si>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</si>
  <si>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</si>
  <si>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</si>
  <si>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</si>
  <si>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</si>
  <si>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</si>
  <si>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</si>
  <si>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</si>
  <si>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</si>
  <si>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</si>
  <si>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</si>
  <si>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</si>
  <si>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</si>
  <si>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</si>
  <si>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</si>
  <si>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</si>
  <si>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</si>
  <si>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</si>
  <si>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</si>
  <si>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</si>
  <si>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</si>
  <si>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</si>
  <si>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</si>
  <si>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</si>
  <si>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</si>
  <si>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</si>
  <si>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</si>
  <si>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</si>
  <si>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</si>
  <si>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</si>
  <si>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</si>
  <si>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</si>
  <si>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</si>
  <si>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</si>
  <si>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</si>
  <si>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</si>
  <si>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</si>
  <si>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</si>
  <si>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</si>
  <si>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</si>
  <si>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</si>
  <si>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</si>
  <si>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</si>
  <si>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</si>
  <si>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</si>
  <si>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</si>
  <si>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</si>
  <si>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</si>
  <si>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</si>
  <si>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</si>
  <si>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</si>
  <si>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</si>
  <si>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</si>
  <si>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</si>
  <si>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</si>
  <si>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</si>
  <si>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</si>
  <si>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</si>
  <si>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</si>
  <si>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</si>
  <si>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</si>
  <si>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</si>
  <si>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</si>
  <si>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</si>
  <si>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</si>
  <si>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</si>
  <si>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</si>
  <si>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</si>
  <si>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</si>
  <si>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</si>
  <si>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</si>
  <si>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</si>
  <si>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</si>
  <si>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</si>
  <si>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</si>
  <si>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</si>
  <si>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</si>
  <si>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</si>
  <si>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</si>
  <si>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</si>
  <si>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</si>
  <si>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</si>
  <si>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</si>
  <si>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</si>
  <si>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</si>
  <si>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</si>
  <si>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</si>
  <si>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</si>
  <si>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</si>
  <si>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</si>
  <si>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</si>
  <si>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</si>
  <si>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</si>
  <si>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</si>
  <si>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</si>
  <si>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</si>
  <si>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</si>
  <si>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</si>
  <si>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</si>
  <si>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</si>
  <si>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</si>
  <si>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</si>
  <si>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</si>
  <si>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</si>
  <si>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</si>
  <si>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</si>
  <si>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</si>
  <si>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</si>
  <si>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</si>
  <si>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</si>
  <si>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</si>
  <si>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</si>
  <si>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</si>
  <si>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</si>
  <si>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</si>
  <si>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</si>
  <si>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</si>
  <si>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</si>
  <si>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</si>
  <si>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</si>
  <si>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</si>
  <si>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</si>
  <si>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</si>
  <si>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</si>
  <si>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</si>
  <si>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</si>
  <si>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</si>
  <si>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</si>
  <si>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</si>
  <si>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</si>
  <si>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</si>
  <si>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</si>
  <si>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</si>
  <si>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</si>
  <si>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</si>
  <si>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</si>
  <si>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</si>
  <si>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</si>
  <si>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</si>
  <si>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</si>
  <si>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</si>
  <si>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</si>
  <si>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</si>
  <si>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</si>
  <si>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</si>
  <si>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</si>
  <si>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</si>
  <si>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</si>
  <si>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</si>
  <si>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</si>
  <si>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</si>
  <si>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</si>
  <si>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</si>
  <si>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</si>
  <si>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</si>
  <si>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</si>
  <si>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</si>
  <si>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</si>
  <si>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</si>
  <si>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</si>
  <si>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</si>
  <si>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</si>
  <si>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</si>
  <si>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</si>
  <si>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</si>
  <si>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</si>
  <si>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</si>
  <si>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</si>
  <si>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</si>
  <si>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</si>
  <si>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</si>
  <si>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</si>
  <si>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</si>
  <si>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</si>
  <si>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</si>
  <si>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</si>
  <si>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</si>
  <si>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</si>
  <si>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</si>
  <si>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</si>
  <si>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</si>
  <si>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</si>
  <si>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</si>
  <si>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</si>
  <si>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</si>
  <si>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</si>
  <si>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</si>
  <si>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</si>
  <si>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</si>
  <si>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</si>
  <si>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</si>
  <si>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</si>
  <si>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</si>
  <si>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</si>
  <si>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</si>
  <si>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</si>
  <si>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</si>
  <si>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</si>
  <si>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</si>
  <si>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</si>
  <si>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</si>
  <si>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</si>
  <si>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</si>
  <si>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</si>
  <si>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</si>
  <si>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</si>
  <si>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</si>
  <si>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</si>
  <si>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</si>
  <si>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</si>
  <si>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</si>
  <si>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</si>
  <si>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</si>
  <si>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</si>
  <si>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</si>
  <si>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</si>
  <si>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</si>
  <si>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</si>
  <si>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</si>
  <si>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</si>
  <si>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</si>
  <si>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</si>
  <si>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</si>
  <si>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</si>
  <si>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</si>
  <si>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</si>
  <si>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</si>
  <si>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</si>
  <si>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</si>
  <si>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</si>
  <si>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</si>
  <si>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</si>
  <si>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</si>
  <si>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</si>
  <si>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</si>
  <si>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</si>
  <si>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</si>
  <si>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</si>
  <si>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</si>
  <si>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</si>
  <si>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</si>
  <si>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</si>
  <si>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</si>
  <si>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</si>
  <si>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</si>
  <si>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</si>
  <si>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</si>
  <si>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</si>
  <si>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</si>
  <si>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</si>
  <si>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</si>
  <si>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</si>
  <si>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</si>
  <si>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</si>
  <si>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</si>
  <si>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</si>
  <si>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</si>
  <si>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</si>
  <si>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</si>
  <si>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</si>
  <si>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</si>
  <si>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</si>
  <si>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</si>
  <si>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</si>
  <si>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</si>
  <si>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</si>
  <si>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</si>
  <si>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</si>
  <si>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</si>
  <si>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</si>
  <si>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</si>
  <si>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</si>
  <si>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</si>
  <si>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</si>
  <si>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</si>
  <si>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</si>
  <si>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</si>
  <si>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</si>
  <si>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</si>
  <si>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</si>
  <si>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</si>
  <si>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</si>
  <si>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</si>
  <si>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</si>
  <si>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</si>
  <si>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</si>
  <si>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</si>
  <si>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</si>
  <si>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</si>
  <si>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</si>
  <si>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</si>
  <si>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</si>
  <si>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</si>
  <si>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</si>
  <si>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</si>
  <si>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</si>
  <si>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</si>
  <si>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</si>
  <si>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</si>
  <si>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</si>
  <si>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</si>
  <si>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</si>
  <si>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</si>
  <si>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</si>
  <si>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</si>
  <si>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</si>
  <si>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</si>
  <si>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</si>
  <si>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</si>
  <si>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</si>
  <si>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</si>
  <si>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</si>
  <si>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</si>
  <si>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</si>
  <si>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</si>
  <si>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</si>
  <si>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</si>
  <si>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</si>
  <si>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</si>
  <si>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</si>
  <si>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</si>
  <si>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</si>
  <si>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</si>
  <si>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</si>
  <si>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</si>
  <si>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</si>
  <si>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</si>
  <si>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</si>
  <si>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</si>
  <si>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</si>
  <si>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</si>
  <si>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</si>
  <si>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</si>
  <si>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</si>
  <si>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</si>
  <si>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</si>
  <si>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</si>
  <si>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</si>
  <si>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</si>
  <si>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</si>
  <si>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</si>
  <si>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</si>
  <si>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</si>
  <si>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</si>
  <si>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</si>
  <si>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</si>
  <si>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</si>
  <si>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</si>
  <si>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</si>
  <si>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</si>
  <si>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</si>
  <si>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</si>
  <si>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</si>
  <si>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</si>
  <si>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</si>
  <si>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</si>
  <si>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</si>
  <si>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</si>
  <si>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</si>
  <si>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</si>
  <si>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</si>
  <si>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</si>
  <si>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</si>
  <si>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</si>
  <si>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</si>
  <si>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</si>
  <si>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</si>
  <si>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</si>
  <si>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</si>
  <si>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</si>
  <si>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</si>
  <si>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</si>
  <si>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</si>
  <si>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</si>
  <si>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</si>
  <si>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</si>
  <si>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</si>
  <si>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</si>
  <si>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</si>
  <si>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</si>
  <si>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</si>
  <si>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</si>
  <si>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</si>
  <si>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</si>
  <si>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</si>
  <si>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</si>
  <si>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</si>
  <si>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</si>
  <si>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</si>
  <si>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</si>
  <si>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</si>
  <si>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</si>
  <si>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</si>
  <si>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</si>
  <si>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</si>
  <si>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</si>
  <si>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</si>
  <si>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</si>
  <si>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</si>
  <si>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</si>
  <si>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</si>
  <si>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</si>
  <si>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</si>
  <si>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</si>
  <si>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</si>
  <si>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</si>
  <si>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</si>
  <si>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</si>
  <si>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</si>
  <si>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</si>
  <si>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</si>
  <si>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</si>
  <si>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</si>
  <si>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</si>
  <si>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</si>
  <si>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</si>
  <si>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</si>
  <si>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</si>
  <si>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</si>
  <si>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</si>
  <si>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</si>
  <si>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</si>
  <si>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</si>
  <si>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</si>
  <si>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</si>
  <si>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</si>
  <si>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</si>
  <si>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</si>
  <si>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</si>
  <si>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</si>
  <si>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</si>
  <si>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</si>
  <si>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</si>
  <si>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</si>
  <si>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</si>
  <si>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</si>
  <si>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</si>
  <si>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</si>
  <si>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</si>
  <si>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</si>
  <si>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</si>
  <si>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</si>
  <si>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</si>
  <si>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</si>
  <si>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</si>
  <si>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</si>
  <si>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</si>
  <si>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</si>
  <si>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</si>
  <si>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</si>
  <si>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</si>
  <si>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</si>
  <si>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</si>
  <si>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</si>
  <si>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</si>
  <si>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</si>
  <si>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</si>
  <si>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</si>
  <si>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</si>
  <si>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</si>
  <si>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</si>
  <si>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</si>
  <si>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</si>
  <si>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</si>
  <si>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</si>
  <si>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</si>
  <si>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</si>
  <si>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</si>
  <si>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</si>
  <si>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</si>
  <si>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</si>
  <si>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</si>
  <si>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</si>
  <si>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</si>
  <si>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</si>
  <si>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</si>
  <si>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</si>
  <si>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</si>
  <si>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</si>
  <si>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</si>
  <si>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</si>
  <si>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</si>
  <si>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</si>
  <si>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</si>
  <si>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</si>
  <si>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</si>
  <si>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</si>
  <si>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</si>
  <si>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</si>
  <si>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</si>
  <si>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</si>
  <si>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</si>
  <si>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</si>
  <si>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</si>
  <si>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</si>
  <si>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</si>
  <si>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</si>
  <si>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</si>
  <si>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</si>
  <si>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</si>
  <si>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</si>
  <si>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</si>
  <si>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</si>
  <si>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</si>
  <si>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</si>
  <si>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</si>
  <si>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</si>
  <si>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</si>
  <si>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</si>
  <si>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</si>
  <si>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</si>
  <si>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</si>
  <si>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</si>
  <si>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</si>
  <si>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</si>
  <si>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</si>
  <si>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</si>
  <si>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</si>
  <si>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</si>
  <si>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</si>
  <si>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</si>
  <si>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</si>
  <si>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</si>
  <si>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</si>
  <si>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</si>
  <si>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</si>
  <si>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</si>
  <si>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</si>
  <si>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</si>
  <si>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</si>
  <si>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</si>
  <si>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</si>
  <si>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</si>
  <si>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</si>
  <si>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</si>
  <si>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</si>
  <si>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</si>
  <si>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</si>
  <si>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</si>
  <si>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</si>
  <si>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</si>
  <si>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</si>
  <si>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</si>
  <si>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</si>
  <si>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</si>
  <si>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</si>
  <si>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</si>
  <si>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</si>
  <si>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</si>
  <si>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</si>
  <si>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</si>
  <si>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</si>
  <si>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</si>
  <si>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</si>
  <si>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</si>
  <si>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</si>
  <si>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</si>
  <si>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</si>
  <si>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</si>
  <si>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</si>
  <si>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</si>
  <si>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</si>
  <si>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</si>
  <si>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</si>
  <si>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</si>
  <si>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</si>
  <si>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</si>
  <si>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</si>
  <si>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</si>
  <si>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</si>
  <si>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</si>
  <si>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</si>
  <si>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</si>
  <si>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</si>
  <si>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</si>
  <si>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</si>
  <si>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</si>
  <si>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</si>
  <si>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</si>
  <si>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</si>
  <si>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</si>
  <si>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</si>
  <si>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</si>
  <si>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</si>
  <si>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</si>
  <si>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</si>
  <si>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</si>
  <si>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</si>
  <si>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</si>
  <si>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</si>
  <si>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</si>
  <si>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</si>
  <si>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</si>
  <si>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</si>
  <si>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</si>
  <si>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</si>
  <si>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</si>
  <si>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</si>
  <si>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</si>
  <si>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</si>
  <si>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</si>
  <si>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</si>
  <si>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</si>
  <si>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</si>
  <si>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</si>
  <si>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</si>
  <si>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</si>
  <si>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</si>
  <si>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</si>
  <si>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</si>
  <si>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</si>
  <si>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</si>
  <si>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</si>
  <si>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</si>
  <si>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</si>
  <si>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</si>
  <si>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</si>
  <si>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</si>
  <si>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</si>
  <si>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</si>
  <si>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</si>
  <si>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</si>
  <si>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</si>
  <si>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</si>
  <si>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</si>
  <si>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</si>
  <si>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</si>
  <si>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</si>
  <si>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</si>
  <si>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</si>
  <si>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</si>
  <si>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</si>
  <si>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</si>
  <si>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</si>
  <si>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</si>
  <si>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</si>
  <si>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</si>
  <si>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</si>
  <si>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</si>
  <si>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</si>
  <si>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</si>
  <si>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</si>
  <si>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</si>
  <si>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</si>
  <si>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</si>
  <si>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</si>
  <si>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</si>
  <si>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</si>
  <si>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</si>
  <si>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</si>
  <si>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</si>
  <si>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</si>
  <si>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</si>
  <si>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</si>
  <si>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</si>
  <si>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</si>
  <si>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</si>
  <si>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</si>
  <si>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</si>
  <si>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</si>
  <si>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</si>
  <si>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</si>
  <si>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</si>
  <si>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</si>
  <si>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</si>
  <si>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</si>
  <si>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</si>
  <si>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</si>
  <si>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</si>
  <si>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</si>
  <si>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</si>
  <si>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</si>
  <si>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</si>
  <si>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</si>
  <si>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</si>
  <si>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</si>
  <si>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</si>
  <si>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</si>
  <si>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</si>
  <si>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</si>
  <si>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</si>
  <si>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</si>
  <si>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</si>
  <si>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</si>
  <si>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</si>
  <si>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</si>
  <si>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</si>
  <si>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</si>
  <si>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</si>
  <si>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</si>
  <si>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</si>
  <si>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</si>
  <si>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</si>
  <si>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</si>
  <si>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</si>
  <si>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</si>
  <si>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</si>
  <si>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</si>
  <si>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</si>
  <si>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</si>
  <si>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</si>
  <si>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</si>
  <si>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</si>
  <si>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</si>
  <si>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</si>
  <si>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</si>
  <si>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</si>
  <si>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</si>
  <si>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</si>
  <si>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</si>
  <si>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</si>
  <si>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</si>
  <si>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</si>
  <si>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</si>
  <si>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</si>
  <si>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</si>
  <si>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</si>
  <si>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</si>
  <si>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</si>
  <si>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</si>
  <si>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</si>
  <si>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</si>
  <si>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</si>
  <si>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</si>
  <si>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</si>
  <si>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</si>
  <si>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</si>
  <si>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</si>
  <si>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</si>
  <si>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</si>
  <si>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</si>
  <si>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</si>
  <si>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</si>
  <si>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</si>
  <si>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</si>
  <si>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</si>
  <si>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</si>
  <si>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</si>
  <si>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</si>
  <si>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</si>
  <si>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</si>
  <si>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</si>
  <si>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</si>
  <si>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</si>
  <si>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</si>
  <si>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</si>
  <si>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</si>
  <si>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</si>
  <si>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</si>
  <si>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</si>
  <si>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</si>
  <si>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</si>
  <si>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</si>
  <si>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</si>
  <si>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</si>
  <si>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</si>
  <si>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</si>
  <si>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</si>
  <si>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</si>
  <si>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</si>
  <si>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</si>
  <si>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</si>
  <si>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</si>
  <si>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</si>
  <si>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</si>
  <si>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</si>
  <si>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</si>
  <si>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</si>
  <si>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</si>
  <si>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</si>
  <si>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</si>
  <si>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</si>
  <si>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</si>
  <si>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</si>
  <si>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</si>
  <si>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</si>
  <si>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</si>
  <si>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</si>
  <si>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</si>
  <si>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</si>
  <si>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</si>
  <si>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</si>
  <si>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</si>
  <si>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</si>
  <si>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</si>
  <si>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</si>
  <si>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</si>
  <si>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</si>
  <si>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</si>
  <si>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</si>
  <si>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</si>
  <si>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</si>
  <si>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</si>
  <si>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</si>
  <si>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</si>
  <si>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</si>
  <si>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</si>
  <si>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</si>
  <si>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</si>
  <si>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</si>
  <si>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</si>
  <si>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</si>
  <si>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</si>
  <si>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</si>
  <si>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</si>
  <si>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</si>
  <si>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</si>
  <si>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</si>
  <si>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</si>
  <si>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</si>
  <si>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</si>
  <si>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</si>
  <si>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</si>
  <si>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</si>
  <si>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</si>
  <si>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</si>
  <si>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</si>
  <si>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</si>
  <si>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</si>
  <si>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</si>
  <si>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</si>
  <si>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</si>
  <si>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</si>
  <si>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</si>
  <si>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</si>
  <si>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</si>
  <si>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</si>
  <si>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</si>
  <si>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</si>
  <si>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</si>
  <si>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</si>
  <si>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</si>
  <si>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</si>
  <si>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</si>
  <si>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</si>
  <si>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</si>
  <si>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</si>
  <si>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</si>
  <si>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</si>
  <si>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</si>
  <si>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</si>
  <si>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</si>
  <si>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</si>
  <si>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</si>
  <si>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</si>
  <si>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</si>
  <si>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</si>
  <si>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</si>
  <si>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</si>
  <si>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</si>
  <si>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</si>
  <si>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</si>
  <si>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</si>
  <si>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</si>
  <si>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</si>
  <si>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</si>
  <si>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</si>
  <si>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</si>
  <si>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</si>
  <si>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</si>
  <si>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</si>
  <si>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</si>
  <si>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</si>
  <si>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</si>
  <si>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</si>
  <si>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</si>
  <si>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</si>
  <si>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</si>
  <si>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</si>
  <si>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</si>
  <si>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</si>
  <si>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</si>
  <si>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</si>
  <si>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</si>
  <si>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</si>
  <si>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</si>
  <si>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</si>
  <si>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</si>
  <si>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</si>
  <si>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</si>
  <si>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</si>
  <si>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</si>
  <si>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</si>
  <si>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</si>
  <si>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</si>
  <si>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</si>
  <si>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</si>
  <si>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</si>
  <si>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</si>
  <si>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</si>
  <si>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</si>
  <si>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</si>
  <si>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</si>
  <si>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</si>
  <si>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</si>
  <si>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</si>
  <si>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</si>
  <si>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</si>
  <si>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</si>
  <si>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</si>
  <si>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</si>
  <si>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</si>
  <si>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</si>
  <si>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</si>
  <si>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</si>
  <si>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</si>
  <si>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</si>
  <si>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</si>
  <si>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</si>
  <si>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</si>
  <si>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</si>
  <si>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</si>
  <si>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</si>
  <si>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</si>
  <si>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</si>
  <si>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</si>
  <si>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</si>
  <si>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</si>
  <si>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</si>
  <si>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</si>
  <si>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</si>
  <si>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</si>
  <si>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</si>
  <si>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</si>
  <si>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</si>
  <si>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</si>
  <si>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</si>
  <si>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</si>
  <si>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</si>
  <si>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</si>
  <si>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</si>
  <si>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</si>
  <si>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</si>
  <si>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</si>
  <si>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</si>
  <si>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</si>
  <si>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</si>
  <si>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</si>
  <si>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</si>
  <si>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</si>
  <si>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</si>
  <si>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</si>
  <si>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</si>
  <si>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</si>
  <si>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</si>
  <si>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</si>
  <si>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</si>
  <si>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</si>
  <si>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</si>
  <si>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</si>
  <si>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</si>
  <si>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</si>
  <si>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</si>
  <si>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</si>
  <si>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</si>
  <si>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</si>
  <si>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</si>
  <si>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</si>
  <si>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</si>
  <si>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</si>
  <si>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</si>
  <si>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</si>
  <si>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</si>
  <si>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</si>
  <si>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</si>
  <si>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</si>
  <si>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</si>
  <si>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</si>
  <si>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</si>
  <si>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</si>
  <si>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</si>
  <si>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</si>
  <si>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</si>
  <si>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</si>
  <si>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</si>
  <si>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</si>
  <si>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</si>
  <si>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</si>
  <si>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</si>
  <si>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</si>
  <si>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</si>
  <si>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</si>
  <si>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</si>
  <si>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</si>
  <si>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</si>
  <si>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</si>
  <si>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</si>
  <si>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</si>
  <si>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</si>
  <si>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</si>
  <si>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</si>
  <si>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</si>
  <si>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</si>
  <si>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</si>
  <si>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</si>
  <si>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</si>
  <si>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</si>
  <si>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</si>
  <si>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</si>
  <si>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</si>
  <si>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</si>
  <si>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</si>
  <si>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</si>
  <si>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</si>
  <si>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</si>
  <si>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</si>
  <si>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</si>
  <si>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</si>
  <si>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</si>
  <si>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</si>
  <si>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</si>
  <si>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</si>
  <si>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</si>
  <si>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</si>
  <si>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</si>
  <si>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</si>
  <si>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</si>
  <si>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</si>
  <si>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</si>
  <si>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</si>
  <si>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</si>
  <si>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</si>
  <si>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</si>
  <si>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</si>
  <si>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</si>
  <si>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</si>
  <si>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</si>
  <si>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</si>
  <si>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</si>
  <si>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</si>
  <si>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</si>
  <si>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</si>
  <si>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</si>
  <si>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</si>
  <si>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</si>
  <si>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</si>
  <si>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</si>
  <si>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</si>
  <si>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</si>
  <si>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</si>
  <si>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</si>
  <si>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</si>
  <si>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</si>
  <si>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</si>
  <si>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</si>
  <si>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</si>
  <si>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</si>
  <si>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</si>
  <si>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</si>
  <si>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</si>
  <si>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</si>
  <si>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</si>
  <si>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</si>
  <si>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</si>
  <si>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</si>
  <si>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</si>
  <si>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</si>
  <si>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</si>
  <si>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</si>
  <si>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</si>
  <si>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</si>
  <si>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</si>
  <si>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</si>
  <si>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</si>
  <si>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</si>
  <si>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</si>
  <si>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</si>
  <si>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</si>
  <si>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</si>
  <si>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</si>
  <si>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</si>
  <si>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</si>
  <si>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</si>
  <si>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</si>
  <si>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</si>
  <si>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</si>
  <si>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</si>
  <si>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</si>
  <si>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</si>
  <si>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</si>
  <si>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</si>
  <si>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</si>
  <si>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</si>
  <si>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</si>
  <si>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</si>
  <si>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</si>
  <si>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</si>
  <si>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</si>
  <si>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</si>
  <si>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</si>
  <si>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</si>
  <si>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</si>
  <si>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</si>
  <si>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</si>
  <si>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</si>
  <si>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</si>
  <si>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</si>
  <si>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</si>
  <si>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</si>
  <si>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</si>
  <si>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</si>
  <si>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</si>
  <si>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</si>
  <si>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</si>
  <si>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</si>
  <si>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</si>
  <si>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</si>
  <si>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</si>
  <si>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</si>
  <si>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</si>
  <si>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</si>
  <si>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</si>
  <si>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</si>
  <si>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</si>
  <si>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</si>
  <si>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</si>
  <si>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</si>
  <si>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</si>
  <si>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</si>
  <si>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</si>
  <si>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</si>
  <si>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</si>
  <si>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</si>
  <si>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</si>
  <si>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</si>
  <si>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</si>
  <si>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</si>
  <si>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</si>
  <si>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</si>
  <si>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</si>
  <si>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</si>
  <si>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</si>
  <si>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</si>
  <si>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</si>
  <si>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</si>
  <si>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</si>
  <si>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</si>
  <si>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</si>
  <si>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</si>
  <si>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</si>
  <si>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</si>
  <si>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</si>
  <si>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</si>
  <si>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</si>
  <si>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</si>
  <si>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</si>
  <si>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</si>
  <si>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</si>
  <si>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</si>
  <si>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</si>
  <si>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</si>
  <si>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</si>
  <si>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</si>
  <si>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</si>
  <si>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</si>
  <si>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</si>
  <si>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</si>
  <si>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</si>
  <si>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</si>
  <si>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</si>
  <si>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</si>
  <si>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</si>
  <si>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</si>
  <si>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</si>
  <si>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</si>
  <si>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</si>
  <si>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</si>
  <si>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</si>
  <si>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</si>
  <si>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</si>
  <si>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</si>
  <si>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</si>
  <si>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</si>
  <si>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</si>
  <si>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</si>
  <si>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</si>
  <si>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</si>
  <si>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</si>
  <si>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</si>
  <si>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</si>
  <si>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</si>
  <si>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</si>
  <si>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</si>
  <si>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</si>
  <si>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</si>
  <si>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</si>
  <si>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</si>
  <si>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</si>
  <si>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</si>
  <si>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</si>
  <si>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</si>
  <si>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</si>
  <si>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</si>
  <si>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</si>
  <si>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</si>
  <si>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</si>
  <si>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</si>
  <si>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</si>
  <si>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</si>
  <si>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</si>
  <si>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</si>
  <si>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</si>
  <si>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</si>
  <si>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</si>
  <si>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</si>
  <si>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</si>
  <si>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</si>
  <si>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</si>
  <si>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</si>
  <si>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</si>
  <si>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</si>
  <si>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</si>
  <si>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</si>
  <si>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</si>
  <si>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</si>
  <si>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</si>
  <si>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</si>
  <si>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</si>
  <si>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</si>
  <si>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</si>
  <si>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</si>
  <si>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</si>
  <si>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</si>
  <si>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</si>
  <si>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</si>
  <si>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</si>
  <si>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</si>
  <si>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</si>
  <si>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</si>
  <si>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</si>
  <si>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</si>
  <si>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</si>
  <si>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</si>
  <si>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</si>
  <si>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</si>
  <si>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</si>
  <si>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</si>
  <si>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</si>
  <si>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</si>
  <si>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</si>
  <si>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</si>
  <si>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</si>
  <si>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</si>
  <si>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</si>
  <si>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</si>
  <si>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</si>
  <si>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</si>
  <si>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</si>
  <si>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</si>
  <si>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</si>
  <si>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</si>
  <si>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</si>
  <si>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</si>
  <si>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</si>
  <si>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</si>
  <si>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</si>
  <si>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</si>
  <si>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</si>
  <si>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</si>
  <si>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</si>
  <si>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</si>
  <si>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</si>
  <si>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</si>
  <si>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</si>
  <si>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</si>
  <si>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</si>
  <si>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</si>
  <si>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</si>
  <si>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</si>
  <si>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</si>
  <si>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</si>
  <si>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</si>
  <si>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</si>
  <si>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</si>
  <si>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</si>
  <si>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</si>
  <si>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</si>
  <si>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</si>
  <si>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</si>
  <si>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</si>
  <si>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</si>
  <si>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</si>
  <si>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</si>
  <si>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</si>
  <si>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</si>
  <si>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</si>
  <si>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</si>
  <si>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</si>
  <si>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</si>
  <si>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</si>
  <si>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</si>
  <si>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</si>
  <si>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</si>
  <si>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</si>
  <si>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</si>
  <si>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</si>
  <si>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</si>
  <si>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</si>
  <si>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</si>
  <si>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</si>
  <si>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</si>
  <si>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</si>
  <si>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</si>
  <si>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</si>
  <si>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</si>
  <si>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</si>
  <si>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</si>
  <si>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</si>
  <si>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</si>
  <si>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</si>
  <si>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</si>
  <si>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</si>
  <si>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</si>
  <si>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</si>
  <si>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</si>
  <si>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</si>
  <si>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</si>
  <si>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</si>
  <si>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</si>
  <si>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</si>
  <si>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</si>
  <si>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</si>
  <si>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</si>
  <si>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</si>
  <si>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</si>
  <si>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</si>
  <si>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</si>
  <si>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</si>
  <si>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</si>
  <si>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</si>
  <si>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</si>
  <si>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</si>
  <si>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</si>
  <si>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</si>
  <si>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</si>
  <si>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</si>
  <si>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</si>
  <si>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</si>
  <si>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</si>
  <si>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</si>
  <si>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</si>
  <si>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</si>
  <si>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</si>
  <si>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</si>
  <si>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</si>
  <si>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</si>
  <si>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</si>
  <si>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</si>
  <si>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</si>
  <si>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</si>
  <si>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</si>
  <si>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</si>
  <si>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</si>
  <si>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</si>
  <si>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</si>
  <si>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</si>
  <si>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</si>
  <si>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</si>
  <si>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</si>
  <si>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</si>
  <si>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</si>
  <si>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</si>
  <si>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</si>
  <si>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</si>
  <si>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</si>
  <si>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</si>
  <si>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</si>
  <si>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</si>
  <si>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</si>
  <si>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</si>
  <si>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</si>
  <si>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</si>
  <si>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</si>
  <si>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</si>
  <si>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</si>
  <si>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</si>
  <si>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</si>
  <si>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</si>
  <si>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</si>
  <si>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</si>
  <si>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</si>
  <si>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</si>
  <si>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</si>
  <si>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</si>
  <si>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</si>
  <si>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</si>
  <si>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</si>
  <si>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</si>
  <si>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</si>
  <si>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</si>
  <si>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</si>
  <si>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</si>
  <si>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</si>
  <si>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</si>
  <si>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</si>
  <si>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</si>
  <si>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</si>
  <si>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</si>
  <si>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</si>
  <si>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</si>
  <si>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</si>
  <si>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</si>
  <si>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</si>
  <si>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</si>
  <si>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</si>
  <si>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</si>
  <si>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</si>
  <si>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</si>
  <si>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</si>
  <si>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</si>
  <si>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</si>
  <si>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</si>
  <si>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</si>
  <si>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</si>
  <si>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</si>
  <si>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</si>
  <si>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</si>
  <si>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</si>
  <si>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</si>
  <si>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</si>
  <si>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</si>
  <si>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</si>
  <si>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</si>
  <si>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</si>
  <si>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</si>
  <si>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</si>
  <si>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</si>
  <si>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</si>
  <si>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</si>
  <si>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</si>
  <si>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</si>
  <si>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</si>
  <si>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</si>
  <si>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</si>
  <si>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</si>
  <si>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</si>
  <si>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</si>
  <si>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</si>
  <si>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</si>
  <si>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</si>
  <si>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</si>
  <si>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</si>
  <si>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</si>
  <si>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</si>
  <si>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</si>
  <si>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</si>
  <si>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</si>
  <si>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</si>
  <si>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</si>
  <si>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</si>
  <si>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</si>
  <si>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</si>
  <si>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</si>
  <si>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</si>
  <si>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</si>
  <si>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</si>
  <si>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</si>
  <si>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</si>
  <si>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</si>
  <si>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</si>
  <si>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</si>
  <si>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</si>
  <si>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</si>
  <si>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</si>
  <si>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</si>
  <si>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</si>
  <si>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</si>
  <si>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</si>
  <si>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</si>
  <si>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</si>
  <si>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</si>
  <si>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</si>
  <si>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</si>
  <si>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</si>
  <si>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</si>
  <si>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</si>
  <si>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</si>
  <si>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</si>
  <si>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</si>
  <si>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</si>
  <si>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</si>
  <si>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</si>
  <si>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</si>
  <si>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</si>
  <si>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</si>
  <si>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</si>
  <si>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</si>
  <si>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</si>
  <si>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</si>
  <si>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</si>
  <si>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</si>
  <si>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</si>
  <si>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</si>
  <si>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</si>
  <si>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</si>
  <si>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</si>
  <si>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</si>
  <si>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</si>
  <si>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</si>
  <si>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</si>
  <si>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</si>
  <si>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</si>
  <si>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</si>
  <si>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</si>
  <si>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</si>
  <si>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</si>
  <si>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</si>
  <si>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</si>
  <si>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</si>
  <si>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</si>
  <si>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</si>
  <si>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</si>
  <si>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</si>
  <si>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</si>
  <si>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</si>
  <si>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</si>
  <si>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</si>
  <si>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</si>
  <si>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</si>
  <si>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</si>
  <si>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</si>
  <si>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</si>
  <si>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</si>
  <si>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</si>
  <si>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</si>
  <si>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</si>
  <si>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</si>
  <si>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</si>
  <si>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</si>
  <si>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</si>
  <si>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</si>
  <si>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</si>
  <si>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</si>
  <si>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</si>
  <si>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</si>
  <si>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</si>
  <si>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</si>
  <si>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</si>
  <si>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</si>
  <si>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</si>
  <si>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</si>
  <si>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</si>
  <si>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</si>
  <si>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</si>
  <si>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</si>
  <si>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</si>
  <si>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</si>
  <si>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</si>
  <si>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</si>
  <si>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</si>
  <si>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</si>
  <si>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</si>
  <si>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</si>
  <si>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</si>
  <si>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</si>
  <si>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</si>
  <si>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</si>
  <si>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</si>
  <si>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</si>
  <si>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</si>
  <si>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</si>
  <si>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</si>
  <si>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</si>
  <si>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</si>
  <si>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</si>
  <si>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</si>
  <si>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</si>
  <si>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</si>
  <si>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</si>
  <si>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</si>
  <si>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</si>
  <si>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</si>
  <si>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</si>
  <si>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</si>
  <si>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</si>
  <si>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</si>
  <si>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</si>
  <si>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</si>
  <si>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</si>
  <si>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</si>
  <si>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</si>
  <si>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</si>
  <si>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</si>
  <si>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</si>
  <si>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</si>
  <si>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</si>
  <si>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</si>
  <si>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</si>
  <si>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</si>
  <si>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</si>
  <si>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</si>
  <si>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</si>
  <si>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</si>
  <si>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</si>
  <si>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</si>
  <si>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</si>
  <si>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</si>
  <si>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</si>
  <si>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</si>
  <si>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</si>
  <si>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</si>
  <si>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</si>
  <si>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</si>
  <si>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</si>
  <si>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</si>
  <si>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</si>
  <si>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</si>
  <si>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</si>
  <si>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</si>
  <si>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</si>
  <si>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</si>
  <si>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</si>
  <si>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</si>
  <si>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</si>
  <si>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</si>
  <si>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</si>
  <si>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</si>
  <si>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</si>
  <si>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</si>
  <si>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</si>
  <si>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</si>
  <si>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</si>
  <si>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</si>
  <si>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</si>
  <si>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</si>
  <si>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</si>
  <si>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</si>
  <si>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</si>
  <si>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</si>
  <si>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</si>
  <si>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</si>
  <si>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</si>
  <si>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</si>
  <si>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</si>
  <si>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</si>
  <si>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</si>
  <si>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</si>
  <si>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</si>
  <si>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</si>
  <si>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</si>
  <si>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</si>
  <si>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</si>
  <si>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</si>
  <si>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</si>
  <si>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</si>
  <si>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</si>
  <si>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</si>
  <si>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</si>
  <si>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</si>
  <si>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</si>
  <si>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</si>
  <si>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</si>
  <si>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</si>
  <si>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</si>
  <si>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</si>
  <si>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</si>
  <si>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</si>
  <si>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</si>
  <si>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</si>
  <si>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</si>
  <si>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</si>
  <si>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</si>
  <si>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</si>
  <si>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</si>
  <si>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</si>
  <si>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</si>
  <si>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</si>
  <si>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</si>
  <si>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</si>
  <si>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</si>
  <si>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</si>
  <si>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</si>
  <si>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</si>
  <si>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</si>
  <si>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</si>
  <si>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</si>
  <si>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</si>
  <si>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</si>
  <si>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</si>
  <si>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</si>
  <si>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</si>
  <si>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</si>
  <si>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</si>
  <si>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</si>
  <si>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</si>
  <si>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</si>
  <si>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</si>
  <si>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</si>
  <si>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</si>
  <si>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</si>
  <si>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</si>
  <si>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</si>
  <si>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</si>
  <si>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</si>
  <si>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</si>
  <si>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</si>
  <si>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</si>
  <si>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</si>
  <si>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</si>
  <si>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</si>
  <si>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</si>
  <si>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</si>
  <si>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</si>
  <si>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</si>
  <si>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</si>
  <si>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</si>
  <si>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</si>
  <si>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</si>
  <si>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</si>
  <si>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</si>
  <si>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</si>
  <si>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</si>
  <si>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</si>
  <si>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</si>
  <si>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</si>
  <si>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</si>
  <si>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</si>
  <si>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</si>
  <si>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</si>
  <si>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</si>
  <si>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</si>
  <si>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</si>
  <si>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</si>
  <si>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</si>
  <si>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</si>
  <si>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</si>
  <si>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</si>
  <si>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</si>
  <si>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</si>
  <si>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</si>
  <si>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</si>
  <si>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</si>
  <si>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</si>
  <si>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</si>
  <si>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</si>
  <si>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</si>
  <si>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</si>
  <si>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</si>
  <si>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</si>
  <si>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</si>
  <si>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</si>
  <si>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</si>
  <si>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</si>
  <si>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</si>
  <si>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</si>
  <si>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</si>
  <si>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</si>
  <si>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</si>
  <si>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</si>
  <si>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</si>
  <si>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</si>
  <si>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</si>
  <si>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</si>
  <si>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</si>
  <si>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</si>
  <si>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</si>
  <si>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</si>
  <si>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</si>
  <si>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</si>
  <si>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</si>
  <si>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</si>
  <si>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</si>
  <si>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</si>
  <si>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</si>
  <si>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</si>
  <si>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</si>
  <si>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</si>
  <si>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</si>
  <si>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</si>
  <si>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</si>
  <si>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</si>
  <si>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</si>
  <si>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</si>
  <si>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</si>
  <si>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</si>
  <si>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</si>
  <si>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</si>
  <si>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</si>
  <si>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</si>
  <si>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</si>
  <si>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</si>
  <si>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</si>
  <si>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</si>
  <si>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</si>
  <si>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</si>
  <si>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</si>
  <si>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</si>
  <si>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</si>
  <si>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</si>
  <si>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</si>
  <si>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</si>
  <si>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</si>
  <si>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</si>
  <si>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</si>
  <si>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</si>
  <si>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</si>
  <si>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</si>
  <si>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</si>
  <si>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</si>
  <si>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</si>
  <si>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</si>
  <si>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</si>
  <si>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</si>
  <si>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</si>
  <si>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</si>
  <si>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</si>
  <si>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</si>
  <si>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</si>
  <si>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</si>
  <si>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</si>
  <si>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</si>
  <si>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</si>
  <si>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</si>
  <si>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</si>
  <si>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</si>
  <si>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</si>
  <si>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</si>
  <si>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</si>
  <si>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</si>
  <si>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</si>
  <si>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</si>
  <si>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</si>
  <si>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</si>
  <si>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</si>
  <si>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</si>
  <si>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</si>
  <si>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</si>
  <si>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</si>
  <si>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</si>
  <si>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</si>
  <si>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</si>
  <si>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</si>
  <si>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</si>
  <si>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</si>
  <si>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</si>
  <si>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</si>
  <si>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</si>
  <si>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</si>
  <si>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</si>
  <si>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</si>
  <si>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</si>
  <si>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</si>
  <si>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</si>
  <si>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</si>
  <si>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</si>
  <si>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</si>
  <si>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</si>
  <si>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</si>
  <si>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</si>
  <si>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</si>
  <si>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</si>
  <si>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</si>
  <si>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</si>
  <si>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</si>
  <si>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</si>
  <si>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</si>
  <si>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</si>
  <si>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</si>
  <si>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</si>
  <si>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</si>
  <si>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</si>
  <si>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</si>
  <si>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</si>
  <si>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</si>
  <si>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</si>
  <si>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</si>
  <si>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</si>
  <si>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</si>
  <si>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</si>
  <si>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</si>
  <si>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</si>
  <si>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</si>
  <si>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</si>
  <si>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</si>
  <si>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</si>
  <si>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</si>
  <si>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</si>
  <si>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</si>
  <si>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</si>
  <si>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</si>
  <si>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</si>
  <si>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</si>
  <si>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</si>
  <si>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</si>
  <si>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</si>
  <si>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</si>
  <si>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</si>
  <si>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</si>
  <si>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</si>
  <si>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</si>
  <si>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</si>
  <si>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</si>
  <si>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</si>
  <si>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</si>
  <si>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</si>
  <si>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</si>
  <si>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</si>
  <si>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</si>
  <si>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</si>
  <si>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</si>
  <si>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</si>
  <si>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</si>
  <si>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</si>
  <si>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</si>
  <si>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</si>
  <si>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</si>
  <si>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</si>
  <si>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</si>
  <si>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</si>
  <si>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</si>
  <si>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</si>
  <si>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</si>
  <si>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</si>
  <si>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</si>
  <si>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</si>
  <si>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</si>
  <si>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</si>
  <si>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</si>
  <si>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</si>
  <si>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</si>
  <si>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</si>
  <si>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</si>
  <si>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</si>
  <si>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</si>
  <si>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</si>
  <si>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</si>
  <si>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</si>
  <si>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</si>
  <si>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</si>
  <si>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</si>
  <si>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</si>
  <si>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</si>
  <si>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</si>
  <si>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</si>
  <si>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</si>
  <si>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</si>
  <si>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</si>
  <si>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</si>
  <si>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</si>
  <si>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</si>
  <si>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</si>
  <si>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</si>
  <si>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</si>
  <si>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</si>
  <si>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</si>
  <si>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</si>
  <si>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</si>
  <si>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</si>
  <si>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</si>
  <si>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</si>
  <si>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</si>
  <si>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</si>
  <si>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</si>
  <si>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</si>
  <si>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</si>
  <si>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</si>
  <si>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</si>
  <si>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</si>
  <si>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</si>
  <si>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</si>
  <si>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</si>
  <si>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</si>
  <si>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</si>
  <si>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</si>
  <si>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</si>
  <si>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</si>
  <si>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</si>
  <si>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</si>
  <si>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</si>
  <si>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</si>
  <si>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</si>
  <si>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</si>
  <si>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</si>
  <si>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</si>
  <si>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</si>
  <si>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</si>
  <si>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</si>
  <si>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</si>
  <si>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</si>
  <si>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</si>
  <si>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</si>
  <si>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</si>
  <si>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</si>
  <si>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</si>
  <si>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</si>
  <si>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</si>
  <si>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</si>
  <si>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</si>
  <si>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</si>
  <si>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</si>
  <si>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</si>
  <si>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</si>
  <si>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</si>
  <si>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</si>
  <si>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</si>
  <si>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</si>
  <si>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</si>
  <si>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</si>
  <si>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</si>
  <si>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</si>
  <si>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</si>
  <si>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</si>
  <si>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</si>
  <si>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</si>
  <si>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</si>
  <si>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</si>
  <si>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</si>
  <si>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</si>
  <si>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</si>
  <si>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</si>
  <si>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</si>
  <si>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</si>
  <si>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</si>
  <si>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</si>
  <si>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</si>
  <si>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</si>
  <si>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</si>
  <si>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</si>
  <si>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</si>
  <si>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</si>
  <si>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</si>
  <si>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</si>
  <si>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</si>
  <si>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</si>
  <si>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</si>
  <si>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</si>
  <si>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</si>
  <si>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</si>
  <si>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</si>
  <si>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</si>
  <si>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</si>
  <si>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</si>
  <si>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</si>
  <si>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</si>
  <si>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</si>
  <si>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</si>
  <si>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</si>
  <si>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</si>
  <si>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</si>
  <si>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</si>
  <si>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</si>
  <si>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</si>
  <si>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</si>
  <si>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</si>
  <si>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</si>
  <si>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</si>
  <si>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</si>
  <si>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</si>
  <si>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</si>
  <si>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</si>
  <si>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</si>
  <si>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</si>
  <si>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</si>
  <si>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</si>
  <si>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</si>
  <si>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</si>
  <si>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</si>
  <si>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</si>
  <si>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</si>
  <si>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</si>
  <si>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</si>
  <si>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</si>
  <si>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</si>
  <si>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</si>
  <si>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</si>
  <si>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</si>
  <si>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</si>
  <si>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</si>
  <si>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</si>
  <si>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</si>
  <si>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</si>
  <si>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</si>
  <si>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</si>
  <si>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</si>
  <si>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</si>
  <si>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</si>
  <si>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</si>
  <si>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</si>
  <si>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</si>
  <si>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</si>
  <si>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</si>
  <si>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</si>
  <si>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</si>
  <si>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</si>
  <si>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</si>
  <si>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</si>
  <si>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</si>
  <si>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</si>
  <si>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</si>
  <si>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</si>
  <si>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</si>
  <si>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</si>
  <si>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</si>
  <si>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</si>
  <si>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</si>
  <si>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</si>
  <si>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</si>
  <si>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</si>
  <si>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</si>
  <si>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</si>
  <si>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</si>
  <si>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</si>
  <si>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</si>
  <si>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</si>
  <si>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</si>
  <si>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</si>
  <si>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</si>
  <si>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</si>
  <si>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</si>
  <si>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</si>
  <si>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</si>
  <si>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</si>
  <si>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</si>
  <si>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</si>
  <si>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</si>
  <si>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</si>
  <si>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</si>
  <si>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</si>
  <si>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</si>
  <si>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</si>
  <si>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</si>
  <si>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</si>
  <si>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</si>
  <si>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</si>
  <si>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</si>
  <si>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</si>
  <si>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</si>
  <si>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</si>
  <si>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</si>
  <si>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</si>
  <si>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</si>
  <si>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</si>
  <si>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</si>
  <si>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</si>
  <si>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</si>
  <si>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</si>
  <si>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</si>
  <si>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</si>
  <si>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</si>
  <si>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</si>
  <si>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</si>
  <si>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</si>
  <si>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</si>
  <si>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</si>
  <si>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</si>
  <si>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</si>
  <si>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</si>
  <si>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</si>
  <si>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</si>
  <si>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</si>
  <si>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</si>
  <si>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</si>
  <si>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</si>
  <si>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</si>
  <si>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</si>
  <si>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</si>
  <si>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</si>
  <si>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</si>
  <si>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</si>
  <si>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</si>
  <si>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</si>
  <si>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</si>
  <si>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</si>
  <si>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</si>
  <si>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</si>
  <si>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</si>
  <si>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</si>
  <si>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</si>
  <si>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</si>
  <si>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</si>
  <si>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</si>
  <si>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</si>
  <si>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</si>
  <si>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</si>
  <si>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</si>
  <si>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</si>
  <si>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</si>
  <si>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</si>
  <si>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</si>
  <si>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</si>
  <si>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</si>
  <si>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</si>
  <si>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</si>
  <si>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</si>
  <si>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</si>
  <si>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</si>
  <si>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</si>
  <si>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</si>
  <si>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</si>
  <si>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</si>
  <si>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</si>
  <si>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</si>
  <si>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</si>
  <si>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</si>
  <si>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</si>
  <si>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</si>
  <si>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</si>
  <si>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</si>
  <si>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</si>
  <si>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</si>
  <si>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</si>
  <si>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</si>
  <si>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</si>
  <si>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</si>
  <si>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</si>
  <si>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</si>
  <si>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</si>
  <si>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</si>
  <si>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</si>
  <si>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</si>
  <si>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</si>
  <si>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</si>
  <si>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</si>
  <si>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</si>
  <si>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</si>
  <si>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</si>
  <si>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</si>
  <si>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</si>
  <si>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</si>
  <si>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</si>
  <si>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</si>
  <si>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</si>
  <si>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</si>
  <si>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</si>
  <si>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</si>
  <si>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</si>
  <si>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</si>
  <si>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</si>
  <si>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</si>
  <si>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</si>
  <si>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</si>
  <si>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</si>
  <si>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</si>
  <si>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</si>
  <si>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</si>
  <si>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</si>
  <si>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</si>
  <si>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</si>
  <si>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</si>
  <si>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</si>
  <si>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</si>
  <si>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</si>
  <si>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</si>
  <si>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</si>
  <si>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</si>
  <si>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</si>
  <si>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</si>
  <si>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</si>
  <si>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</si>
  <si>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</si>
  <si>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</si>
  <si>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</si>
  <si>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</si>
  <si>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</si>
  <si>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</si>
  <si>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</si>
  <si>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</si>
  <si>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</si>
  <si>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</si>
  <si>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</si>
  <si>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</si>
  <si>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</si>
  <si>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</si>
  <si>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</si>
  <si>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</si>
  <si>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</si>
  <si>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</si>
  <si>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</si>
  <si>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</si>
  <si>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</si>
  <si>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</si>
  <si>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</si>
  <si>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</si>
  <si>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</si>
  <si>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</si>
  <si>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</si>
  <si>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</si>
  <si>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</si>
  <si>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</si>
  <si>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</si>
  <si>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</si>
  <si>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</si>
  <si>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</si>
  <si>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</si>
  <si>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</si>
  <si>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</si>
  <si>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</si>
  <si>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</si>
  <si>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</si>
  <si>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</si>
  <si>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</si>
  <si>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</si>
  <si>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</si>
  <si>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</si>
  <si>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</si>
  <si>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</si>
  <si>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</si>
  <si>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</si>
  <si>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</si>
  <si>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</si>
  <si>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</si>
  <si>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</si>
  <si>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</si>
  <si>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</si>
  <si>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</si>
  <si>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</si>
  <si>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</si>
  <si>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</si>
  <si>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</si>
  <si>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</si>
  <si>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</si>
  <si>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</si>
  <si>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</si>
  <si>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</si>
  <si>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</si>
  <si>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</si>
  <si>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</si>
  <si>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</si>
  <si>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</si>
  <si>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</si>
  <si>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</si>
  <si>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</si>
  <si>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</si>
  <si>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</si>
  <si>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</si>
  <si>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</si>
  <si>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</si>
  <si>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</si>
  <si>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</si>
  <si>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</si>
  <si>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</si>
  <si>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</si>
  <si>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</si>
  <si>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</si>
  <si>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</si>
  <si>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</si>
  <si>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</si>
  <si>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</si>
  <si>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</si>
  <si>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</si>
  <si>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</si>
  <si>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</si>
  <si>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</si>
  <si>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</si>
  <si>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</si>
  <si>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</si>
  <si>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</si>
  <si>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</si>
  <si>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</si>
  <si>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</si>
  <si>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</si>
  <si>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</si>
  <si>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</si>
  <si>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</si>
  <si>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</si>
  <si>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</si>
  <si>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</si>
  <si>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</si>
  <si>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</si>
  <si>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</si>
  <si>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</si>
  <si>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</si>
  <si>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</si>
  <si>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</si>
  <si>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</si>
  <si>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</si>
  <si>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</si>
  <si>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</si>
  <si>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</si>
  <si>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</si>
  <si>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</si>
  <si>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</si>
  <si>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</si>
  <si>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</si>
  <si>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</si>
  <si>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</si>
  <si>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</si>
  <si>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</si>
  <si>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</si>
  <si>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</si>
  <si>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</si>
  <si>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</si>
  <si>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</si>
  <si>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</si>
  <si>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</si>
  <si>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</si>
  <si>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</si>
  <si>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</si>
  <si>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</si>
  <si>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</si>
  <si>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</si>
  <si>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</si>
  <si>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</si>
  <si>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</si>
  <si>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</si>
  <si>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</si>
  <si>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</si>
  <si>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</si>
  <si>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</si>
  <si>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</si>
  <si>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</si>
  <si>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</si>
  <si>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</si>
  <si>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</si>
  <si>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</si>
  <si>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</si>
  <si>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</si>
  <si>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</si>
  <si>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</si>
  <si>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</si>
  <si>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</si>
  <si>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</si>
  <si>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</si>
  <si>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</si>
  <si>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</si>
  <si>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</si>
  <si>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</si>
  <si>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</si>
  <si>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</si>
  <si>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</si>
  <si>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</si>
  <si>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</si>
  <si>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</si>
  <si>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</si>
  <si>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</si>
  <si>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</si>
  <si>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</si>
  <si>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</si>
  <si>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</si>
  <si>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</si>
  <si>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</si>
  <si>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</si>
  <si>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</si>
  <si>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</si>
  <si>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</si>
  <si>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</si>
  <si>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</si>
  <si>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</si>
  <si>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</si>
  <si>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</si>
  <si>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</si>
  <si>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</si>
  <si>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</si>
  <si>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</si>
  <si>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</si>
  <si>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</si>
  <si>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</si>
  <si>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</si>
  <si>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</si>
  <si>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</si>
  <si>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</si>
  <si>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</si>
  <si>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</si>
  <si>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</si>
  <si>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</si>
  <si>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</si>
  <si>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</si>
  <si>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</si>
  <si>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</si>
  <si>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</si>
  <si>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</si>
  <si>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</si>
  <si>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</si>
  <si>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</si>
  <si>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</si>
  <si>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</si>
  <si>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</si>
  <si>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</si>
  <si>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</si>
  <si>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</si>
  <si>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</si>
  <si>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</si>
  <si>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</si>
  <si>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</si>
  <si>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</si>
  <si>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</si>
  <si>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</si>
  <si>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</si>
  <si>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</si>
  <si>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</si>
  <si>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</si>
  <si>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</si>
  <si>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</si>
  <si>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</si>
  <si>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</si>
  <si>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</si>
  <si>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</si>
  <si>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</si>
  <si>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</si>
  <si>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</si>
  <si>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</si>
  <si>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</si>
  <si>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</si>
  <si>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</si>
  <si>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</si>
  <si>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</si>
  <si>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</si>
  <si>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</si>
  <si>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</si>
  <si>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</si>
  <si>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</si>
  <si>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</si>
  <si>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</si>
  <si>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</si>
  <si>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</si>
  <si>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</si>
  <si>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</si>
  <si>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</si>
  <si>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</si>
  <si>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</si>
  <si>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</si>
  <si>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</si>
  <si>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</si>
  <si>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</si>
  <si>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</si>
  <si>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</si>
  <si>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</si>
  <si>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</si>
  <si>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</si>
  <si>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</si>
  <si>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</si>
  <si>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</si>
  <si>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</si>
  <si>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</si>
  <si>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</si>
  <si>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</si>
  <si>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</si>
  <si>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</si>
  <si>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</si>
  <si>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</si>
  <si>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</si>
  <si>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</si>
  <si>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</si>
  <si>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</si>
  <si>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</si>
  <si>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</si>
  <si>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</si>
  <si>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</si>
  <si>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</si>
  <si>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</si>
  <si>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</si>
  <si>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</si>
  <si>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</si>
  <si>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</si>
  <si>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</si>
  <si>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</si>
  <si>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</si>
  <si>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</si>
  <si>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</si>
  <si>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</si>
  <si>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</si>
  <si>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</si>
  <si>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</si>
  <si>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</si>
  <si>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</si>
  <si>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</si>
  <si>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</si>
  <si>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</si>
  <si>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</si>
  <si>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</si>
  <si>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</si>
  <si>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</si>
  <si>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</si>
  <si>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</si>
  <si>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</si>
  <si>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</si>
  <si>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</si>
  <si>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</si>
  <si>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</si>
  <si>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</si>
  <si>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</si>
  <si>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</si>
  <si>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</si>
  <si>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</si>
  <si>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</si>
  <si>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</si>
  <si>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</si>
  <si>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</si>
  <si>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</si>
  <si>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</si>
  <si>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</si>
  <si>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</si>
  <si>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</si>
  <si>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</si>
  <si>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</si>
  <si>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</si>
  <si>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</si>
  <si>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</si>
  <si>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</si>
  <si>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</si>
  <si>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</si>
  <si>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</si>
  <si>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</si>
  <si>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</si>
  <si>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</si>
  <si>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</si>
  <si>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</si>
  <si>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</si>
  <si>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</si>
  <si>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</si>
  <si>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</si>
  <si>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</si>
  <si>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</si>
  <si>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</si>
  <si>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</si>
  <si>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</si>
  <si>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</si>
  <si>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</si>
  <si>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</si>
  <si>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</si>
  <si>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</si>
  <si>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</si>
  <si>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</si>
  <si>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</si>
  <si>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</si>
  <si>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</si>
  <si>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</si>
  <si>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</si>
  <si>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</si>
  <si>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</si>
  <si>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</si>
  <si>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</si>
  <si>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</si>
  <si>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</si>
  <si>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</si>
  <si>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</si>
  <si>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</si>
  <si>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</si>
  <si>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</si>
  <si>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</si>
  <si>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</si>
  <si>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</si>
  <si>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</si>
  <si>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</si>
  <si>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</si>
  <si>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</si>
  <si>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</si>
  <si>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</si>
  <si>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</si>
  <si>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</si>
  <si>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</si>
  <si>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</si>
  <si>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</si>
  <si>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</si>
  <si>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</si>
  <si>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</si>
  <si>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</si>
  <si>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</si>
  <si>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</si>
  <si>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</si>
  <si>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</si>
  <si>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</si>
  <si>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</si>
  <si>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</si>
  <si>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</si>
  <si>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</si>
  <si>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</si>
  <si>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</si>
  <si>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</si>
  <si>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</si>
  <si>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</si>
  <si>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</si>
  <si>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</si>
  <si>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</si>
  <si>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</si>
  <si>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</si>
  <si>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</si>
  <si>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</si>
  <si>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</si>
  <si>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</si>
  <si>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</si>
  <si>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</si>
  <si>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</si>
  <si>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</si>
  <si>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</si>
  <si>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</si>
  <si>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</si>
  <si>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</si>
  <si>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</si>
  <si>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</si>
  <si>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</si>
  <si>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</si>
  <si>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</si>
  <si>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</si>
  <si>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</si>
  <si>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</si>
  <si>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</si>
  <si>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</si>
  <si>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</si>
  <si>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</si>
  <si>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</si>
  <si>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</si>
  <si>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</si>
  <si>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</si>
  <si>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</si>
  <si>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</si>
  <si>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</si>
  <si>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</si>
  <si>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</si>
  <si>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</si>
  <si>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</si>
  <si>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</si>
  <si>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</si>
  <si>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</si>
  <si>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</si>
  <si>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</si>
  <si>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</si>
  <si>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</si>
  <si>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</si>
  <si>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</si>
  <si>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</si>
  <si>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</si>
  <si>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</si>
  <si>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</si>
  <si>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</si>
  <si>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</si>
  <si>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</si>
  <si>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</si>
  <si>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</si>
  <si>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</si>
  <si>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</si>
  <si>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</si>
  <si>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</si>
  <si>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</si>
  <si>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</si>
  <si>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</si>
  <si>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</si>
  <si>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</si>
  <si>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</si>
  <si>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</si>
  <si>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</si>
  <si>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</si>
  <si>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</si>
  <si>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</si>
  <si>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</si>
  <si>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</si>
  <si>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</si>
  <si>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</si>
  <si>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</si>
  <si>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</si>
  <si>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</si>
  <si>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</si>
  <si>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</si>
  <si>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</si>
  <si>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</si>
  <si>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</si>
  <si>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</si>
  <si>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</si>
  <si>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</si>
  <si>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</si>
  <si>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</si>
  <si>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</si>
  <si>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</si>
  <si>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</si>
  <si>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</si>
  <si>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</si>
  <si>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</si>
  <si>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</si>
  <si>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</si>
  <si>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</si>
  <si>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</si>
  <si>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</si>
  <si>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</si>
  <si>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</si>
  <si>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</si>
  <si>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</si>
  <si>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</si>
  <si>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</si>
  <si>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</si>
  <si>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</si>
  <si>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</si>
  <si>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</si>
  <si>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</si>
  <si>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</si>
  <si>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</si>
  <si>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</si>
  <si>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</si>
  <si>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</si>
  <si>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</si>
  <si>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</si>
  <si>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</si>
  <si>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</si>
  <si>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</si>
  <si>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</si>
  <si>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</si>
  <si>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</si>
  <si>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</si>
  <si>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</si>
  <si>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</si>
  <si>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</si>
  <si>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</si>
  <si>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</si>
  <si>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</si>
  <si>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</si>
  <si>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</si>
  <si>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</si>
  <si>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</si>
  <si>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</si>
  <si>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</si>
  <si>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</si>
  <si>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</si>
  <si>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</si>
  <si>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</si>
  <si>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</si>
  <si>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</si>
  <si>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</si>
  <si>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</si>
  <si>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</si>
  <si>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</si>
  <si>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</si>
  <si>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</si>
  <si>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</si>
  <si>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</si>
  <si>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</si>
  <si>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</si>
  <si>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</si>
  <si>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</si>
  <si>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</si>
  <si>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</si>
  <si>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</si>
  <si>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</si>
  <si>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</si>
  <si>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</si>
  <si>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</si>
  <si>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</si>
  <si>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</si>
  <si>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</si>
  <si>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</si>
  <si>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</si>
  <si>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</si>
  <si>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</si>
  <si>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</si>
  <si>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</si>
  <si>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</si>
  <si>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</si>
  <si>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</si>
  <si>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</si>
  <si>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</si>
  <si>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</si>
  <si>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</si>
  <si>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</si>
  <si>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</si>
  <si>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</si>
  <si>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</si>
  <si>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</si>
  <si>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</si>
  <si>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</si>
  <si>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</si>
  <si>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</si>
  <si>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</si>
  <si>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</si>
  <si>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</si>
  <si>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</si>
  <si>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</si>
  <si>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</si>
  <si>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</si>
  <si>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</si>
  <si>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</si>
  <si>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</si>
  <si>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</si>
  <si>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</si>
  <si>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</si>
  <si>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</si>
  <si>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</si>
  <si>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</si>
  <si>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</si>
  <si>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</si>
  <si>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</si>
  <si>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</si>
  <si>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</si>
  <si>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</si>
  <si>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</si>
  <si>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</si>
  <si>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</si>
  <si>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</si>
  <si>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</si>
  <si>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</si>
  <si>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</si>
  <si>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</si>
  <si>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</si>
  <si>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</si>
  <si>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</si>
  <si>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</si>
  <si>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</si>
  <si>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</si>
  <si>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</si>
  <si>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</si>
  <si>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</si>
  <si>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</si>
  <si>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</si>
  <si>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</si>
  <si>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</si>
  <si>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</si>
  <si>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</si>
  <si>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</si>
  <si>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</si>
  <si>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</si>
  <si>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</si>
  <si>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</si>
  <si>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</si>
  <si>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</si>
  <si>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</si>
  <si>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</si>
  <si>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</si>
  <si>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</si>
  <si>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</si>
  <si>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</si>
  <si>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</si>
  <si>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</si>
  <si>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</si>
  <si>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</si>
  <si>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</si>
  <si>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</si>
  <si>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</si>
  <si>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</si>
  <si>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</si>
  <si>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</si>
  <si>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</si>
  <si>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</si>
  <si>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</si>
  <si>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</si>
  <si>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</si>
  <si>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</si>
  <si>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</si>
  <si>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</si>
  <si>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</si>
  <si>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</si>
  <si>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</si>
  <si>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</si>
  <si>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</si>
  <si>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</si>
  <si>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</si>
  <si>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</si>
  <si>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</si>
  <si>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</si>
  <si>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</si>
  <si>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</si>
  <si>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</si>
  <si>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</si>
  <si>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</si>
  <si>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</si>
  <si>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</si>
  <si>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</si>
  <si>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</si>
  <si>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</si>
  <si>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</si>
  <si>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</si>
  <si>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</si>
  <si>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</si>
  <si>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</si>
  <si>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</si>
  <si>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</si>
  <si>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</si>
  <si>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</si>
  <si>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</si>
  <si>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</si>
  <si>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</si>
  <si>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</si>
  <si>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</si>
  <si>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</si>
  <si>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</si>
  <si>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</si>
  <si>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</si>
  <si>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</si>
  <si>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</si>
  <si>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</si>
  <si>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</si>
  <si>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</si>
  <si>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</si>
  <si>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</si>
  <si>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</si>
  <si>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</si>
  <si>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</si>
  <si>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</si>
  <si>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</si>
  <si>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</si>
  <si>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</si>
  <si>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</si>
  <si>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</si>
  <si>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</si>
  <si>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</si>
  <si>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</si>
  <si>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</si>
  <si>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</si>
  <si>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</si>
  <si>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</si>
  <si>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</si>
  <si>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</si>
  <si>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</si>
  <si>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</si>
  <si>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</si>
  <si>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</si>
  <si>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</si>
  <si>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</si>
  <si>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</si>
  <si>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</si>
  <si>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</si>
  <si>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</si>
  <si>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</si>
  <si>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</si>
  <si>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</si>
  <si>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</si>
  <si>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</si>
  <si>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</si>
  <si>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</si>
  <si>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</si>
  <si>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</si>
  <si>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</si>
  <si>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</si>
  <si>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</si>
  <si>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</si>
  <si>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</si>
  <si>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</si>
  <si>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</si>
  <si>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</si>
  <si>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</si>
  <si>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</si>
  <si>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</si>
  <si>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</si>
  <si>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</si>
  <si>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</si>
  <si>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</si>
  <si>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</si>
  <si>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</si>
  <si>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</si>
  <si>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</si>
  <si>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</si>
  <si>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</si>
  <si>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</si>
  <si>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</si>
  <si>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</si>
  <si>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</si>
  <si>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</si>
  <si>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</si>
  <si>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</si>
  <si>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</si>
  <si>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</si>
  <si>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</si>
  <si>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</si>
  <si>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</si>
  <si>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</si>
  <si>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</si>
  <si>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</si>
  <si>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</si>
  <si>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</si>
  <si>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</si>
  <si>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</si>
  <si>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</si>
  <si>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</si>
  <si>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</si>
  <si>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</si>
  <si>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</si>
  <si>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</si>
  <si>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</si>
  <si>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</si>
  <si>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</si>
  <si>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</si>
  <si>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</si>
  <si>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</si>
  <si>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</si>
  <si>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</si>
  <si>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</si>
  <si>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</si>
  <si>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</si>
  <si>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</si>
  <si>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</si>
  <si>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</si>
  <si>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</si>
  <si>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</si>
  <si>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</si>
  <si>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</si>
  <si>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</si>
  <si>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</si>
  <si>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</si>
  <si>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</si>
  <si>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</si>
  <si>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</si>
  <si>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</si>
  <si>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</si>
  <si>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</si>
  <si>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</si>
  <si>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</si>
  <si>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</si>
  <si>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</si>
  <si>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</si>
  <si>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</si>
  <si>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</si>
  <si>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</si>
  <si>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</si>
  <si>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</si>
  <si>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</si>
  <si>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</si>
  <si>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</si>
  <si>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</si>
  <si>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</si>
  <si>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</si>
  <si>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</si>
  <si>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</si>
  <si>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</si>
  <si>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</si>
  <si>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</si>
  <si>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</si>
  <si>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</si>
  <si>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</si>
  <si>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</si>
  <si>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</si>
  <si>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</si>
  <si>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</si>
  <si>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</si>
  <si>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</si>
  <si>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</si>
  <si>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</si>
  <si>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</si>
  <si>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</si>
  <si>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</si>
  <si>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</si>
  <si>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</si>
  <si>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</si>
  <si>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</si>
  <si>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</si>
  <si>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</si>
  <si>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</si>
  <si>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</si>
  <si>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</si>
  <si>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</si>
  <si>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</si>
  <si>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</si>
  <si>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</si>
  <si>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</si>
  <si>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</si>
  <si>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</si>
  <si>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</si>
  <si>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</si>
  <si>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</si>
  <si>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</si>
  <si>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</si>
  <si>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</si>
  <si>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</si>
  <si>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</si>
  <si>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</si>
  <si>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</si>
  <si>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</si>
  <si>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</si>
  <si>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</si>
  <si>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</si>
  <si>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</si>
  <si>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</si>
  <si>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</si>
  <si>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</si>
  <si>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</si>
  <si>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</si>
  <si>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</si>
  <si>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</si>
  <si>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</si>
  <si>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</si>
  <si>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</si>
  <si>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</si>
  <si>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</si>
  <si>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</si>
  <si>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</si>
  <si>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</si>
  <si>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</si>
  <si>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</si>
  <si>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</si>
  <si>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</si>
  <si>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</si>
  <si>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</si>
  <si>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</si>
  <si>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</si>
  <si>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</si>
  <si>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</si>
  <si>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</si>
  <si>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</si>
  <si>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</si>
  <si>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</si>
  <si>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</si>
  <si>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</si>
  <si>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</si>
  <si>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</si>
  <si>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</si>
  <si>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</si>
  <si>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</si>
  <si>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</si>
  <si>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</si>
  <si>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</si>
  <si>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</si>
  <si>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</si>
  <si>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</si>
  <si>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</si>
  <si>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</si>
  <si>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</si>
  <si>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</si>
  <si>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</si>
  <si>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</si>
  <si>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</si>
  <si>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</si>
  <si>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</si>
  <si>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</si>
  <si>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</si>
  <si>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</si>
  <si>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</si>
  <si>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</si>
  <si>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</si>
  <si>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</si>
  <si>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</si>
  <si>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</si>
  <si>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</si>
  <si>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</si>
  <si>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</si>
  <si>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</si>
  <si>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</si>
  <si>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</si>
  <si>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</si>
  <si>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</si>
  <si>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</si>
  <si>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</si>
  <si>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</si>
  <si>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</si>
  <si>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</si>
  <si>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</si>
  <si>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</si>
  <si>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</si>
  <si>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</si>
  <si>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</si>
  <si>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</si>
  <si>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</si>
  <si>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</si>
  <si>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</si>
  <si>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</si>
  <si>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</si>
  <si>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</si>
  <si>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</si>
  <si>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</si>
  <si>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</si>
  <si>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</si>
  <si>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</si>
  <si>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</si>
  <si>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</si>
  <si>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</si>
  <si>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</si>
  <si>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</si>
  <si>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</si>
  <si>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</si>
  <si>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</si>
  <si>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</si>
  <si>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</si>
  <si>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</si>
  <si>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</si>
  <si>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</si>
  <si>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</si>
  <si>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</si>
  <si>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</si>
  <si>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</si>
  <si>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</si>
  <si>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</si>
  <si>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</si>
  <si>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</si>
  <si>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</si>
  <si>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</si>
  <si>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</si>
  <si>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</si>
  <si>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</si>
  <si>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</si>
  <si>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</si>
  <si>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</si>
  <si>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</si>
  <si>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</si>
  <si>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</si>
  <si>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</si>
  <si>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</si>
  <si>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</si>
  <si>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</si>
  <si>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</si>
  <si>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</si>
  <si>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</si>
  <si>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</si>
  <si>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</si>
  <si>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</si>
  <si>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</si>
  <si>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</si>
  <si>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</si>
  <si>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</si>
  <si>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</si>
  <si>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</si>
  <si>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</si>
  <si>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</si>
  <si>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</si>
  <si>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</si>
  <si>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</si>
  <si>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</si>
  <si>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</si>
  <si>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</si>
  <si>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</si>
  <si>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</si>
  <si>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</si>
  <si>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</si>
  <si>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</si>
  <si>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</si>
  <si>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</si>
  <si>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</si>
  <si>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</si>
  <si>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</si>
  <si>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</si>
  <si>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</si>
  <si>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</si>
  <si>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</si>
  <si>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</si>
  <si>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</si>
  <si>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</si>
  <si>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</si>
  <si>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</si>
  <si>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</si>
  <si>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</si>
  <si>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</si>
  <si>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</si>
  <si>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</si>
  <si>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</si>
  <si>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</si>
  <si>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</si>
  <si>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</si>
  <si>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</si>
  <si>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</si>
  <si>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</si>
  <si>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</si>
  <si>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</si>
  <si>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</si>
  <si>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</si>
  <si>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</si>
  <si>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</si>
  <si>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</si>
  <si>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</si>
  <si>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</si>
  <si>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</si>
  <si>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</si>
  <si>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</si>
  <si>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</si>
  <si>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</si>
  <si>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</si>
  <si>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</si>
  <si>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</si>
  <si>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</si>
  <si>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</si>
  <si>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</si>
  <si>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</si>
  <si>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</si>
  <si>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</si>
  <si>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</si>
  <si>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</si>
  <si>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</si>
  <si>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</si>
  <si>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</si>
  <si>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</si>
  <si>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</si>
  <si>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</si>
  <si>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</si>
  <si>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</si>
  <si>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</si>
  <si>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</si>
  <si>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</si>
  <si>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</si>
  <si>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</si>
  <si>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</si>
  <si>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</si>
  <si>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</si>
  <si>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</si>
  <si>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</si>
  <si>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</si>
  <si>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</si>
  <si>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</si>
  <si>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</si>
  <si>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</si>
  <si>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</si>
  <si>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</si>
  <si>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</si>
  <si>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</si>
  <si>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</si>
  <si>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</si>
  <si>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</si>
  <si>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</si>
  <si>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</si>
  <si>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</si>
  <si>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</si>
  <si>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</si>
  <si>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</si>
  <si>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</si>
  <si>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</si>
  <si>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</si>
  <si>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</si>
  <si>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</si>
  <si>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</si>
  <si>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</si>
  <si>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</si>
  <si>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</si>
  <si>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</si>
  <si>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</si>
  <si>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</si>
  <si>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</si>
  <si>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</si>
  <si>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</si>
  <si>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</si>
  <si>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</si>
  <si>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</si>
  <si>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</si>
  <si>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</si>
  <si>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</si>
  <si>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</si>
  <si>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</si>
  <si>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</si>
  <si>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</si>
  <si>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</si>
  <si>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</si>
  <si>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</si>
  <si>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</si>
  <si>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</si>
  <si>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</si>
  <si>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</si>
  <si>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</si>
  <si>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</si>
  <si>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</si>
  <si>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</si>
  <si>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</si>
  <si>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</si>
  <si>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</si>
  <si>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</si>
  <si>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</si>
  <si>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</si>
  <si>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</si>
  <si>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</si>
  <si>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</si>
  <si>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</si>
  <si>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</si>
  <si>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</si>
  <si>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</si>
  <si>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</si>
  <si>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</si>
  <si>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</si>
  <si>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</si>
  <si>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</si>
  <si>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</si>
  <si>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</si>
  <si>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</si>
  <si>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</si>
  <si>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</si>
  <si>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</si>
  <si>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</si>
  <si>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</si>
  <si>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</si>
  <si>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</si>
  <si>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</si>
  <si>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</si>
  <si>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</si>
  <si>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</si>
  <si>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</si>
  <si>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</si>
  <si>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</si>
  <si>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</si>
  <si>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</si>
  <si>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</si>
  <si>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</si>
  <si>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</si>
  <si>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</si>
  <si>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</si>
  <si>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</si>
  <si>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</si>
  <si>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</si>
  <si>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</si>
  <si>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</si>
  <si>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</si>
  <si>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</si>
  <si>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</si>
  <si>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</si>
  <si>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</si>
  <si>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</si>
  <si>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</si>
  <si>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</si>
  <si>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</si>
  <si>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</si>
  <si>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</si>
  <si>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</si>
  <si>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</si>
  <si>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</si>
  <si>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</si>
  <si>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</si>
  <si>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</si>
  <si>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</si>
  <si>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</si>
  <si>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</si>
  <si>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</si>
  <si>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</si>
  <si>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</si>
  <si>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</si>
  <si>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</si>
  <si>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</si>
  <si>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</si>
  <si>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</si>
  <si>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</si>
  <si>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</si>
  <si>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</si>
  <si>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</si>
  <si>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</si>
  <si>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</si>
  <si>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</si>
  <si>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</si>
  <si>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</si>
  <si>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</si>
  <si>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</si>
  <si>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</si>
  <si>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</si>
  <si>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</si>
  <si>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</si>
  <si>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</si>
  <si>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</si>
  <si>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</si>
  <si>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</si>
  <si>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</si>
  <si>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</si>
  <si>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</si>
  <si>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</si>
  <si>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</si>
  <si>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</si>
  <si>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</si>
  <si>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</si>
  <si>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</si>
  <si>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</si>
  <si>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</si>
  <si>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</si>
  <si>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</si>
  <si>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</si>
  <si>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</si>
  <si>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</si>
  <si>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</si>
  <si>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</si>
  <si>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</si>
  <si>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</si>
  <si>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</si>
  <si>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</si>
  <si>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</si>
  <si>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</si>
  <si>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</si>
  <si>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</si>
  <si>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</si>
  <si>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</si>
  <si>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</si>
  <si>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</si>
  <si>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</si>
  <si>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</si>
  <si>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</si>
  <si>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</si>
  <si>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</si>
  <si>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</si>
  <si>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</si>
  <si>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</si>
  <si>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</si>
  <si>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</si>
  <si>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</si>
  <si>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</si>
  <si>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</si>
  <si>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</si>
  <si>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</si>
  <si>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</si>
  <si>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</si>
  <si>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</si>
  <si>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</si>
  <si>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</si>
  <si>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</si>
  <si>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</si>
  <si>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</si>
  <si>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</si>
  <si>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</si>
  <si>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</si>
  <si>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</si>
  <si>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</si>
  <si>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</si>
  <si>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</si>
  <si>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</si>
  <si>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</si>
  <si>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</si>
  <si>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</si>
  <si>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</si>
  <si>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</si>
  <si>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</si>
  <si>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</si>
  <si>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</si>
  <si>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</si>
  <si>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</si>
  <si>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</si>
  <si>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</si>
  <si>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</si>
  <si>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</si>
  <si>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</si>
  <si>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</si>
  <si>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</si>
  <si>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</si>
  <si>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</si>
  <si>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</si>
  <si>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</si>
  <si>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</si>
  <si>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</si>
  <si>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</si>
  <si>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</si>
  <si>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</si>
  <si>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</si>
  <si>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</si>
  <si>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</si>
  <si>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</si>
  <si>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</si>
  <si>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</si>
  <si>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</si>
  <si>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</si>
  <si>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</si>
  <si>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</si>
  <si>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</si>
  <si>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</si>
  <si>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</si>
  <si>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</si>
  <si>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</si>
  <si>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</si>
  <si>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</si>
  <si>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</si>
  <si>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</si>
  <si>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</si>
  <si>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</si>
  <si>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</si>
  <si>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</si>
  <si>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</si>
  <si>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</si>
  <si>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</si>
  <si>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</si>
  <si>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</si>
  <si>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</si>
  <si>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</si>
  <si>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</si>
  <si>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</si>
  <si>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</si>
  <si>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</si>
  <si>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</si>
  <si>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</si>
  <si>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</si>
  <si>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</si>
  <si>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</si>
  <si>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</si>
  <si>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</si>
  <si>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</si>
  <si>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</si>
  <si>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</si>
  <si>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</si>
  <si>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</si>
  <si>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</si>
  <si>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</si>
  <si>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</si>
  <si>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</si>
  <si>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</si>
  <si>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</si>
  <si>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</si>
  <si>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</si>
  <si>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</si>
  <si>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</si>
  <si>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</si>
  <si>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</si>
  <si>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</si>
  <si>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</si>
  <si>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</si>
  <si>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</si>
  <si>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</si>
  <si>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</si>
  <si>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</si>
  <si>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</si>
  <si>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</si>
  <si>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</si>
  <si>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</si>
  <si>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</si>
  <si>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</si>
  <si>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</si>
  <si>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</si>
  <si>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</si>
  <si>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</si>
  <si>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</si>
  <si>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</si>
  <si>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</si>
  <si>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</si>
  <si>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</si>
  <si>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</si>
  <si>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</si>
  <si>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</si>
  <si>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</si>
  <si>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</si>
  <si>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</si>
  <si>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</si>
  <si>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</si>
  <si>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</si>
  <si>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</si>
  <si>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</si>
  <si>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</si>
  <si>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</si>
  <si>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</si>
  <si>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</si>
  <si>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</si>
  <si>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</si>
  <si>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</si>
  <si>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</si>
  <si>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</si>
  <si>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</si>
  <si>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</si>
  <si>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</si>
  <si>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</si>
  <si>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</si>
  <si>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</si>
  <si>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</si>
  <si>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</si>
  <si>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</si>
  <si>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</si>
  <si>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</si>
  <si>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</si>
  <si>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</si>
  <si>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</si>
  <si>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</si>
  <si>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</si>
  <si>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</si>
  <si>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</si>
  <si>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</si>
  <si>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</si>
  <si>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</si>
  <si>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</si>
  <si>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</si>
  <si>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</si>
  <si>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</si>
  <si>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</si>
  <si>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</si>
  <si>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</si>
  <si>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</si>
  <si>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</si>
  <si>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</si>
  <si>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</si>
  <si>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</si>
  <si>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</si>
  <si>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</si>
  <si>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</si>
  <si>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</si>
  <si>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</si>
  <si>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</si>
  <si>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</si>
  <si>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</si>
  <si>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</si>
  <si>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</si>
  <si>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</si>
  <si>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</si>
  <si>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</si>
  <si>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</si>
  <si>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</si>
  <si>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</si>
  <si>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</si>
  <si>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</si>
  <si>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</si>
  <si>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</si>
  <si>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</si>
  <si>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</si>
  <si>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</si>
  <si>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</si>
  <si>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</si>
  <si>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</si>
  <si>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</si>
  <si>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</si>
  <si>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</si>
  <si>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</si>
  <si>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</si>
  <si>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</si>
  <si>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</si>
  <si>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</si>
  <si>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</si>
  <si>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</si>
  <si>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</si>
  <si>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</si>
  <si>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</si>
  <si>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</si>
  <si>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</si>
  <si>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</si>
  <si>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</si>
  <si>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</si>
  <si>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</si>
  <si>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</si>
  <si>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</si>
  <si>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</si>
  <si>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</si>
  <si>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</si>
  <si>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</si>
  <si>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</si>
  <si>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</si>
  <si>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</si>
  <si>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</si>
  <si>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</si>
  <si>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</si>
  <si>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</si>
  <si>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</si>
  <si>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</si>
  <si>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</si>
  <si>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</si>
  <si>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</si>
  <si>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</si>
  <si>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</si>
  <si>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</si>
  <si>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</si>
  <si>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</si>
  <si>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</si>
  <si>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</si>
  <si>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</si>
  <si>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</si>
  <si>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</si>
  <si>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</si>
  <si>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</si>
  <si>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</si>
  <si>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</si>
  <si>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</si>
  <si>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</si>
  <si>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</si>
  <si>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</si>
  <si>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</si>
  <si>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</si>
  <si>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</si>
  <si>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</si>
  <si>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</si>
  <si>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</si>
  <si>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</si>
  <si>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</si>
  <si>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</si>
  <si>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</si>
  <si>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</si>
  <si>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</si>
  <si>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</si>
  <si>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</si>
  <si>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</si>
  <si>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</si>
  <si>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</si>
  <si>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</si>
  <si>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</si>
  <si>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</si>
  <si>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</si>
  <si>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</si>
  <si>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</si>
  <si>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</si>
  <si>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</si>
  <si>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</si>
  <si>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</si>
  <si>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</si>
  <si>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</si>
  <si>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</si>
  <si>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</si>
  <si>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</si>
  <si>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</si>
  <si>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</si>
  <si>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</si>
  <si>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</si>
  <si>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</si>
  <si>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</si>
  <si>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</si>
  <si>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</si>
  <si>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</si>
  <si>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</si>
  <si>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</si>
  <si>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</si>
  <si>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</si>
  <si>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</si>
  <si>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</si>
  <si>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</si>
  <si>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</si>
  <si>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</si>
  <si>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</si>
  <si>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</si>
  <si>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</si>
  <si>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</si>
  <si>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</si>
  <si>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</si>
  <si>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</si>
  <si>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</si>
  <si>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</si>
  <si>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</si>
  <si>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</si>
  <si>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</si>
  <si>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</si>
  <si>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</si>
  <si>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</si>
  <si>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</si>
  <si>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</si>
  <si>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</si>
  <si>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</si>
  <si>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</si>
  <si>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</si>
  <si>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</si>
  <si>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</si>
  <si>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</si>
  <si>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</si>
  <si>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</si>
  <si>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</si>
  <si>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</si>
  <si>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</si>
  <si>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</si>
  <si>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</si>
  <si>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</si>
  <si>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</si>
  <si>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</si>
  <si>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</si>
  <si>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</si>
  <si>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</si>
  <si>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</si>
  <si>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</si>
  <si>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</si>
  <si>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</si>
  <si>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</si>
  <si>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</si>
  <si>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</si>
  <si>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</si>
  <si>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</si>
  <si>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</si>
  <si>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</si>
  <si>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</si>
  <si>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</si>
  <si>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</si>
  <si>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</si>
  <si>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</si>
  <si>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</si>
  <si>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</si>
  <si>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</si>
  <si>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</si>
  <si>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</si>
  <si>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</si>
  <si>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</si>
  <si>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</si>
  <si>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</si>
  <si>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</si>
  <si>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</si>
  <si>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</si>
  <si>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</si>
  <si>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</si>
  <si>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</si>
  <si>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</si>
  <si>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</si>
  <si>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</si>
  <si>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</si>
  <si>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</si>
  <si>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</si>
  <si>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</si>
  <si>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</si>
  <si>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</si>
  <si>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</si>
  <si>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</si>
  <si>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</si>
  <si>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</si>
  <si>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</si>
  <si>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</si>
  <si>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</si>
  <si>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</si>
  <si>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</si>
  <si>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</si>
  <si>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</si>
  <si>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</si>
  <si>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</si>
  <si>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</si>
  <si>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</si>
  <si>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</si>
  <si>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</si>
  <si>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</si>
  <si>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</si>
  <si>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</si>
  <si>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</si>
  <si>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</si>
  <si>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</si>
  <si>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</si>
  <si>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</si>
  <si>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</si>
  <si>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</si>
  <si>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</si>
  <si>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</si>
  <si>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</si>
  <si>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</si>
  <si>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</si>
  <si>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</si>
  <si>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</si>
  <si>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</si>
  <si>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</si>
  <si>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</si>
  <si>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</si>
  <si>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</si>
  <si>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</si>
  <si>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</si>
  <si>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</si>
  <si>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</si>
  <si>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</si>
  <si>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</si>
  <si>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</si>
  <si>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</si>
  <si>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</si>
  <si>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</si>
  <si>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</si>
  <si>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</si>
  <si>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</si>
  <si>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</si>
  <si>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</si>
  <si>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</si>
  <si>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</si>
  <si>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</si>
  <si>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</si>
  <si>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</si>
  <si>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</si>
  <si>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</si>
  <si>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</si>
  <si>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</si>
  <si>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</si>
  <si>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</si>
  <si>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</si>
  <si>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</si>
  <si>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</si>
  <si>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</si>
  <si>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</si>
  <si>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</si>
  <si>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</si>
  <si>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</si>
  <si>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</si>
  <si>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</si>
  <si>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</si>
  <si>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</si>
  <si>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</si>
  <si>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</si>
  <si>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</si>
  <si>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</si>
  <si>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</si>
  <si>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</si>
  <si>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</si>
  <si>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</si>
  <si>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</si>
  <si>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</si>
  <si>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</si>
  <si>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</si>
  <si>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</si>
  <si>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</si>
  <si>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</si>
  <si>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</si>
  <si>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</si>
  <si>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</si>
  <si>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</si>
  <si>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</si>
  <si>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</si>
  <si>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</si>
  <si>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</si>
  <si>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</si>
  <si>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</si>
  <si>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</si>
  <si>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</si>
  <si>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</si>
  <si>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</si>
  <si>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</si>
  <si>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</si>
  <si>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</si>
  <si>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</si>
  <si>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</si>
  <si>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</si>
  <si>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</si>
  <si>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</si>
  <si>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</si>
  <si>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</si>
  <si>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</si>
  <si>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</si>
  <si>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</si>
  <si>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</si>
  <si>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</si>
  <si>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</si>
  <si>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</si>
  <si>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</si>
  <si>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</si>
  <si>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</si>
  <si>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</si>
  <si>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</si>
  <si>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</si>
  <si>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</si>
  <si>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</si>
  <si>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</si>
  <si>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</si>
  <si>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</si>
  <si>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</si>
  <si>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</si>
  <si>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</si>
  <si>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</si>
  <si>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</si>
  <si>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</si>
  <si>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</si>
  <si>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</si>
  <si>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</si>
  <si>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</si>
  <si>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</si>
  <si>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</si>
  <si>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</si>
  <si>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</si>
  <si>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</si>
  <si>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</si>
  <si>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</si>
  <si>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</si>
  <si>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</si>
  <si>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</si>
  <si>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</si>
  <si>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</si>
  <si>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</si>
  <si>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</si>
  <si>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</si>
  <si>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</si>
  <si>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</si>
  <si>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</si>
  <si>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</si>
  <si>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</si>
  <si>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</si>
  <si>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</si>
  <si>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</si>
  <si>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</si>
  <si>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</si>
  <si>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</si>
  <si>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</si>
  <si>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</si>
  <si>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</si>
  <si>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</si>
  <si>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</si>
  <si>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</si>
  <si>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</si>
  <si>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</si>
  <si>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</si>
  <si>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</si>
  <si>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</si>
  <si>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</si>
  <si>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</si>
  <si>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</si>
  <si>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</si>
  <si>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</si>
  <si>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</si>
  <si>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</si>
  <si>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</si>
  <si>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</si>
  <si>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</si>
  <si>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</si>
  <si>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</si>
  <si>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</si>
  <si>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</si>
  <si>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</si>
  <si>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</si>
  <si>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</si>
  <si>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</si>
  <si>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</si>
  <si>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</si>
  <si>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</si>
  <si>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</si>
  <si>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</si>
  <si>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</si>
  <si>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</si>
  <si>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</si>
  <si>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</si>
  <si>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</si>
  <si>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</si>
  <si>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</si>
  <si>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</si>
  <si>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</si>
  <si>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</si>
  <si>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</si>
  <si>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</si>
  <si>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</si>
  <si>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</si>
  <si>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</si>
  <si>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</si>
  <si>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</si>
  <si>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</si>
  <si>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</si>
  <si>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</si>
  <si>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</si>
  <si>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</si>
  <si>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</si>
  <si>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</si>
  <si>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</si>
  <si>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</si>
  <si>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</si>
  <si>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</si>
  <si>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</si>
  <si>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</si>
  <si>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</si>
  <si>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</si>
  <si>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</si>
  <si>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</si>
  <si>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</si>
  <si>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</si>
  <si>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</si>
  <si>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</si>
  <si>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</si>
  <si>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</si>
  <si>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</si>
  <si>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</si>
  <si>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</si>
  <si>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</si>
  <si>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</si>
  <si>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</si>
  <si>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</si>
  <si>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</si>
  <si>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</si>
  <si>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</si>
  <si>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</si>
  <si>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</si>
  <si>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</si>
  <si>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</si>
  <si>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</si>
  <si>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</si>
  <si>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</si>
  <si>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</si>
  <si>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</si>
  <si>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</si>
  <si>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</si>
  <si>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</si>
  <si>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</si>
  <si>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</si>
  <si>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</si>
  <si>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</si>
  <si>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</si>
  <si>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</si>
  <si>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</si>
  <si>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</si>
  <si>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</si>
  <si>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</si>
  <si>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</si>
  <si>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</si>
  <si>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</si>
  <si>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</si>
  <si>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</si>
  <si>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</si>
  <si>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</si>
  <si>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</si>
  <si>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</si>
  <si>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</si>
  <si>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</si>
  <si>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</si>
  <si>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</si>
  <si>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</si>
  <si>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</si>
  <si>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</si>
  <si>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</si>
  <si>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</si>
  <si>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</si>
  <si>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</si>
  <si>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</si>
  <si>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</si>
  <si>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</si>
  <si>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</si>
  <si>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</si>
  <si>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</si>
  <si>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</si>
  <si>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</si>
  <si>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</si>
  <si>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</si>
  <si>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</si>
  <si>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</si>
  <si>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</si>
  <si>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</si>
  <si>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</si>
  <si>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</si>
  <si>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</si>
  <si>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</si>
  <si>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</si>
  <si>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</si>
  <si>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</si>
  <si>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</si>
  <si>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</si>
  <si>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</si>
  <si>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</si>
  <si>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</si>
  <si>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</si>
  <si>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</si>
  <si>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</si>
  <si>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</si>
  <si>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</si>
  <si>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</si>
  <si>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</si>
  <si>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</si>
  <si>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</si>
  <si>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</si>
  <si>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</si>
  <si>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</si>
  <si>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</si>
  <si>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</si>
  <si>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</si>
  <si>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</si>
  <si>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</si>
  <si>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</si>
  <si>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</si>
  <si>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</si>
  <si>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</si>
  <si>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</si>
  <si>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</si>
  <si>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</si>
  <si>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</si>
  <si>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</si>
  <si>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</si>
  <si>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</si>
  <si>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</si>
  <si>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</si>
  <si>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</si>
  <si>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</si>
  <si>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</si>
  <si>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</si>
  <si>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</si>
  <si>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</si>
  <si>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</si>
  <si>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</si>
  <si>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</si>
  <si>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</si>
  <si>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</si>
  <si>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</si>
  <si>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</si>
  <si>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</si>
  <si>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</si>
  <si>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</si>
  <si>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</si>
  <si>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</si>
  <si>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</si>
  <si>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</si>
  <si>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</si>
  <si>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</si>
  <si>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</si>
  <si>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</si>
  <si>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</si>
  <si>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</si>
  <si>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</si>
  <si>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</si>
  <si>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</si>
  <si>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</si>
  <si>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</si>
  <si>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</si>
  <si>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</si>
  <si>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</si>
  <si>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</si>
  <si>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</si>
  <si>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</si>
  <si>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</si>
  <si>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</si>
  <si>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</si>
  <si>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</si>
  <si>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</si>
  <si>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</si>
  <si>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</si>
  <si>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</si>
  <si>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</si>
  <si>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</si>
  <si>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</si>
  <si>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</si>
  <si>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</si>
  <si>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</si>
  <si>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</si>
  <si>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</si>
  <si>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</si>
  <si>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</si>
  <si>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</si>
  <si>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</si>
  <si>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</si>
  <si>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</si>
  <si>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</si>
  <si>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</si>
  <si>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</si>
  <si>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</si>
  <si>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</si>
  <si>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</si>
  <si>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</si>
  <si>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</si>
  <si>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</si>
  <si>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</si>
  <si>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</si>
  <si>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</si>
  <si>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</si>
  <si>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</si>
  <si>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</si>
  <si>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</si>
  <si>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</si>
  <si>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</si>
  <si>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</si>
  <si>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</si>
  <si>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</si>
  <si>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</si>
  <si>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</si>
  <si>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</si>
  <si>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</si>
  <si>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</si>
  <si>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</si>
  <si>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</si>
  <si>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</si>
  <si>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</si>
  <si>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</si>
  <si>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</si>
  <si>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</si>
  <si>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</si>
  <si>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</si>
  <si>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</si>
  <si>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</si>
  <si>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</si>
  <si>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</si>
  <si>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</si>
  <si>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</si>
  <si>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</si>
  <si>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</si>
  <si>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</si>
  <si>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</si>
  <si>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</si>
  <si>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</si>
  <si>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</si>
  <si>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</si>
  <si>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</si>
  <si>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</si>
  <si>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</si>
  <si>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</si>
  <si>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</si>
  <si>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</si>
  <si>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</si>
  <si>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</si>
  <si>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</si>
  <si>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</si>
  <si>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</si>
  <si>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</si>
  <si>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</si>
  <si>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</si>
  <si>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</si>
  <si>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</si>
  <si>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</si>
  <si>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</si>
  <si>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</si>
  <si>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</si>
  <si>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</si>
  <si>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</si>
  <si>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</si>
  <si>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</si>
  <si>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</si>
  <si>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</si>
  <si>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</si>
  <si>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</si>
  <si>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</si>
  <si>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</si>
  <si>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</si>
  <si>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</si>
  <si>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</si>
  <si>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</si>
  <si>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</si>
  <si>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</si>
  <si>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</si>
  <si>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</si>
  <si>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</si>
  <si>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</si>
  <si>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</si>
  <si>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</si>
  <si>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</si>
  <si>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</si>
  <si>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</si>
  <si>
    <t>SD</t>
  </si>
  <si>
    <t>Quartile 1</t>
  </si>
  <si>
    <t>Quartile 2</t>
  </si>
  <si>
    <t>Quartile 3</t>
  </si>
  <si>
    <t>Percent Success per Category</t>
  </si>
  <si>
    <t>1SD+</t>
  </si>
  <si>
    <t>1SD-</t>
  </si>
  <si>
    <t>Percent Success within Category</t>
  </si>
  <si>
    <t>Jul, May, Oct</t>
  </si>
  <si>
    <t>odd - only 1st 3 months</t>
  </si>
  <si>
    <t>odd - May to Nov</t>
  </si>
  <si>
    <t>more success than failed in near all months</t>
  </si>
  <si>
    <t>no overlap, much more success</t>
  </si>
  <si>
    <t>more success than failed for several months, more failures Jun to Sep, Dec</t>
  </si>
  <si>
    <t>close data set, more success than failed in near all months</t>
  </si>
  <si>
    <t>Year</t>
  </si>
  <si>
    <t>Month with Highest Success Rates</t>
  </si>
  <si>
    <t>Jun, Dec, Mar, Oct</t>
  </si>
  <si>
    <t>Aug, May, Nov</t>
  </si>
  <si>
    <t>Mar, Jun, Jan</t>
  </si>
  <si>
    <t>Apr, Feb, Oct</t>
  </si>
  <si>
    <t>May, Feb, Nov</t>
  </si>
  <si>
    <t>May, Mar, Nov</t>
  </si>
  <si>
    <t>Comments</t>
  </si>
  <si>
    <t>number of successful projects</t>
  </si>
  <si>
    <t>number of successful projects with over 200% of goal achieved</t>
  </si>
  <si>
    <t>percentage of over 200% funded projects out of successful projects</t>
  </si>
  <si>
    <t>Quartiles</t>
  </si>
  <si>
    <t>Inner Quartile Range</t>
  </si>
  <si>
    <t>Outliers must lie above</t>
  </si>
  <si>
    <t>Outliers must  lie below</t>
  </si>
  <si>
    <t>Numbers above outlier upper limit</t>
  </si>
  <si>
    <t>Numbers below outlier 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</si>
</sst>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</cellXfs>
  <cellStyles count="2">
    <cellStyle name="Heading 2" xfId="1" builtinId="17"/>
    <cellStyle name="Normal" xfId="0" builtinId="0"/>
  </cellStyles>
  <dxfs count="52"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40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8C80-E04F-8BBD-443C091FDAD5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8C80-E04F-8BBD-443C091FDAD5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8C80-E04F-8BBD-443C091F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BB2-014D-90C2-D7EA5EDA1F8D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BB2-014D-90C2-D7EA5EDA1F8D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BB2-014D-90C2-D7EA5EDA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D01-0D40-91A6-27931C835115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D01-0D40-91A6-27931C835115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D01-0D40-91A6-27931C835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[StarterBook_edited.xlsx]Bonus_Sh_Chart!PivotTable10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2</xdr:row>
      <xdr:rowOff>44450</xdr:rowOff>
    </xdr:from>
    <xdr:to>
      <xdr:col>21</xdr:col>
      <xdr:colOff>266700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36690</xdr:colOff>
      <xdr:row>4</xdr:row>
      <xdr:rowOff>170038</xdr:rowOff>
    </xdr:from>
    <xdr:to>
      <xdr:col>25</xdr:col>
      <xdr:colOff>417690</xdr:colOff>
      <xdr:row>46</xdr:row>
      <xdr:rowOff>16932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origin" dataOnly="0" labelOnly="1" outline="0" fieldPosition="0"/>
    </format>
    <format dxfId="44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abSelected="1" topLeftCell="T1" zoomScale="83" zoomScaleNormal="160" workbookViewId="0">
      <selection activeCell="O3" sqref="O3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8" hidden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2" hidden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8" hidden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  <c r="X8" t="s">
        <v>8447</v>
      </c>
      <c r="Y8">
        <f>COUNTIF(F:F, "successful")</f>
        <v>2185</v>
      </c>
    </row>
    <row r="9" spans="1:27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  <c r="X9" t="s">
        <v>8448</v>
      </c>
      <c r="Y9">
        <f>COUNTIFS(F:F, "successful", O:O, "&gt;=200")</f>
        <v>258</v>
      </c>
    </row>
    <row r="10" spans="1:27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  <c r="X10" t="s">
        <v>8449</v>
      </c>
      <c r="Y10">
        <f>(Y9/Y8)*100</f>
        <v>11.807780320366133</v>
      </c>
    </row>
    <row r="11" spans="1:27" ht="48" hidden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8" hidden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8" hidden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8" hidden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8" hidden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8" hidden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8" hidden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8" hidden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2" hidden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2" hidden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8" hidden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2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8" hidden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8" hidden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8" hidden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8" hidden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8" hidden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2" hidden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8" hidden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8" hidden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8" hidden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8" hidden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8" hidden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2" hidden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2" hidden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8" hidden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8" hidden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8" hidden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8" hidden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2" hidden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4" hidden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8" hidden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8" hidden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8" hidden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8" hidden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8" hidden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8" hidden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8" hidden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8" hidden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8" hidden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6" hidden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8" hidden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8" hidden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8" hidden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8" hidden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8" hidden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8" hidden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8" hidden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2" hidden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8" hidden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8" hidden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8" hidden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8" hidden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8" hidden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8" hidden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8" hidden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2" hidden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2" hidden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2" hidden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8" hidden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8" hidden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8" hidden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8" hidden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8" hidden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2" hidden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8" hidden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6" hidden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8" hidden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8" hidden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8" hidden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8" hidden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2" hidden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v>0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8" hidden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8" hidden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v>0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8" hidden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8" hidden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8" hidden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>
        <v>0</v>
      </c>
      <c r="Q131" t="str">
        <f t="shared" ref="Q131:Q194" si="11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2">(((J131/60)/60)/24)+DATE(1970,1,1)</f>
        <v>41882.937303240738</v>
      </c>
      <c r="T131" s="6">
        <f t="shared" ref="T131:T194" si="13">(((I131/60)/60)/24)+DATE(1970,1,1)</f>
        <v>41942.937303240738</v>
      </c>
    </row>
    <row r="132" spans="1:20" ht="48" hidden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v>0</v>
      </c>
      <c r="Q132" t="str">
        <f t="shared" si="11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2"/>
        <v>41778.915416666663</v>
      </c>
      <c r="T132" s="6">
        <f t="shared" si="13"/>
        <v>41806.844444444447</v>
      </c>
    </row>
    <row r="133" spans="1:20" ht="16" hidden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v>0</v>
      </c>
      <c r="Q133" t="str">
        <f t="shared" si="11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2"/>
        <v>42541.837511574078</v>
      </c>
      <c r="T133" s="6">
        <f t="shared" si="13"/>
        <v>42557</v>
      </c>
    </row>
    <row r="134" spans="1:20" ht="48" hidden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ref="P134:P194" si="14">(E134/L134)</f>
        <v>94.506172839506178</v>
      </c>
      <c r="Q134" t="str">
        <f t="shared" si="11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2"/>
        <v>41905.812581018516</v>
      </c>
      <c r="T134" s="6">
        <f t="shared" si="13"/>
        <v>41950.854247685187</v>
      </c>
    </row>
    <row r="135" spans="1:20" ht="32" hidden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v>0</v>
      </c>
      <c r="Q135" t="str">
        <f t="shared" si="11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2"/>
        <v>42491.80768518518</v>
      </c>
      <c r="T135" s="6">
        <f t="shared" si="13"/>
        <v>42521.729861111111</v>
      </c>
    </row>
    <row r="136" spans="1:20" ht="32" hidden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v>0</v>
      </c>
      <c r="Q136" t="str">
        <f t="shared" si="11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2"/>
        <v>42221.909930555557</v>
      </c>
      <c r="T136" s="6">
        <f t="shared" si="13"/>
        <v>42251.708333333328</v>
      </c>
    </row>
    <row r="137" spans="1:20" ht="48" hidden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4"/>
        <v>80.599999999999994</v>
      </c>
      <c r="Q137" t="str">
        <f t="shared" si="11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2"/>
        <v>41788.381909722222</v>
      </c>
      <c r="T137" s="6">
        <f t="shared" si="13"/>
        <v>41821.791666666664</v>
      </c>
    </row>
    <row r="138" spans="1:20" ht="48" hidden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v>0</v>
      </c>
      <c r="Q138" t="str">
        <f t="shared" si="11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2"/>
        <v>42096.410115740742</v>
      </c>
      <c r="T138" s="6">
        <f t="shared" si="13"/>
        <v>42140.427777777775</v>
      </c>
    </row>
    <row r="139" spans="1:20" ht="48" hidden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v>0</v>
      </c>
      <c r="Q139" t="str">
        <f t="shared" si="11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2"/>
        <v>42239.573993055557</v>
      </c>
      <c r="T139" s="6">
        <f t="shared" si="13"/>
        <v>42289.573993055557</v>
      </c>
    </row>
    <row r="140" spans="1:20" ht="48" hidden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4"/>
        <v>81.241379310344826</v>
      </c>
      <c r="Q140" t="str">
        <f t="shared" si="11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2"/>
        <v>42186.257418981477</v>
      </c>
      <c r="T140" s="6">
        <f t="shared" si="13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4"/>
        <v>500</v>
      </c>
      <c r="Q141" t="str">
        <f t="shared" si="11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2"/>
        <v>42187.920972222222</v>
      </c>
      <c r="T141" s="6">
        <f t="shared" si="13"/>
        <v>42197.920972222222</v>
      </c>
    </row>
    <row r="142" spans="1:20" ht="48" hidden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v>0</v>
      </c>
      <c r="Q142" t="str">
        <f t="shared" si="11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2"/>
        <v>42053.198287037041</v>
      </c>
      <c r="T142" s="6">
        <f t="shared" si="13"/>
        <v>42083.15662037037</v>
      </c>
    </row>
    <row r="143" spans="1:20" ht="48" hidden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4"/>
        <v>46.178571428571431</v>
      </c>
      <c r="Q143" t="str">
        <f t="shared" si="11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2"/>
        <v>42110.153043981481</v>
      </c>
      <c r="T143" s="6">
        <f t="shared" si="13"/>
        <v>42155.153043981481</v>
      </c>
    </row>
    <row r="144" spans="1:20" ht="48" hidden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4"/>
        <v>10</v>
      </c>
      <c r="Q144" t="str">
        <f t="shared" si="11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2"/>
        <v>41938.893263888887</v>
      </c>
      <c r="T144" s="6">
        <f t="shared" si="13"/>
        <v>41959.934930555552</v>
      </c>
    </row>
    <row r="145" spans="1:20" ht="48" hidden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v>0</v>
      </c>
      <c r="Q145" t="str">
        <f t="shared" si="11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2"/>
        <v>42559.064143518524</v>
      </c>
      <c r="T145" s="6">
        <f t="shared" si="13"/>
        <v>42616.246527777781</v>
      </c>
    </row>
    <row r="146" spans="1:20" ht="48" hidden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4"/>
        <v>55.945945945945944</v>
      </c>
      <c r="Q146" t="str">
        <f t="shared" si="11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2"/>
        <v>42047.762407407412</v>
      </c>
      <c r="T146" s="6">
        <f t="shared" si="13"/>
        <v>42107.72074074074</v>
      </c>
    </row>
    <row r="147" spans="1:20" ht="48" hidden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4"/>
        <v>37.555555555555557</v>
      </c>
      <c r="Q147" t="str">
        <f t="shared" si="11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2"/>
        <v>42200.542268518519</v>
      </c>
      <c r="T147" s="6">
        <f t="shared" si="13"/>
        <v>42227.542268518519</v>
      </c>
    </row>
    <row r="148" spans="1:20" ht="48" hidden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4"/>
        <v>38.333333333333336</v>
      </c>
      <c r="Q148" t="str">
        <f t="shared" si="11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2"/>
        <v>42693.016180555554</v>
      </c>
      <c r="T148" s="6">
        <f t="shared" si="13"/>
        <v>42753.016180555554</v>
      </c>
    </row>
    <row r="149" spans="1:20" ht="32" hidden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v>0</v>
      </c>
      <c r="Q149" t="str">
        <f t="shared" si="11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2"/>
        <v>41969.767824074079</v>
      </c>
      <c r="T149" s="6">
        <f t="shared" si="13"/>
        <v>42012.762499999997</v>
      </c>
    </row>
    <row r="150" spans="1:20" ht="48" hidden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4"/>
        <v>20</v>
      </c>
      <c r="Q150" t="str">
        <f t="shared" si="11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2"/>
        <v>42397.281666666662</v>
      </c>
      <c r="T150" s="6">
        <f t="shared" si="13"/>
        <v>42427.281666666662</v>
      </c>
    </row>
    <row r="151" spans="1:20" ht="48" hidden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4"/>
        <v>15.333333333333334</v>
      </c>
      <c r="Q151" t="str">
        <f t="shared" si="11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2"/>
        <v>41968.172106481477</v>
      </c>
      <c r="T151" s="6">
        <f t="shared" si="13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4"/>
        <v>449.43283582089555</v>
      </c>
      <c r="Q152" t="str">
        <f t="shared" si="11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2"/>
        <v>42090.161828703705</v>
      </c>
      <c r="T152" s="6">
        <f t="shared" si="13"/>
        <v>42150.161828703705</v>
      </c>
    </row>
    <row r="153" spans="1:20" ht="48" hidden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4"/>
        <v>28</v>
      </c>
      <c r="Q153" t="str">
        <f t="shared" si="11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2"/>
        <v>42113.550821759258</v>
      </c>
      <c r="T153" s="6">
        <f t="shared" si="13"/>
        <v>42173.550821759258</v>
      </c>
    </row>
    <row r="154" spans="1:20" ht="32" hidden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4"/>
        <v>15</v>
      </c>
      <c r="Q154" t="str">
        <f t="shared" si="11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2"/>
        <v>41875.077546296299</v>
      </c>
      <c r="T154" s="6">
        <f t="shared" si="13"/>
        <v>41905.077546296299</v>
      </c>
    </row>
    <row r="155" spans="1:20" ht="48" hidden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4"/>
        <v>35.9</v>
      </c>
      <c r="Q155" t="str">
        <f t="shared" si="11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2"/>
        <v>41933.586157407408</v>
      </c>
      <c r="T155" s="6">
        <f t="shared" si="13"/>
        <v>41975.627824074079</v>
      </c>
    </row>
    <row r="156" spans="1:20" ht="32" hidden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4"/>
        <v>13.333333333333334</v>
      </c>
      <c r="Q156" t="str">
        <f t="shared" si="11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2"/>
        <v>42115.547395833331</v>
      </c>
      <c r="T156" s="6">
        <f t="shared" si="13"/>
        <v>42158.547395833331</v>
      </c>
    </row>
    <row r="157" spans="1:20" ht="64" hidden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4"/>
        <v>20.25</v>
      </c>
      <c r="Q157" t="str">
        <f t="shared" si="11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2"/>
        <v>42168.559432870374</v>
      </c>
      <c r="T157" s="6">
        <f t="shared" si="13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4"/>
        <v>119</v>
      </c>
      <c r="Q158" t="str">
        <f t="shared" si="11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2"/>
        <v>41794.124953703707</v>
      </c>
      <c r="T158" s="6">
        <f t="shared" si="13"/>
        <v>41854.124953703707</v>
      </c>
    </row>
    <row r="159" spans="1:20" ht="48" hidden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4"/>
        <v>4</v>
      </c>
      <c r="Q159" t="str">
        <f t="shared" si="11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2"/>
        <v>42396.911712962959</v>
      </c>
      <c r="T159" s="6">
        <f t="shared" si="13"/>
        <v>42426.911712962959</v>
      </c>
    </row>
    <row r="160" spans="1:20" ht="48" hidden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v>0</v>
      </c>
      <c r="Q160" t="str">
        <f t="shared" si="11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2"/>
        <v>41904.07671296296</v>
      </c>
      <c r="T160" s="6">
        <f t="shared" si="13"/>
        <v>41934.07671296296</v>
      </c>
    </row>
    <row r="161" spans="1:20" ht="48" hidden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4"/>
        <v>10</v>
      </c>
      <c r="Q161" t="str">
        <f t="shared" si="11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2"/>
        <v>42514.434548611112</v>
      </c>
      <c r="T161" s="6">
        <f t="shared" si="13"/>
        <v>42554.434548611112</v>
      </c>
    </row>
    <row r="162" spans="1:20" ht="48" hidden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v>0</v>
      </c>
      <c r="Q162" t="str">
        <f t="shared" si="11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2"/>
        <v>42171.913090277783</v>
      </c>
      <c r="T162" s="6">
        <f t="shared" si="13"/>
        <v>42231.913090277783</v>
      </c>
    </row>
    <row r="163" spans="1:20" ht="48" hidden="1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4"/>
        <v>5</v>
      </c>
      <c r="Q163" t="str">
        <f t="shared" si="11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2"/>
        <v>41792.687442129631</v>
      </c>
      <c r="T163" s="6">
        <f t="shared" si="13"/>
        <v>41822.687442129631</v>
      </c>
    </row>
    <row r="164" spans="1:20" ht="48" hidden="1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4"/>
        <v>43.5</v>
      </c>
      <c r="Q164" t="str">
        <f t="shared" si="11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2"/>
        <v>41835.126805555556</v>
      </c>
      <c r="T164" s="6">
        <f t="shared" si="13"/>
        <v>41867.987500000003</v>
      </c>
    </row>
    <row r="165" spans="1:20" ht="64" hidden="1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v>0</v>
      </c>
      <c r="Q165" t="str">
        <f t="shared" si="11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2"/>
        <v>42243.961273148147</v>
      </c>
      <c r="T165" s="6">
        <f t="shared" si="13"/>
        <v>42278</v>
      </c>
    </row>
    <row r="166" spans="1:20" ht="48" hidden="1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4"/>
        <v>91.428571428571431</v>
      </c>
      <c r="Q166" t="str">
        <f t="shared" si="11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2"/>
        <v>41841.762743055559</v>
      </c>
      <c r="T166" s="6">
        <f t="shared" si="13"/>
        <v>41901.762743055559</v>
      </c>
    </row>
    <row r="167" spans="1:20" ht="32" hidden="1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v>0</v>
      </c>
      <c r="Q167" t="str">
        <f t="shared" si="11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2"/>
        <v>42351.658842592587</v>
      </c>
      <c r="T167" s="6">
        <f t="shared" si="13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4"/>
        <v>3000</v>
      </c>
      <c r="Q168" t="str">
        <f t="shared" si="11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2"/>
        <v>42721.075949074075</v>
      </c>
      <c r="T168" s="6">
        <f t="shared" si="13"/>
        <v>42751.075949074075</v>
      </c>
    </row>
    <row r="169" spans="1:20" ht="48" hidden="1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4"/>
        <v>5.5</v>
      </c>
      <c r="Q169" t="str">
        <f t="shared" si="11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2"/>
        <v>42160.927488425921</v>
      </c>
      <c r="T169" s="6">
        <f t="shared" si="13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4"/>
        <v>108.33333333333333</v>
      </c>
      <c r="Q170" t="str">
        <f t="shared" si="11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2"/>
        <v>42052.83530092593</v>
      </c>
      <c r="T170" s="6">
        <f t="shared" si="13"/>
        <v>42082.793634259258</v>
      </c>
    </row>
    <row r="171" spans="1:20" ht="48" hidden="1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4"/>
        <v>56</v>
      </c>
      <c r="Q171" t="str">
        <f t="shared" si="11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2"/>
        <v>41900.505312499998</v>
      </c>
      <c r="T171" s="6">
        <f t="shared" si="13"/>
        <v>41930.505312499998</v>
      </c>
    </row>
    <row r="172" spans="1:20" ht="48" hidden="1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4"/>
        <v>32.5</v>
      </c>
      <c r="Q172" t="str">
        <f t="shared" si="11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2"/>
        <v>42216.977812500001</v>
      </c>
      <c r="T172" s="6">
        <f t="shared" si="13"/>
        <v>42246.227777777778</v>
      </c>
    </row>
    <row r="173" spans="1:20" ht="48" hidden="1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4"/>
        <v>1</v>
      </c>
      <c r="Q173" t="str">
        <f t="shared" si="11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2"/>
        <v>42534.180717592593</v>
      </c>
      <c r="T173" s="6">
        <f t="shared" si="13"/>
        <v>42594.180717592593</v>
      </c>
    </row>
    <row r="174" spans="1:20" ht="48" hidden="1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v>0</v>
      </c>
      <c r="Q174" t="str">
        <f t="shared" si="11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2"/>
        <v>42047.394942129627</v>
      </c>
      <c r="T174" s="6">
        <f t="shared" si="13"/>
        <v>42082.353275462956</v>
      </c>
    </row>
    <row r="175" spans="1:20" ht="48" hidden="1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v>0</v>
      </c>
      <c r="Q175" t="str">
        <f t="shared" si="11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2"/>
        <v>42033.573009259257</v>
      </c>
      <c r="T175" s="6">
        <f t="shared" si="13"/>
        <v>42063.573009259257</v>
      </c>
    </row>
    <row r="176" spans="1:20" ht="48" hidden="1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v>0</v>
      </c>
      <c r="Q176" t="str">
        <f t="shared" si="11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2"/>
        <v>42072.758981481486</v>
      </c>
      <c r="T176" s="6">
        <f t="shared" si="13"/>
        <v>42132.758981481486</v>
      </c>
    </row>
    <row r="177" spans="1:20" ht="48" hidden="1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4"/>
        <v>49.884615384615387</v>
      </c>
      <c r="Q177" t="str">
        <f t="shared" si="11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2"/>
        <v>41855.777905092589</v>
      </c>
      <c r="T177" s="6">
        <f t="shared" si="13"/>
        <v>41880.777905092589</v>
      </c>
    </row>
    <row r="178" spans="1:20" ht="48" hidden="1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v>0</v>
      </c>
      <c r="Q178" t="str">
        <f t="shared" si="11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2"/>
        <v>42191.824062500003</v>
      </c>
      <c r="T178" s="6">
        <f t="shared" si="13"/>
        <v>42221.824062500003</v>
      </c>
    </row>
    <row r="179" spans="1:20" ht="32" hidden="1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4"/>
        <v>25.714285714285715</v>
      </c>
      <c r="Q179" t="str">
        <f t="shared" si="11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2"/>
        <v>42070.047754629632</v>
      </c>
      <c r="T179" s="6">
        <f t="shared" si="13"/>
        <v>42087.00608796296</v>
      </c>
    </row>
    <row r="180" spans="1:20" ht="32" hidden="1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v>0</v>
      </c>
      <c r="Q180" t="str">
        <f t="shared" si="11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2"/>
        <v>42304.955381944441</v>
      </c>
      <c r="T180" s="6">
        <f t="shared" si="13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4"/>
        <v>100</v>
      </c>
      <c r="Q181" t="str">
        <f t="shared" si="11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2"/>
        <v>42403.080497685187</v>
      </c>
      <c r="T181" s="6">
        <f t="shared" si="13"/>
        <v>42433.080497685187</v>
      </c>
    </row>
    <row r="182" spans="1:20" ht="48" hidden="1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4"/>
        <v>30.846153846153847</v>
      </c>
      <c r="Q182" t="str">
        <f t="shared" si="11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2"/>
        <v>42067.991238425922</v>
      </c>
      <c r="T182" s="6">
        <f t="shared" si="13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4"/>
        <v>180.5</v>
      </c>
      <c r="Q183" t="str">
        <f t="shared" si="11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2"/>
        <v>42147.741840277777</v>
      </c>
      <c r="T183" s="6">
        <f t="shared" si="13"/>
        <v>42177.741840277777</v>
      </c>
    </row>
    <row r="184" spans="1:20" ht="48" hidden="1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v>0</v>
      </c>
      <c r="Q184" t="str">
        <f t="shared" si="11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2"/>
        <v>42712.011944444443</v>
      </c>
      <c r="T184" s="6">
        <f t="shared" si="13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4"/>
        <v>373.5</v>
      </c>
      <c r="Q185" t="str">
        <f t="shared" si="11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2"/>
        <v>41939.810300925928</v>
      </c>
      <c r="T185" s="6">
        <f t="shared" si="13"/>
        <v>41969.851967592593</v>
      </c>
    </row>
    <row r="186" spans="1:20" ht="48" hidden="1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4"/>
        <v>25.5</v>
      </c>
      <c r="Q186" t="str">
        <f t="shared" si="11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2"/>
        <v>41825.791226851856</v>
      </c>
      <c r="T186" s="6">
        <f t="shared" si="13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4"/>
        <v>220</v>
      </c>
      <c r="Q187" t="str">
        <f t="shared" si="11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2"/>
        <v>42570.91133101852</v>
      </c>
      <c r="T187" s="6">
        <f t="shared" si="13"/>
        <v>42600.91133101852</v>
      </c>
    </row>
    <row r="188" spans="1:20" ht="48" hidden="1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v>0</v>
      </c>
      <c r="Q188" t="str">
        <f t="shared" si="11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2"/>
        <v>42767.812893518523</v>
      </c>
      <c r="T188" s="6">
        <f t="shared" si="13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4"/>
        <v>160</v>
      </c>
      <c r="Q189" t="str">
        <f t="shared" si="11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2"/>
        <v>42182.234456018516</v>
      </c>
      <c r="T189" s="6">
        <f t="shared" si="13"/>
        <v>42206.290972222225</v>
      </c>
    </row>
    <row r="190" spans="1:20" ht="48" hidden="1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v>0</v>
      </c>
      <c r="Q190" t="str">
        <f t="shared" si="11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2"/>
        <v>41857.18304398148</v>
      </c>
      <c r="T190" s="6">
        <f t="shared" si="13"/>
        <v>41887.18304398148</v>
      </c>
    </row>
    <row r="191" spans="1:20" ht="48" hidden="1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4"/>
        <v>69</v>
      </c>
      <c r="Q191" t="str">
        <f t="shared" si="11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2"/>
        <v>42556.690706018519</v>
      </c>
      <c r="T191" s="6">
        <f t="shared" si="13"/>
        <v>42616.690706018519</v>
      </c>
    </row>
    <row r="192" spans="1:20" ht="16" hidden="1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4"/>
        <v>50</v>
      </c>
      <c r="Q192" t="str">
        <f t="shared" si="11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2"/>
        <v>42527.650995370372</v>
      </c>
      <c r="T192" s="6">
        <f t="shared" si="13"/>
        <v>42537.650995370372</v>
      </c>
    </row>
    <row r="193" spans="1:20" ht="48" hidden="1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4"/>
        <v>83.333333333333329</v>
      </c>
      <c r="Q193" t="str">
        <f t="shared" si="11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2"/>
        <v>42239.441412037035</v>
      </c>
      <c r="T193" s="6">
        <f t="shared" si="13"/>
        <v>42279.441412037035</v>
      </c>
    </row>
    <row r="194" spans="1:20" ht="48" hidden="1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4"/>
        <v>5.666666666666667</v>
      </c>
      <c r="Q194" t="str">
        <f t="shared" si="11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2"/>
        <v>41899.792037037041</v>
      </c>
      <c r="T194" s="6">
        <f t="shared" si="13"/>
        <v>41929.792037037041</v>
      </c>
    </row>
    <row r="195" spans="1:20" ht="48" hidden="1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>
        <v>0</v>
      </c>
      <c r="Q195" t="str">
        <f t="shared" ref="Q195:Q258" si="16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7">(((J195/60)/60)/24)+DATE(1970,1,1)</f>
        <v>41911.934791666667</v>
      </c>
      <c r="T195" s="6">
        <f t="shared" ref="T195:T258" si="18">(((I195/60)/60)/24)+DATE(1970,1,1)</f>
        <v>41971.976458333331</v>
      </c>
    </row>
    <row r="196" spans="1:20" ht="48" hidden="1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ref="P196:P258" si="19">(E196/L196)</f>
        <v>1</v>
      </c>
      <c r="Q196" t="str">
        <f t="shared" si="16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7"/>
        <v>42375.996886574074</v>
      </c>
      <c r="T196" s="6">
        <f t="shared" si="18"/>
        <v>42435.996886574074</v>
      </c>
    </row>
    <row r="197" spans="1:20" ht="48" hidden="1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v>0</v>
      </c>
      <c r="Q197" t="str">
        <f t="shared" si="16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7"/>
        <v>42135.67050925926</v>
      </c>
      <c r="T197" s="6">
        <f t="shared" si="18"/>
        <v>42195.67050925926</v>
      </c>
    </row>
    <row r="198" spans="1:20" ht="48" hidden="1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9"/>
        <v>77.10526315789474</v>
      </c>
      <c r="Q198" t="str">
        <f t="shared" si="16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7"/>
        <v>42259.542800925927</v>
      </c>
      <c r="T198" s="6">
        <f t="shared" si="18"/>
        <v>42287.875</v>
      </c>
    </row>
    <row r="199" spans="1:20" ht="48" hidden="1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9"/>
        <v>32.75</v>
      </c>
      <c r="Q199" t="str">
        <f t="shared" si="16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7"/>
        <v>42741.848379629635</v>
      </c>
      <c r="T199" s="6">
        <f t="shared" si="18"/>
        <v>42783.875</v>
      </c>
    </row>
    <row r="200" spans="1:20" ht="48" hidden="1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9"/>
        <v>46.5</v>
      </c>
      <c r="Q200" t="str">
        <f t="shared" si="16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7"/>
        <v>41887.383356481485</v>
      </c>
      <c r="T200" s="6">
        <f t="shared" si="18"/>
        <v>41917.383356481485</v>
      </c>
    </row>
    <row r="201" spans="1:20" ht="48" hidden="1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v>0</v>
      </c>
      <c r="Q201" t="str">
        <f t="shared" si="16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7"/>
        <v>42584.123865740738</v>
      </c>
      <c r="T201" s="6">
        <f t="shared" si="18"/>
        <v>42614.123865740738</v>
      </c>
    </row>
    <row r="202" spans="1:20" ht="32" hidden="1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9"/>
        <v>87.308333333333337</v>
      </c>
      <c r="Q202" t="str">
        <f t="shared" si="16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7"/>
        <v>41867.083368055559</v>
      </c>
      <c r="T202" s="6">
        <f t="shared" si="18"/>
        <v>41897.083368055559</v>
      </c>
    </row>
    <row r="203" spans="1:20" ht="48" hidden="1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9"/>
        <v>54.285714285714285</v>
      </c>
      <c r="Q203" t="str">
        <f t="shared" si="16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7"/>
        <v>42023.818622685183</v>
      </c>
      <c r="T203" s="6">
        <f t="shared" si="18"/>
        <v>42043.818622685183</v>
      </c>
    </row>
    <row r="204" spans="1:20" ht="16" hidden="1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v>0</v>
      </c>
      <c r="Q204" t="str">
        <f t="shared" si="16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7"/>
        <v>42255.927824074075</v>
      </c>
      <c r="T204" s="6">
        <f t="shared" si="18"/>
        <v>42285.874305555553</v>
      </c>
    </row>
    <row r="205" spans="1:20" ht="48" hidden="1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9"/>
        <v>93.25</v>
      </c>
      <c r="Q205" t="str">
        <f t="shared" si="16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7"/>
        <v>41973.847962962958</v>
      </c>
      <c r="T205" s="6">
        <f t="shared" si="18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9"/>
        <v>117.68368136117556</v>
      </c>
      <c r="Q206" t="str">
        <f t="shared" si="16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7"/>
        <v>42556.583368055552</v>
      </c>
      <c r="T206" s="6">
        <f t="shared" si="18"/>
        <v>42586.583368055552</v>
      </c>
    </row>
    <row r="207" spans="1:20" ht="48" hidden="1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9"/>
        <v>76.470588235294116</v>
      </c>
      <c r="Q207" t="str">
        <f t="shared" si="16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7"/>
        <v>42248.632199074069</v>
      </c>
      <c r="T207" s="6">
        <f t="shared" si="18"/>
        <v>42283.632199074069</v>
      </c>
    </row>
    <row r="208" spans="1:20" ht="48" hidden="1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v>0</v>
      </c>
      <c r="Q208" t="str">
        <f t="shared" si="16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7"/>
        <v>42567.004432870366</v>
      </c>
      <c r="T208" s="6">
        <f t="shared" si="18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9"/>
        <v>163.84615384615384</v>
      </c>
      <c r="Q209" t="str">
        <f t="shared" si="16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7"/>
        <v>41978.197199074071</v>
      </c>
      <c r="T209" s="6">
        <f t="shared" si="18"/>
        <v>42008.197199074071</v>
      </c>
    </row>
    <row r="210" spans="1:20" ht="48" hidden="1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v>0</v>
      </c>
      <c r="Q210" t="str">
        <f t="shared" si="16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7"/>
        <v>41959.369988425926</v>
      </c>
      <c r="T210" s="6">
        <f t="shared" si="18"/>
        <v>41989.369988425926</v>
      </c>
    </row>
    <row r="211" spans="1:20" ht="48" hidden="1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v>0</v>
      </c>
      <c r="Q211" t="str">
        <f t="shared" si="16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7"/>
        <v>42165.922858796301</v>
      </c>
      <c r="T211" s="6">
        <f t="shared" si="18"/>
        <v>42195.922858796301</v>
      </c>
    </row>
    <row r="212" spans="1:20" ht="48" hidden="1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9"/>
        <v>91.818181818181813</v>
      </c>
      <c r="Q212" t="str">
        <f t="shared" si="16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7"/>
        <v>42249.064722222218</v>
      </c>
      <c r="T212" s="6">
        <f t="shared" si="18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9"/>
        <v>185.83333333333334</v>
      </c>
      <c r="Q213" t="str">
        <f t="shared" si="16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7"/>
        <v>42236.159918981488</v>
      </c>
      <c r="T213" s="6">
        <f t="shared" si="18"/>
        <v>42266.159918981488</v>
      </c>
    </row>
    <row r="214" spans="1:20" ht="32" hidden="1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9"/>
        <v>1</v>
      </c>
      <c r="Q214" t="str">
        <f t="shared" si="16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7"/>
        <v>42416.881018518514</v>
      </c>
      <c r="T214" s="6">
        <f t="shared" si="18"/>
        <v>42476.839351851857</v>
      </c>
    </row>
    <row r="215" spans="1:20" ht="32" hidden="1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9"/>
        <v>20</v>
      </c>
      <c r="Q215" t="str">
        <f t="shared" si="16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7"/>
        <v>42202.594293981485</v>
      </c>
      <c r="T215" s="6">
        <f t="shared" si="18"/>
        <v>42232.587974537033</v>
      </c>
    </row>
    <row r="216" spans="1:20" ht="48" hidden="1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9"/>
        <v>1</v>
      </c>
      <c r="Q216" t="str">
        <f t="shared" si="16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7"/>
        <v>42009.64061342593</v>
      </c>
      <c r="T216" s="6">
        <f t="shared" si="18"/>
        <v>42069.64061342593</v>
      </c>
    </row>
    <row r="217" spans="1:20" ht="48" hidden="1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9"/>
        <v>10</v>
      </c>
      <c r="Q217" t="str">
        <f t="shared" si="16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7"/>
        <v>42375.230115740742</v>
      </c>
      <c r="T217" s="6">
        <f t="shared" si="18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9"/>
        <v>331.53833333333336</v>
      </c>
      <c r="Q218" t="str">
        <f t="shared" si="16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7"/>
        <v>42066.958761574075</v>
      </c>
      <c r="T218" s="6">
        <f t="shared" si="18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9"/>
        <v>314.28947368421052</v>
      </c>
      <c r="Q219" t="str">
        <f t="shared" si="16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7"/>
        <v>41970.64061342593</v>
      </c>
      <c r="T219" s="6">
        <f t="shared" si="18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9"/>
        <v>100</v>
      </c>
      <c r="Q220" t="str">
        <f t="shared" si="16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7"/>
        <v>42079.628344907411</v>
      </c>
      <c r="T220" s="6">
        <f t="shared" si="18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9"/>
        <v>115.98684210526316</v>
      </c>
      <c r="Q221" t="str">
        <f t="shared" si="16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7"/>
        <v>42429.326678240745</v>
      </c>
      <c r="T221" s="6">
        <f t="shared" si="18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9"/>
        <v>120</v>
      </c>
      <c r="Q222" t="str">
        <f t="shared" si="16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7"/>
        <v>42195.643865740742</v>
      </c>
      <c r="T222" s="6">
        <f t="shared" si="18"/>
        <v>42236.837499999994</v>
      </c>
    </row>
    <row r="223" spans="1:20" ht="16" hidden="1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v>0</v>
      </c>
      <c r="Q223" t="str">
        <f t="shared" si="16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7"/>
        <v>42031.837546296301</v>
      </c>
      <c r="T223" s="6">
        <f t="shared" si="18"/>
        <v>42091.79587962963</v>
      </c>
    </row>
    <row r="224" spans="1:20" ht="48" hidden="1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9"/>
        <v>65</v>
      </c>
      <c r="Q224" t="str">
        <f t="shared" si="16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7"/>
        <v>42031.769884259258</v>
      </c>
      <c r="T224" s="6">
        <f t="shared" si="18"/>
        <v>42090.110416666663</v>
      </c>
    </row>
    <row r="225" spans="1:20" ht="48" hidden="1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v>0</v>
      </c>
      <c r="Q225" t="str">
        <f t="shared" si="16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7"/>
        <v>42482.048032407409</v>
      </c>
      <c r="T225" s="6">
        <f t="shared" si="18"/>
        <v>42512.045138888891</v>
      </c>
    </row>
    <row r="226" spans="1:20" ht="48" hidden="1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v>0</v>
      </c>
      <c r="Q226" t="str">
        <f t="shared" si="16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7"/>
        <v>42135.235254629632</v>
      </c>
      <c r="T226" s="6">
        <f t="shared" si="18"/>
        <v>42195.235254629632</v>
      </c>
    </row>
    <row r="227" spans="1:20" ht="48" hidden="1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v>0</v>
      </c>
      <c r="Q227" t="str">
        <f t="shared" si="16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7"/>
        <v>42438.961273148147</v>
      </c>
      <c r="T227" s="6">
        <f t="shared" si="18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9"/>
        <v>125</v>
      </c>
      <c r="Q228" t="str">
        <f t="shared" si="16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7"/>
        <v>42106.666018518517</v>
      </c>
      <c r="T228" s="6">
        <f t="shared" si="18"/>
        <v>42155.395138888889</v>
      </c>
    </row>
    <row r="229" spans="1:20" ht="48" hidden="1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v>0</v>
      </c>
      <c r="Q229" t="str">
        <f t="shared" si="16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7"/>
        <v>42164.893993055557</v>
      </c>
      <c r="T229" s="6">
        <f t="shared" si="18"/>
        <v>42194.893993055557</v>
      </c>
    </row>
    <row r="230" spans="1:20" ht="32" hidden="1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v>0</v>
      </c>
      <c r="Q230" t="str">
        <f t="shared" si="16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7"/>
        <v>42096.686400462961</v>
      </c>
      <c r="T230" s="6">
        <f t="shared" si="18"/>
        <v>42156.686400462961</v>
      </c>
    </row>
    <row r="231" spans="1:20" ht="48" hidden="1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v>0</v>
      </c>
      <c r="Q231" t="str">
        <f t="shared" si="16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7"/>
        <v>42383.933993055558</v>
      </c>
      <c r="T231" s="6">
        <f t="shared" si="18"/>
        <v>42413.933993055558</v>
      </c>
    </row>
    <row r="232" spans="1:20" ht="48" hidden="1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9"/>
        <v>30</v>
      </c>
      <c r="Q232" t="str">
        <f t="shared" si="16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7"/>
        <v>42129.777210648142</v>
      </c>
      <c r="T232" s="6">
        <f t="shared" si="18"/>
        <v>42159.777210648142</v>
      </c>
    </row>
    <row r="233" spans="1:20" ht="48" hidden="1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v>0</v>
      </c>
      <c r="Q233" t="str">
        <f t="shared" si="16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7"/>
        <v>42341.958923611113</v>
      </c>
      <c r="T233" s="6">
        <f t="shared" si="18"/>
        <v>42371.958923611113</v>
      </c>
    </row>
    <row r="234" spans="1:20" ht="48" hidden="1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9"/>
        <v>15.714285714285714</v>
      </c>
      <c r="Q234" t="str">
        <f t="shared" si="16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7"/>
        <v>42032.82576388889</v>
      </c>
      <c r="T234" s="6">
        <f t="shared" si="18"/>
        <v>42062.82576388889</v>
      </c>
    </row>
    <row r="235" spans="1:20" ht="48" hidden="1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v>0</v>
      </c>
      <c r="Q235" t="str">
        <f t="shared" si="16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7"/>
        <v>42612.911712962959</v>
      </c>
      <c r="T235" s="6">
        <f t="shared" si="18"/>
        <v>42642.911712962959</v>
      </c>
    </row>
    <row r="236" spans="1:20" ht="48" hidden="1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9"/>
        <v>80.2</v>
      </c>
      <c r="Q236" t="str">
        <f t="shared" si="16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7"/>
        <v>42136.035405092596</v>
      </c>
      <c r="T236" s="6">
        <f t="shared" si="18"/>
        <v>42176.035405092596</v>
      </c>
    </row>
    <row r="237" spans="1:20" ht="32" hidden="1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v>0</v>
      </c>
      <c r="Q237" t="str">
        <f t="shared" si="16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7"/>
        <v>42164.908530092594</v>
      </c>
      <c r="T237" s="6">
        <f t="shared" si="18"/>
        <v>42194.908530092594</v>
      </c>
    </row>
    <row r="238" spans="1:20" ht="48" hidden="1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v>0</v>
      </c>
      <c r="Q238" t="str">
        <f t="shared" si="16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7"/>
        <v>42321.08447916666</v>
      </c>
      <c r="T238" s="6">
        <f t="shared" si="18"/>
        <v>42374</v>
      </c>
    </row>
    <row r="239" spans="1:20" ht="16" hidden="1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9"/>
        <v>50</v>
      </c>
      <c r="Q239" t="str">
        <f t="shared" si="16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7"/>
        <v>42377.577187499999</v>
      </c>
      <c r="T239" s="6">
        <f t="shared" si="18"/>
        <v>42437.577187499999</v>
      </c>
    </row>
    <row r="240" spans="1:20" ht="48" hidden="1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v>0</v>
      </c>
      <c r="Q240" t="str">
        <f t="shared" si="16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7"/>
        <v>42713.962499999994</v>
      </c>
      <c r="T240" s="6">
        <f t="shared" si="18"/>
        <v>42734.375</v>
      </c>
    </row>
    <row r="241" spans="1:20" ht="48" hidden="1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9"/>
        <v>50</v>
      </c>
      <c r="Q241" t="str">
        <f t="shared" si="16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7"/>
        <v>42297.110300925924</v>
      </c>
      <c r="T241" s="6">
        <f t="shared" si="18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9"/>
        <v>117.84759124087591</v>
      </c>
      <c r="Q242" t="str">
        <f t="shared" si="16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7"/>
        <v>41354.708460648151</v>
      </c>
      <c r="T242" s="6">
        <f t="shared" si="18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9"/>
        <v>109.04255319148936</v>
      </c>
      <c r="Q243" t="str">
        <f t="shared" si="16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7"/>
        <v>41949.697962962964</v>
      </c>
      <c r="T243" s="6">
        <f t="shared" si="18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9"/>
        <v>73.019801980198025</v>
      </c>
      <c r="Q244" t="str">
        <f t="shared" si="16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7"/>
        <v>40862.492939814816</v>
      </c>
      <c r="T244" s="6">
        <f t="shared" si="18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9"/>
        <v>78.195121951219505</v>
      </c>
      <c r="Q245" t="str">
        <f t="shared" si="16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7"/>
        <v>41662.047500000001</v>
      </c>
      <c r="T245" s="6">
        <f t="shared" si="18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9"/>
        <v>47.398809523809526</v>
      </c>
      <c r="Q246" t="str">
        <f t="shared" si="16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7"/>
        <v>40213.323599537034</v>
      </c>
      <c r="T246" s="6">
        <f t="shared" si="18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9"/>
        <v>54.020833333333336</v>
      </c>
      <c r="Q247" t="str">
        <f t="shared" si="16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7"/>
        <v>41107.053067129629</v>
      </c>
      <c r="T247" s="6">
        <f t="shared" si="18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9"/>
        <v>68.488789237668158</v>
      </c>
      <c r="Q248" t="str">
        <f t="shared" si="16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7"/>
        <v>40480.363483796296</v>
      </c>
      <c r="T248" s="6">
        <f t="shared" si="18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9"/>
        <v>108.14516129032258</v>
      </c>
      <c r="Q249" t="str">
        <f t="shared" si="16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7"/>
        <v>40430.604328703703</v>
      </c>
      <c r="T249" s="6">
        <f t="shared" si="18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9"/>
        <v>589.95205479452056</v>
      </c>
      <c r="Q250" t="str">
        <f t="shared" si="16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7"/>
        <v>40870.774409722224</v>
      </c>
      <c r="T250" s="6">
        <f t="shared" si="18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9"/>
        <v>48.051063829787232</v>
      </c>
      <c r="Q251" t="str">
        <f t="shared" si="16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7"/>
        <v>40332.923842592594</v>
      </c>
      <c r="T251" s="6">
        <f t="shared" si="18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9"/>
        <v>72.482837528604122</v>
      </c>
      <c r="Q252" t="str">
        <f t="shared" si="16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7"/>
        <v>41401.565868055557</v>
      </c>
      <c r="T252" s="6">
        <f t="shared" si="18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9"/>
        <v>57.077922077922075</v>
      </c>
      <c r="Q253" t="str">
        <f t="shared" si="16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7"/>
        <v>41013.787569444445</v>
      </c>
      <c r="T253" s="6">
        <f t="shared" si="18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9"/>
        <v>85.444444444444443</v>
      </c>
      <c r="Q254" t="str">
        <f t="shared" si="16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7"/>
        <v>40266.662708333337</v>
      </c>
      <c r="T254" s="6">
        <f t="shared" si="18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9"/>
        <v>215.85714285714286</v>
      </c>
      <c r="Q255" t="str">
        <f t="shared" si="16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7"/>
        <v>40924.650868055556</v>
      </c>
      <c r="T255" s="6">
        <f t="shared" si="18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9"/>
        <v>89.38643312101911</v>
      </c>
      <c r="Q256" t="str">
        <f t="shared" si="16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7"/>
        <v>42263.952662037031</v>
      </c>
      <c r="T256" s="6">
        <f t="shared" si="18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9"/>
        <v>45.418404255319146</v>
      </c>
      <c r="Q257" t="str">
        <f t="shared" si="16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7"/>
        <v>40588.526412037041</v>
      </c>
      <c r="T257" s="6">
        <f t="shared" si="18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9"/>
        <v>65.756363636363631</v>
      </c>
      <c r="Q258" t="str">
        <f t="shared" si="16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7"/>
        <v>41319.769293981481</v>
      </c>
      <c r="T258" s="6">
        <f t="shared" si="18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hidden="1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hidden="1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hidden="1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hidden="1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hidden="1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hidden="1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hidden="1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hidden="1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v>0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hidden="1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hidden="1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v>0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hidden="1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hidden="1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hidden="1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hidden="1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v>0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hidden="1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hidden="1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hidden="1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v>0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hidden="1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v>0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hidden="1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v>0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hidden="1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hidden="1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v>0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hidden="1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hidden="1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hidden="1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hidden="1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hidden="1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hidden="1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hidden="1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hidden="1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hidden="1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v>0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hidden="1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hidden="1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hidden="1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hidden="1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hidden="1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hidden="1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v>0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hidden="1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hidden="1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hidden="1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hidden="1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v>0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hidden="1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v>0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hidden="1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hidden="1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hidden="1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hidden="1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v>0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hidden="1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v>0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hidden="1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hidden="1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hidden="1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hidden="1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hidden="1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hidden="1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v>0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hidden="1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hidden="1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v>0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hidden="1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v>0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hidden="1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hidden="1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hidden="1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hidden="1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hidden="1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hidden="1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hidden="1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hidden="1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hidden="1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v>0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hidden="1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v>0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hidden="1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hidden="1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v>0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hidden="1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v>0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hidden="1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v>0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hidden="1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v>0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hidden="1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hidden="1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v>0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hidden="1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hidden="1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hidden="1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hidden="1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hidden="1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v>0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hidden="1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hidden="1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hidden="1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hidden="1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hidden="1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hidden="1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hidden="1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v>0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hidden="1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hidden="1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hidden="1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hidden="1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v>0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hidden="1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hidden="1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v>0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hidden="1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hidden="1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hidden="1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hidden="1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hidden="1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hidden="1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hidden="1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hidden="1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v>0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hidden="1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hidden="1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hidden="1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hidden="1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v>0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hidden="1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hidden="1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hidden="1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v>0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hidden="1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hidden="1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v>0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hidden="1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hidden="1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hidden="1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hidden="1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v>0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hidden="1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hidden="1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hidden="1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v>0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hidden="1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hidden="1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v>0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hidden="1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hidden="1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hidden="1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hidden="1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v>0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hidden="1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hidden="1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hidden="1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hidden="1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hidden="1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hidden="1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hidden="1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hidden="1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v>0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hidden="1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v>0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hidden="1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hidden="1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hidden="1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v>0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hidden="1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hidden="1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hidden="1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hidden="1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hidden="1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hidden="1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hidden="1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hidden="1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hidden="1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hidden="1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v>0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v>0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v>0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v>0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v>0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v>0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v>0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v>0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v>0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v>0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v>0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v>0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v>0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v>0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v>0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v>0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hidden="1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hidden="1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hidden="1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hidden="1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hidden="1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hidden="1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hidden="1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hidden="1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hidden="1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hidden="1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hidden="1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hidden="1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hidden="1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hidden="1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hidden="1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hidden="1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hidden="1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hidden="1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hidden="1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v>0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hidden="1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hidden="1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hidden="1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hidden="1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hidden="1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hidden="1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hidden="1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hidden="1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69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hidden="1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v>0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hidden="1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hidden="1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hidden="1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v>0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hidden="1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hidden="1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hidden="1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hidden="1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hidden="1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hidden="1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hidden="1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hidden="1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v>0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hidden="1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hidden="1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v>0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hidden="1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hidden="1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v>0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hidden="1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hidden="1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v>0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hidden="1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hidden="1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v>0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hidden="1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hidden="1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v>0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hidden="1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hidden="1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hidden="1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hidden="1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hidden="1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hidden="1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hidden="1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hidden="1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hidden="1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hidden="1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hidden="1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hidden="1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hidden="1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hidden="1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hidden="1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hidden="1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hidden="1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hidden="1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hidden="1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hidden="1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hidden="1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hidden="1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hidden="1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v>0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hidden="1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hidden="1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hidden="1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hidden="1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hidden="1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hidden="1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hidden="1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hidden="1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hidden="1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hidden="1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hidden="1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hidden="1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v>0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hidden="1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hidden="1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hidden="1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hidden="1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hidden="1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hidden="1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hidden="1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hidden="1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>
        <v>0</v>
      </c>
      <c r="Q899" t="str">
        <f t="shared" ref="Q899:Q962" si="71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2">(((J899/60)/60)/24)+DATE(1970,1,1)</f>
        <v>41211.688750000001</v>
      </c>
      <c r="T899" s="6">
        <f t="shared" ref="T899:T962" si="73">(((I899/60)/60)/24)+DATE(1970,1,1)</f>
        <v>41241.730416666665</v>
      </c>
    </row>
    <row r="900" spans="1:20" ht="48" hidden="1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ref="P900:P962" si="74">(E900/L900)</f>
        <v>35</v>
      </c>
      <c r="Q900" t="str">
        <f t="shared" si="71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2"/>
        <v>40878.758217592593</v>
      </c>
      <c r="T900" s="6">
        <f t="shared" si="73"/>
        <v>40923.758217592593</v>
      </c>
    </row>
    <row r="901" spans="1:20" ht="48" hidden="1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4"/>
        <v>35</v>
      </c>
      <c r="Q901" t="str">
        <f t="shared" si="71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2"/>
        <v>40646.099097222221</v>
      </c>
      <c r="T901" s="6">
        <f t="shared" si="73"/>
        <v>40691.099097222221</v>
      </c>
    </row>
    <row r="902" spans="1:20" ht="32" hidden="1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4"/>
        <v>10.5</v>
      </c>
      <c r="Q902" t="str">
        <f t="shared" si="71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2"/>
        <v>42429.84956018519</v>
      </c>
      <c r="T902" s="6">
        <f t="shared" si="73"/>
        <v>42459.807893518519</v>
      </c>
    </row>
    <row r="903" spans="1:20" ht="64" hidden="1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v>0</v>
      </c>
      <c r="Q903" t="str">
        <f t="shared" si="71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2"/>
        <v>40291.81150462963</v>
      </c>
      <c r="T903" s="6">
        <f t="shared" si="73"/>
        <v>40337.799305555556</v>
      </c>
    </row>
    <row r="904" spans="1:20" ht="48" hidden="1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4"/>
        <v>30</v>
      </c>
      <c r="Q904" t="str">
        <f t="shared" si="71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2"/>
        <v>41829.965532407405</v>
      </c>
      <c r="T904" s="6">
        <f t="shared" si="73"/>
        <v>41881.645833333336</v>
      </c>
    </row>
    <row r="905" spans="1:20" ht="48" hidden="1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4"/>
        <v>40</v>
      </c>
      <c r="Q905" t="str">
        <f t="shared" si="71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2"/>
        <v>41149.796064814815</v>
      </c>
      <c r="T905" s="6">
        <f t="shared" si="73"/>
        <v>41175.100694444445</v>
      </c>
    </row>
    <row r="906" spans="1:20" ht="48" hidden="1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4"/>
        <v>50.333333333333336</v>
      </c>
      <c r="Q906" t="str">
        <f t="shared" si="71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2"/>
        <v>42342.080289351856</v>
      </c>
      <c r="T906" s="6">
        <f t="shared" si="73"/>
        <v>42372.080289351856</v>
      </c>
    </row>
    <row r="907" spans="1:20" ht="48" hidden="1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4"/>
        <v>32.666666666666664</v>
      </c>
      <c r="Q907" t="str">
        <f t="shared" si="71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2"/>
        <v>40507.239884259259</v>
      </c>
      <c r="T907" s="6">
        <f t="shared" si="73"/>
        <v>40567.239884259259</v>
      </c>
    </row>
    <row r="908" spans="1:20" ht="32" hidden="1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v>0</v>
      </c>
      <c r="Q908" t="str">
        <f t="shared" si="71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2"/>
        <v>41681.189699074072</v>
      </c>
      <c r="T908" s="6">
        <f t="shared" si="73"/>
        <v>41711.148032407407</v>
      </c>
    </row>
    <row r="909" spans="1:20" ht="32" hidden="1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v>0</v>
      </c>
      <c r="Q909" t="str">
        <f t="shared" si="71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2"/>
        <v>40767.192395833335</v>
      </c>
      <c r="T909" s="6">
        <f t="shared" si="73"/>
        <v>40797.192395833335</v>
      </c>
    </row>
    <row r="910" spans="1:20" ht="48" hidden="1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v>0</v>
      </c>
      <c r="Q910" t="str">
        <f t="shared" si="71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2"/>
        <v>40340.801562499997</v>
      </c>
      <c r="T910" s="6">
        <f t="shared" si="73"/>
        <v>40386.207638888889</v>
      </c>
    </row>
    <row r="911" spans="1:20" ht="48" hidden="1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4"/>
        <v>65</v>
      </c>
      <c r="Q911" t="str">
        <f t="shared" si="71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2"/>
        <v>41081.69027777778</v>
      </c>
      <c r="T911" s="6">
        <f t="shared" si="73"/>
        <v>41113.166666666664</v>
      </c>
    </row>
    <row r="912" spans="1:20" ht="48" hidden="1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4"/>
        <v>24.6</v>
      </c>
      <c r="Q912" t="str">
        <f t="shared" si="71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2"/>
        <v>42737.545358796298</v>
      </c>
      <c r="T912" s="6">
        <f t="shared" si="73"/>
        <v>42797.545358796298</v>
      </c>
    </row>
    <row r="913" spans="1:20" ht="48" hidden="1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v>0</v>
      </c>
      <c r="Q913" t="str">
        <f t="shared" si="71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2"/>
        <v>41642.005150462966</v>
      </c>
      <c r="T913" s="6">
        <f t="shared" si="73"/>
        <v>41663.005150462966</v>
      </c>
    </row>
    <row r="914" spans="1:20" ht="48" hidden="1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4"/>
        <v>15</v>
      </c>
      <c r="Q914" t="str">
        <f t="shared" si="71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2"/>
        <v>41194.109340277777</v>
      </c>
      <c r="T914" s="6">
        <f t="shared" si="73"/>
        <v>41254.151006944441</v>
      </c>
    </row>
    <row r="915" spans="1:20" ht="48" hidden="1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4"/>
        <v>82.583333333333329</v>
      </c>
      <c r="Q915" t="str">
        <f t="shared" si="71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2"/>
        <v>41004.139108796298</v>
      </c>
      <c r="T915" s="6">
        <f t="shared" si="73"/>
        <v>41034.139108796298</v>
      </c>
    </row>
    <row r="916" spans="1:20" ht="48" hidden="1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v>0</v>
      </c>
      <c r="Q916" t="str">
        <f t="shared" si="71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2"/>
        <v>41116.763275462967</v>
      </c>
      <c r="T916" s="6">
        <f t="shared" si="73"/>
        <v>41146.763275462967</v>
      </c>
    </row>
    <row r="917" spans="1:20" ht="48" hidden="1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4"/>
        <v>41.666666666666664</v>
      </c>
      <c r="Q917" t="str">
        <f t="shared" si="71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2"/>
        <v>40937.679560185185</v>
      </c>
      <c r="T917" s="6">
        <f t="shared" si="73"/>
        <v>40969.207638888889</v>
      </c>
    </row>
    <row r="918" spans="1:20" ht="48" hidden="1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v>0</v>
      </c>
      <c r="Q918" t="str">
        <f t="shared" si="71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2"/>
        <v>40434.853402777779</v>
      </c>
      <c r="T918" s="6">
        <f t="shared" si="73"/>
        <v>40473.208333333336</v>
      </c>
    </row>
    <row r="919" spans="1:20" ht="48" hidden="1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4"/>
        <v>30</v>
      </c>
      <c r="Q919" t="str">
        <f t="shared" si="71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2"/>
        <v>41802.94363425926</v>
      </c>
      <c r="T919" s="6">
        <f t="shared" si="73"/>
        <v>41834.104166666664</v>
      </c>
    </row>
    <row r="920" spans="1:20" ht="48" hidden="1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4"/>
        <v>19.600000000000001</v>
      </c>
      <c r="Q920" t="str">
        <f t="shared" si="71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2"/>
        <v>41944.916215277779</v>
      </c>
      <c r="T920" s="6">
        <f t="shared" si="73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4"/>
        <v>100</v>
      </c>
      <c r="Q921" t="str">
        <f t="shared" si="71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2"/>
        <v>41227.641724537039</v>
      </c>
      <c r="T921" s="6">
        <f t="shared" si="73"/>
        <v>41262.641724537039</v>
      </c>
    </row>
    <row r="922" spans="1:20" ht="48" hidden="1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v>0</v>
      </c>
      <c r="Q922" t="str">
        <f t="shared" si="71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2"/>
        <v>41562.67155092593</v>
      </c>
      <c r="T922" s="6">
        <f t="shared" si="73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4"/>
        <v>231.75</v>
      </c>
      <c r="Q923" t="str">
        <f t="shared" si="71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2"/>
        <v>40847.171018518515</v>
      </c>
      <c r="T923" s="6">
        <f t="shared" si="73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4"/>
        <v>189.33333333333334</v>
      </c>
      <c r="Q924" t="str">
        <f t="shared" si="71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2"/>
        <v>41878.530011574076</v>
      </c>
      <c r="T924" s="6">
        <f t="shared" si="73"/>
        <v>41913.530011574076</v>
      </c>
    </row>
    <row r="925" spans="1:20" ht="48" hidden="1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4"/>
        <v>55</v>
      </c>
      <c r="Q925" t="str">
        <f t="shared" si="71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2"/>
        <v>41934.959756944445</v>
      </c>
      <c r="T925" s="6">
        <f t="shared" si="73"/>
        <v>41965.001423611116</v>
      </c>
    </row>
    <row r="926" spans="1:20" ht="48" hidden="1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4"/>
        <v>21.8</v>
      </c>
      <c r="Q926" t="str">
        <f t="shared" si="71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2"/>
        <v>41288.942928240744</v>
      </c>
      <c r="T926" s="6">
        <f t="shared" si="73"/>
        <v>41318.942928240744</v>
      </c>
    </row>
    <row r="927" spans="1:20" ht="48" hidden="1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4"/>
        <v>32</v>
      </c>
      <c r="Q927" t="str">
        <f t="shared" si="71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2"/>
        <v>41575.880914351852</v>
      </c>
      <c r="T927" s="6">
        <f t="shared" si="73"/>
        <v>41605.922581018516</v>
      </c>
    </row>
    <row r="928" spans="1:20" ht="48" hidden="1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v>0</v>
      </c>
      <c r="Q928" t="str">
        <f t="shared" si="71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2"/>
        <v>40338.02002314815</v>
      </c>
      <c r="T928" s="6">
        <f t="shared" si="73"/>
        <v>40367.944444444445</v>
      </c>
    </row>
    <row r="929" spans="1:20" ht="32" hidden="1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v>0</v>
      </c>
      <c r="Q929" t="str">
        <f t="shared" si="71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2"/>
        <v>41013.822858796295</v>
      </c>
      <c r="T929" s="6">
        <f t="shared" si="73"/>
        <v>41043.822858796295</v>
      </c>
    </row>
    <row r="930" spans="1:20" ht="48" hidden="1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4"/>
        <v>56.25</v>
      </c>
      <c r="Q930" t="str">
        <f t="shared" si="71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2"/>
        <v>41180.86241898148</v>
      </c>
      <c r="T930" s="6">
        <f t="shared" si="73"/>
        <v>41231</v>
      </c>
    </row>
    <row r="931" spans="1:20" ht="48" hidden="1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v>0</v>
      </c>
      <c r="Q931" t="str">
        <f t="shared" si="71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2"/>
        <v>40978.238067129627</v>
      </c>
      <c r="T931" s="6">
        <f t="shared" si="73"/>
        <v>41008.196400462963</v>
      </c>
    </row>
    <row r="932" spans="1:20" ht="48" hidden="1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4"/>
        <v>69</v>
      </c>
      <c r="Q932" t="str">
        <f t="shared" si="71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2"/>
        <v>40312.915578703702</v>
      </c>
      <c r="T932" s="6">
        <f t="shared" si="73"/>
        <v>40354.897222222222</v>
      </c>
    </row>
    <row r="933" spans="1:20" ht="48" hidden="1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4"/>
        <v>18.714285714285715</v>
      </c>
      <c r="Q933" t="str">
        <f t="shared" si="71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2"/>
        <v>41680.359976851854</v>
      </c>
      <c r="T933" s="6">
        <f t="shared" si="73"/>
        <v>41714.916666666664</v>
      </c>
    </row>
    <row r="934" spans="1:20" ht="32" hidden="1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4"/>
        <v>46.033333333333331</v>
      </c>
      <c r="Q934" t="str">
        <f t="shared" si="71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2"/>
        <v>41310.969270833331</v>
      </c>
      <c r="T934" s="6">
        <f t="shared" si="73"/>
        <v>41355.927604166667</v>
      </c>
    </row>
    <row r="935" spans="1:20" ht="48" hidden="1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4"/>
        <v>60</v>
      </c>
      <c r="Q935" t="str">
        <f t="shared" si="71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2"/>
        <v>41711.169085648151</v>
      </c>
      <c r="T935" s="6">
        <f t="shared" si="73"/>
        <v>41771.169085648151</v>
      </c>
    </row>
    <row r="936" spans="1:20" ht="48" hidden="1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4"/>
        <v>50.666666666666664</v>
      </c>
      <c r="Q936" t="str">
        <f t="shared" si="71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2"/>
        <v>41733.737083333333</v>
      </c>
      <c r="T936" s="6">
        <f t="shared" si="73"/>
        <v>41763.25</v>
      </c>
    </row>
    <row r="937" spans="1:20" ht="48" hidden="1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4"/>
        <v>25</v>
      </c>
      <c r="Q937" t="str">
        <f t="shared" si="71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2"/>
        <v>42368.333668981482</v>
      </c>
      <c r="T937" s="6">
        <f t="shared" si="73"/>
        <v>42398.333668981482</v>
      </c>
    </row>
    <row r="938" spans="1:20" ht="48" hidden="1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v>0</v>
      </c>
      <c r="Q938" t="str">
        <f t="shared" si="71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2"/>
        <v>40883.024178240739</v>
      </c>
      <c r="T938" s="6">
        <f t="shared" si="73"/>
        <v>40926.833333333336</v>
      </c>
    </row>
    <row r="939" spans="1:20" ht="48" hidden="1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4"/>
        <v>20</v>
      </c>
      <c r="Q939" t="str">
        <f t="shared" si="71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2"/>
        <v>41551.798113425924</v>
      </c>
      <c r="T939" s="6">
        <f t="shared" si="73"/>
        <v>41581.839780092596</v>
      </c>
    </row>
    <row r="940" spans="1:20" ht="48" hidden="1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4"/>
        <v>25</v>
      </c>
      <c r="Q940" t="str">
        <f t="shared" si="71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2"/>
        <v>41124.479722222226</v>
      </c>
      <c r="T940" s="6">
        <f t="shared" si="73"/>
        <v>41154.479722222226</v>
      </c>
    </row>
    <row r="941" spans="1:20" ht="48" hidden="1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4"/>
        <v>20</v>
      </c>
      <c r="Q941" t="str">
        <f t="shared" si="71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2"/>
        <v>41416.763171296298</v>
      </c>
      <c r="T941" s="6">
        <f t="shared" si="73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4"/>
        <v>110.28571428571429</v>
      </c>
      <c r="Q942" t="str">
        <f t="shared" si="71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2"/>
        <v>42182.008402777778</v>
      </c>
      <c r="T942" s="6">
        <f t="shared" si="73"/>
        <v>42227.008402777778</v>
      </c>
    </row>
    <row r="943" spans="1:20" ht="48" hidden="1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4"/>
        <v>37.451612903225808</v>
      </c>
      <c r="Q943" t="str">
        <f t="shared" si="71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2"/>
        <v>42746.096585648149</v>
      </c>
      <c r="T943" s="6">
        <f t="shared" si="73"/>
        <v>42776.096585648149</v>
      </c>
    </row>
    <row r="944" spans="1:20" ht="48" hidden="1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4"/>
        <v>41.75</v>
      </c>
      <c r="Q944" t="str">
        <f t="shared" si="71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2"/>
        <v>42382.843287037031</v>
      </c>
      <c r="T944" s="6">
        <f t="shared" si="73"/>
        <v>42418.843287037031</v>
      </c>
    </row>
    <row r="945" spans="1:20" ht="32" hidden="1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4"/>
        <v>24.083333333333332</v>
      </c>
      <c r="Q945" t="str">
        <f t="shared" si="71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2"/>
        <v>42673.66788194445</v>
      </c>
      <c r="T945" s="6">
        <f t="shared" si="73"/>
        <v>42703.709548611107</v>
      </c>
    </row>
    <row r="946" spans="1:20" ht="48" hidden="1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4"/>
        <v>69.40625</v>
      </c>
      <c r="Q946" t="str">
        <f t="shared" si="71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2"/>
        <v>42444.583912037036</v>
      </c>
      <c r="T946" s="6">
        <f t="shared" si="73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4"/>
        <v>155.25</v>
      </c>
      <c r="Q947" t="str">
        <f t="shared" si="71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2"/>
        <v>42732.872986111113</v>
      </c>
      <c r="T947" s="6">
        <f t="shared" si="73"/>
        <v>42784.999305555553</v>
      </c>
    </row>
    <row r="948" spans="1:20" ht="32" hidden="1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4"/>
        <v>57.2</v>
      </c>
      <c r="Q948" t="str">
        <f t="shared" si="71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2"/>
        <v>42592.750555555554</v>
      </c>
      <c r="T948" s="6">
        <f t="shared" si="73"/>
        <v>42622.750555555554</v>
      </c>
    </row>
    <row r="949" spans="1:20" ht="48" hidden="1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v>0</v>
      </c>
      <c r="Q949" t="str">
        <f t="shared" si="71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2"/>
        <v>42491.781319444446</v>
      </c>
      <c r="T949" s="6">
        <f t="shared" si="73"/>
        <v>42551.781319444446</v>
      </c>
    </row>
    <row r="950" spans="1:20" ht="48" hidden="1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4"/>
        <v>60</v>
      </c>
      <c r="Q950" t="str">
        <f t="shared" si="71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2"/>
        <v>42411.828287037039</v>
      </c>
      <c r="T950" s="6">
        <f t="shared" si="73"/>
        <v>42441.828287037039</v>
      </c>
    </row>
    <row r="951" spans="1:20" ht="48" hidden="1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4"/>
        <v>39</v>
      </c>
      <c r="Q951" t="str">
        <f t="shared" si="71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2"/>
        <v>42361.043703703705</v>
      </c>
      <c r="T951" s="6">
        <f t="shared" si="73"/>
        <v>42421.043703703705</v>
      </c>
    </row>
    <row r="952" spans="1:20" ht="48" hidden="1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4"/>
        <v>58.416666666666664</v>
      </c>
      <c r="Q952" t="str">
        <f t="shared" si="71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2"/>
        <v>42356.750706018516</v>
      </c>
      <c r="T952" s="6">
        <f t="shared" si="73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4"/>
        <v>158.63636363636363</v>
      </c>
      <c r="Q953" t="str">
        <f t="shared" si="71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2"/>
        <v>42480.653611111105</v>
      </c>
      <c r="T953" s="6">
        <f t="shared" si="73"/>
        <v>42525.653611111105</v>
      </c>
    </row>
    <row r="954" spans="1:20" ht="32" hidden="1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4"/>
        <v>99.857142857142861</v>
      </c>
      <c r="Q954" t="str">
        <f t="shared" si="71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2"/>
        <v>42662.613564814819</v>
      </c>
      <c r="T954" s="6">
        <f t="shared" si="73"/>
        <v>42692.655231481483</v>
      </c>
    </row>
    <row r="955" spans="1:20" ht="48" hidden="1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4"/>
        <v>25.2</v>
      </c>
      <c r="Q955" t="str">
        <f t="shared" si="71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2"/>
        <v>41999.164340277777</v>
      </c>
      <c r="T955" s="6">
        <f t="shared" si="73"/>
        <v>42029.164340277777</v>
      </c>
    </row>
    <row r="956" spans="1:20" ht="48" hidden="1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4"/>
        <v>89.191780821917803</v>
      </c>
      <c r="Q956" t="str">
        <f t="shared" si="71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2"/>
        <v>42194.833784722221</v>
      </c>
      <c r="T956" s="6">
        <f t="shared" si="73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4"/>
        <v>182.6236559139785</v>
      </c>
      <c r="Q957" t="str">
        <f t="shared" si="71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2"/>
        <v>42586.295138888891</v>
      </c>
      <c r="T957" s="6">
        <f t="shared" si="73"/>
        <v>42626.295138888891</v>
      </c>
    </row>
    <row r="958" spans="1:20" ht="64" hidden="1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4"/>
        <v>50.647058823529413</v>
      </c>
      <c r="Q958" t="str">
        <f t="shared" si="71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2"/>
        <v>42060.913877314815</v>
      </c>
      <c r="T958" s="6">
        <f t="shared" si="73"/>
        <v>42120.872210648144</v>
      </c>
    </row>
    <row r="959" spans="1:20" ht="32" hidden="1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4"/>
        <v>33.285714285714285</v>
      </c>
      <c r="Q959" t="str">
        <f t="shared" si="71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2"/>
        <v>42660.552465277782</v>
      </c>
      <c r="T959" s="6">
        <f t="shared" si="73"/>
        <v>42691.594131944439</v>
      </c>
    </row>
    <row r="960" spans="1:20" ht="48" hidden="1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4"/>
        <v>51.823529411764703</v>
      </c>
      <c r="Q960" t="str">
        <f t="shared" si="71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2"/>
        <v>42082.802812499998</v>
      </c>
      <c r="T960" s="6">
        <f t="shared" si="73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4"/>
        <v>113.62573099415205</v>
      </c>
      <c r="Q961" t="str">
        <f t="shared" si="71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2"/>
        <v>41993.174363425926</v>
      </c>
      <c r="T961" s="6">
        <f t="shared" si="73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4"/>
        <v>136.46276595744681</v>
      </c>
      <c r="Q962" t="str">
        <f t="shared" si="71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2"/>
        <v>42766.626793981486</v>
      </c>
      <c r="T962" s="6">
        <f t="shared" si="73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hidden="1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hidden="1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hidden="1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hidden="1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hidden="1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hidden="1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hidden="1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hidden="1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hidden="1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hidden="1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hidden="1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hidden="1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hidden="1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hidden="1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hidden="1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hidden="1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hidden="1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v>0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hidden="1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hidden="1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hidden="1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hidden="1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hidden="1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hidden="1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hidden="1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v>0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32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v>0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v>0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v>0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v>0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v>0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v>0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v>0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v>0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v>0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v>0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v>0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v>0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v>0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hidden="1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hidden="1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hidden="1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hidden="1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hidden="1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hidden="1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hidden="1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hidden="1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v>0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hidden="1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hidden="1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hidden="1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hidden="1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hidden="1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hidden="1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hidden="1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hidden="1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hidden="1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hidden="1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hidden="1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v>0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hidden="1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hidden="1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v>0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hidden="1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hidden="1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hidden="1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hidden="1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hidden="1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hidden="1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hidden="1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hidden="1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hidden="1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hidden="1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hidden="1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hidden="1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hidden="1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hidden="1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hidden="1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hidden="1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hidden="1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hidden="1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v>0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hidden="1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hidden="1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hidden="1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hidden="1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hidden="1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hidden="1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hidden="1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hidden="1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hidden="1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hidden="1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hidden="1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hidden="1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v>0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hidden="1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hidden="1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v>0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hidden="1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hidden="1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hidden="1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v>0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hidden="1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hidden="1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hidden="1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hidden="1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hidden="1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hidden="1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v>0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hidden="1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hidden="1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hidden="1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hidden="1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hidden="1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hidden="1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hidden="1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v>0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hidden="1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v>0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hidden="1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v>0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hidden="1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hidden="1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v>0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hidden="1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hidden="1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v>0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hidden="1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hidden="1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hidden="1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hidden="1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v>0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hidden="1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hidden="1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hidden="1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hidden="1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v>0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hidden="1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hidden="1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hidden="1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v>0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hidden="1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hidden="1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v>0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hidden="1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hidden="1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v>0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hidden="1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v>0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hidden="1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hidden="1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hidden="1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hidden="1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hidden="1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hidden="1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v>0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hidden="1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hidden="1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hidden="1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hidden="1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hidden="1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v>0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hidden="1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hidden="1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hidden="1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hidden="1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hidden="1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v>0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v>0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v>0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v>0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v>0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v>0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v>0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v>0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v>0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v>0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hidden="1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hidden="1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hidden="1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hidden="1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hidden="1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hidden="1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>
        <v>0</v>
      </c>
      <c r="Q1411" t="str">
        <f t="shared" ref="Q1411:Q1474" si="111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2">(((J1411/60)/60)/24)+DATE(1970,1,1)</f>
        <v>41945.133506944447</v>
      </c>
      <c r="T1411" s="6">
        <f t="shared" ref="T1411:T1474" si="113">(((I1411/60)/60)/24)+DATE(1970,1,1)</f>
        <v>42005.175173611111</v>
      </c>
    </row>
    <row r="1412" spans="1:20" ht="48" hidden="1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ref="P1412:P1474" si="114">(E1412/L1412)</f>
        <v>1</v>
      </c>
      <c r="Q1412" t="str">
        <f t="shared" si="111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2"/>
        <v>42479.318518518514</v>
      </c>
      <c r="T1412" s="6">
        <f t="shared" si="113"/>
        <v>42524.318518518514</v>
      </c>
    </row>
    <row r="1413" spans="1:20" ht="48" hidden="1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4"/>
        <v>2.3333333333333335</v>
      </c>
      <c r="Q1413" t="str">
        <f t="shared" si="111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2"/>
        <v>42013.059027777781</v>
      </c>
      <c r="T1413" s="6">
        <f t="shared" si="113"/>
        <v>42041.059027777781</v>
      </c>
    </row>
    <row r="1414" spans="1:20" ht="32" hidden="1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4"/>
        <v>24.615384615384617</v>
      </c>
      <c r="Q1414" t="str">
        <f t="shared" si="111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2"/>
        <v>41947.063645833332</v>
      </c>
      <c r="T1414" s="6">
        <f t="shared" si="113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4"/>
        <v>100</v>
      </c>
      <c r="Q1415" t="str">
        <f t="shared" si="111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2"/>
        <v>42360.437152777777</v>
      </c>
      <c r="T1415" s="6">
        <f t="shared" si="113"/>
        <v>42420.437152777777</v>
      </c>
    </row>
    <row r="1416" spans="1:20" ht="48" hidden="1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4"/>
        <v>1</v>
      </c>
      <c r="Q1416" t="str">
        <f t="shared" si="111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2"/>
        <v>42708.25309027778</v>
      </c>
      <c r="T1416" s="6">
        <f t="shared" si="113"/>
        <v>42738.25309027778</v>
      </c>
    </row>
    <row r="1417" spans="1:20" ht="48" hidden="1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4"/>
        <v>88.888888888888886</v>
      </c>
      <c r="Q1417" t="str">
        <f t="shared" si="111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2"/>
        <v>42192.675821759258</v>
      </c>
      <c r="T1417" s="6">
        <f t="shared" si="113"/>
        <v>42232.675821759258</v>
      </c>
    </row>
    <row r="1418" spans="1:20" ht="48" hidden="1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v>0</v>
      </c>
      <c r="Q1418" t="str">
        <f t="shared" si="111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2"/>
        <v>42299.926145833335</v>
      </c>
      <c r="T1418" s="6">
        <f t="shared" si="113"/>
        <v>42329.967812499999</v>
      </c>
    </row>
    <row r="1419" spans="1:20" ht="48" hidden="1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4"/>
        <v>27.5</v>
      </c>
      <c r="Q1419" t="str">
        <f t="shared" si="111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2"/>
        <v>42232.15016203704</v>
      </c>
      <c r="T1419" s="6">
        <f t="shared" si="113"/>
        <v>42262.465972222228</v>
      </c>
    </row>
    <row r="1420" spans="1:20" ht="64" hidden="1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4"/>
        <v>6</v>
      </c>
      <c r="Q1420" t="str">
        <f t="shared" si="111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2"/>
        <v>42395.456412037034</v>
      </c>
      <c r="T1420" s="6">
        <f t="shared" si="113"/>
        <v>42425.456412037034</v>
      </c>
    </row>
    <row r="1421" spans="1:20" ht="48" hidden="1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4"/>
        <v>44.5</v>
      </c>
      <c r="Q1421" t="str">
        <f t="shared" si="111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2"/>
        <v>42622.456238425926</v>
      </c>
      <c r="T1421" s="6">
        <f t="shared" si="113"/>
        <v>42652.456238425926</v>
      </c>
    </row>
    <row r="1422" spans="1:20" ht="16" hidden="1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4"/>
        <v>1</v>
      </c>
      <c r="Q1422" t="str">
        <f t="shared" si="111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2"/>
        <v>42524.667662037042</v>
      </c>
      <c r="T1422" s="6">
        <f t="shared" si="113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4"/>
        <v>100</v>
      </c>
      <c r="Q1423" t="str">
        <f t="shared" si="111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2"/>
        <v>42013.915613425925</v>
      </c>
      <c r="T1423" s="6">
        <f t="shared" si="113"/>
        <v>42043.915613425925</v>
      </c>
    </row>
    <row r="1424" spans="1:20" ht="48" hidden="1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4"/>
        <v>13</v>
      </c>
      <c r="Q1424" t="str">
        <f t="shared" si="111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2"/>
        <v>42604.239629629628</v>
      </c>
      <c r="T1424" s="6">
        <f t="shared" si="113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4"/>
        <v>100</v>
      </c>
      <c r="Q1425" t="str">
        <f t="shared" si="111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2"/>
        <v>42340.360312500001</v>
      </c>
      <c r="T1425" s="6">
        <f t="shared" si="113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4"/>
        <v>109.07142857142857</v>
      </c>
      <c r="Q1426" t="str">
        <f t="shared" si="111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2"/>
        <v>42676.717615740738</v>
      </c>
      <c r="T1426" s="6">
        <f t="shared" si="113"/>
        <v>42689.759282407409</v>
      </c>
    </row>
    <row r="1427" spans="1:20" ht="48" hidden="1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v>0</v>
      </c>
      <c r="Q1427" t="str">
        <f t="shared" si="111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2"/>
        <v>42093.131469907406</v>
      </c>
      <c r="T1427" s="6">
        <f t="shared" si="113"/>
        <v>42123.131469907406</v>
      </c>
    </row>
    <row r="1428" spans="1:20" ht="48" hidden="1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v>0</v>
      </c>
      <c r="Q1428" t="str">
        <f t="shared" si="111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2"/>
        <v>42180.390277777777</v>
      </c>
      <c r="T1428" s="6">
        <f t="shared" si="113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4"/>
        <v>104.75</v>
      </c>
      <c r="Q1429" t="str">
        <f t="shared" si="111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2"/>
        <v>42601.851678240739</v>
      </c>
      <c r="T1429" s="6">
        <f t="shared" si="113"/>
        <v>42631.851678240739</v>
      </c>
    </row>
    <row r="1430" spans="1:20" ht="48" hidden="1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4"/>
        <v>15</v>
      </c>
      <c r="Q1430" t="str">
        <f t="shared" si="111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2"/>
        <v>42432.379826388889</v>
      </c>
      <c r="T1430" s="6">
        <f t="shared" si="113"/>
        <v>42462.338159722218</v>
      </c>
    </row>
    <row r="1431" spans="1:20" ht="32" hidden="1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v>0</v>
      </c>
      <c r="Q1431" t="str">
        <f t="shared" si="111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2"/>
        <v>42074.060671296291</v>
      </c>
      <c r="T1431" s="6">
        <f t="shared" si="113"/>
        <v>42104.060671296291</v>
      </c>
    </row>
    <row r="1432" spans="1:20" ht="48" hidden="1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4"/>
        <v>80.599999999999994</v>
      </c>
      <c r="Q1432" t="str">
        <f t="shared" si="111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2"/>
        <v>41961.813518518517</v>
      </c>
      <c r="T1432" s="6">
        <f t="shared" si="113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4"/>
        <v>115.55319148936171</v>
      </c>
      <c r="Q1433" t="str">
        <f t="shared" si="111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2"/>
        <v>42304.210833333331</v>
      </c>
      <c r="T1433" s="6">
        <f t="shared" si="113"/>
        <v>42334.252500000002</v>
      </c>
    </row>
    <row r="1434" spans="1:20" ht="48" hidden="1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v>0</v>
      </c>
      <c r="Q1434" t="str">
        <f t="shared" si="111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2"/>
        <v>42175.780416666668</v>
      </c>
      <c r="T1434" s="6">
        <f t="shared" si="113"/>
        <v>42205.780416666668</v>
      </c>
    </row>
    <row r="1435" spans="1:20" ht="48" hidden="1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4"/>
        <v>80.5</v>
      </c>
      <c r="Q1435" t="str">
        <f t="shared" si="111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2"/>
        <v>42673.625868055555</v>
      </c>
      <c r="T1435" s="6">
        <f t="shared" si="113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4"/>
        <v>744.5454545454545</v>
      </c>
      <c r="Q1436" t="str">
        <f t="shared" si="111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2"/>
        <v>42142.767106481479</v>
      </c>
      <c r="T1436" s="6">
        <f t="shared" si="113"/>
        <v>42163.625</v>
      </c>
    </row>
    <row r="1437" spans="1:20" ht="32" hidden="1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4"/>
        <v>7.5</v>
      </c>
      <c r="Q1437" t="str">
        <f t="shared" si="111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2"/>
        <v>42258.780324074076</v>
      </c>
      <c r="T1437" s="6">
        <f t="shared" si="113"/>
        <v>42288.780324074076</v>
      </c>
    </row>
    <row r="1438" spans="1:20" ht="48" hidden="1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4"/>
        <v>38.5</v>
      </c>
      <c r="Q1438" t="str">
        <f t="shared" si="111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2"/>
        <v>42391.35019675926</v>
      </c>
      <c r="T1438" s="6">
        <f t="shared" si="113"/>
        <v>42421.35019675926</v>
      </c>
    </row>
    <row r="1439" spans="1:20" ht="48" hidden="1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4"/>
        <v>36.68181818181818</v>
      </c>
      <c r="Q1439" t="str">
        <f t="shared" si="111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2"/>
        <v>41796.531701388885</v>
      </c>
      <c r="T1439" s="6">
        <f t="shared" si="113"/>
        <v>41833.207638888889</v>
      </c>
    </row>
    <row r="1440" spans="1:20" ht="48" hidden="1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4"/>
        <v>75</v>
      </c>
      <c r="Q1440" t="str">
        <f t="shared" si="111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2"/>
        <v>42457.871516203704</v>
      </c>
      <c r="T1440" s="6">
        <f t="shared" si="113"/>
        <v>42487.579861111109</v>
      </c>
    </row>
    <row r="1441" spans="1:20" ht="48" hidden="1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4"/>
        <v>30</v>
      </c>
      <c r="Q1441" t="str">
        <f t="shared" si="111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2"/>
        <v>42040.829872685179</v>
      </c>
      <c r="T1441" s="6">
        <f t="shared" si="113"/>
        <v>42070.829872685179</v>
      </c>
    </row>
    <row r="1442" spans="1:20" ht="48" hidden="1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4"/>
        <v>1</v>
      </c>
      <c r="Q1442" t="str">
        <f t="shared" si="111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2"/>
        <v>42486.748414351852</v>
      </c>
      <c r="T1442" s="6">
        <f t="shared" si="113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4"/>
        <v>673.33333333333337</v>
      </c>
      <c r="Q1443" t="str">
        <f t="shared" si="111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2"/>
        <v>42198.765844907408</v>
      </c>
      <c r="T1443" s="6">
        <f t="shared" si="113"/>
        <v>42258.765844907408</v>
      </c>
    </row>
    <row r="1444" spans="1:20" ht="48" hidden="1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v>0</v>
      </c>
      <c r="Q1444" t="str">
        <f t="shared" si="111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2"/>
        <v>42485.64534722222</v>
      </c>
      <c r="T1444" s="6">
        <f t="shared" si="113"/>
        <v>42515.64534722222</v>
      </c>
    </row>
    <row r="1445" spans="1:20" ht="48" hidden="1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v>0</v>
      </c>
      <c r="Q1445" t="str">
        <f t="shared" si="111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2"/>
        <v>42707.926030092596</v>
      </c>
      <c r="T1445" s="6">
        <f t="shared" si="113"/>
        <v>42737.926030092596</v>
      </c>
    </row>
    <row r="1446" spans="1:20" ht="32" hidden="1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v>0</v>
      </c>
      <c r="Q1446" t="str">
        <f t="shared" si="111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2"/>
        <v>42199.873402777783</v>
      </c>
      <c r="T1446" s="6">
        <f t="shared" si="113"/>
        <v>42259.873402777783</v>
      </c>
    </row>
    <row r="1447" spans="1:20" ht="48" hidden="1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v>0</v>
      </c>
      <c r="Q1447" t="str">
        <f t="shared" si="111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2"/>
        <v>42139.542303240742</v>
      </c>
      <c r="T1447" s="6">
        <f t="shared" si="113"/>
        <v>42169.542303240742</v>
      </c>
    </row>
    <row r="1448" spans="1:20" ht="48" hidden="1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v>0</v>
      </c>
      <c r="Q1448" t="str">
        <f t="shared" si="111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2"/>
        <v>42461.447662037041</v>
      </c>
      <c r="T1448" s="6">
        <f t="shared" si="113"/>
        <v>42481.447662037041</v>
      </c>
    </row>
    <row r="1449" spans="1:20" ht="32" hidden="1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4"/>
        <v>25</v>
      </c>
      <c r="Q1449" t="str">
        <f t="shared" si="111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2"/>
        <v>42529.730717592596</v>
      </c>
      <c r="T1449" s="6">
        <f t="shared" si="113"/>
        <v>42559.730717592596</v>
      </c>
    </row>
    <row r="1450" spans="1:20" ht="48" hidden="1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v>0</v>
      </c>
      <c r="Q1450" t="str">
        <f t="shared" si="111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2"/>
        <v>42115.936550925922</v>
      </c>
      <c r="T1450" s="6">
        <f t="shared" si="113"/>
        <v>42146.225694444445</v>
      </c>
    </row>
    <row r="1451" spans="1:20" ht="48" hidden="1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v>0</v>
      </c>
      <c r="Q1451" t="str">
        <f t="shared" si="111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2"/>
        <v>42086.811400462961</v>
      </c>
      <c r="T1451" s="6">
        <f t="shared" si="113"/>
        <v>42134.811400462961</v>
      </c>
    </row>
    <row r="1452" spans="1:20" ht="48" hidden="1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4"/>
        <v>1</v>
      </c>
      <c r="Q1452" t="str">
        <f t="shared" si="111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2"/>
        <v>42390.171261574069</v>
      </c>
      <c r="T1452" s="6">
        <f t="shared" si="113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4"/>
        <v>1</v>
      </c>
      <c r="Q1453" t="str">
        <f t="shared" si="111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2"/>
        <v>41931.959016203706</v>
      </c>
      <c r="T1453" s="6">
        <f t="shared" si="113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v>0</v>
      </c>
      <c r="Q1454" t="str">
        <f t="shared" si="111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2"/>
        <v>41818.703275462962</v>
      </c>
      <c r="T1454" s="6">
        <f t="shared" si="113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v>0</v>
      </c>
      <c r="Q1455" t="str">
        <f t="shared" si="111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2"/>
        <v>42795.696145833332</v>
      </c>
      <c r="T1455" s="6">
        <f t="shared" si="113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4"/>
        <v>15</v>
      </c>
      <c r="Q1456" t="str">
        <f t="shared" si="111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2"/>
        <v>42463.866666666669</v>
      </c>
      <c r="T1456" s="6">
        <f t="shared" si="113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4"/>
        <v>225</v>
      </c>
      <c r="Q1457" t="str">
        <f t="shared" si="111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2"/>
        <v>41832.672685185185</v>
      </c>
      <c r="T1457" s="6">
        <f t="shared" si="113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4"/>
        <v>48.333333333333336</v>
      </c>
      <c r="Q1458" t="str">
        <f t="shared" si="111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2"/>
        <v>42708.668576388889</v>
      </c>
      <c r="T1458" s="6">
        <f t="shared" si="113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v>0</v>
      </c>
      <c r="Q1459" t="str">
        <f t="shared" si="111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2"/>
        <v>42289.89634259259</v>
      </c>
      <c r="T1459" s="6">
        <f t="shared" si="113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v>0</v>
      </c>
      <c r="Q1460" t="str">
        <f t="shared" si="111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2"/>
        <v>41831.705555555556</v>
      </c>
      <c r="T1460" s="6">
        <f t="shared" si="113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v>0</v>
      </c>
      <c r="Q1461" t="str">
        <f t="shared" si="111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2"/>
        <v>42312.204814814817</v>
      </c>
      <c r="T1461" s="6">
        <f t="shared" si="113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v>0</v>
      </c>
      <c r="Q1462" t="str">
        <f t="shared" si="111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2"/>
        <v>41915.896967592591</v>
      </c>
      <c r="T1462" s="6">
        <f t="shared" si="113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4"/>
        <v>44.66673529411765</v>
      </c>
      <c r="Q1463" t="str">
        <f t="shared" si="111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2"/>
        <v>41899.645300925928</v>
      </c>
      <c r="T1463" s="6">
        <f t="shared" si="113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4"/>
        <v>28.937999999999999</v>
      </c>
      <c r="Q1464" t="str">
        <f t="shared" si="111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2"/>
        <v>41344.662858796299</v>
      </c>
      <c r="T1464" s="6">
        <f t="shared" si="113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4"/>
        <v>35.44</v>
      </c>
      <c r="Q1465" t="str">
        <f t="shared" si="111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2"/>
        <v>41326.911319444444</v>
      </c>
      <c r="T1465" s="6">
        <f t="shared" si="113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4"/>
        <v>34.871794871794869</v>
      </c>
      <c r="Q1466" t="str">
        <f t="shared" si="111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2"/>
        <v>41291.661550925928</v>
      </c>
      <c r="T1466" s="6">
        <f t="shared" si="113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4"/>
        <v>52.622732513451197</v>
      </c>
      <c r="Q1467" t="str">
        <f t="shared" si="111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2"/>
        <v>40959.734398148146</v>
      </c>
      <c r="T1467" s="6">
        <f t="shared" si="113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4"/>
        <v>69.598266129032254</v>
      </c>
      <c r="Q1468" t="str">
        <f t="shared" si="111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2"/>
        <v>42340.172060185185</v>
      </c>
      <c r="T1468" s="6">
        <f t="shared" si="113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4"/>
        <v>76.72</v>
      </c>
      <c r="Q1469" t="str">
        <f t="shared" si="111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2"/>
        <v>40933.80190972222</v>
      </c>
      <c r="T1469" s="6">
        <f t="shared" si="113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4"/>
        <v>33.191126279863482</v>
      </c>
      <c r="Q1470" t="str">
        <f t="shared" si="111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2"/>
        <v>40646.014456018522</v>
      </c>
      <c r="T1470" s="6">
        <f t="shared" si="113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4"/>
        <v>149.46417445482865</v>
      </c>
      <c r="Q1471" t="str">
        <f t="shared" si="111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2"/>
        <v>41290.598483796297</v>
      </c>
      <c r="T1471" s="6">
        <f t="shared" si="113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4"/>
        <v>23.172839506172838</v>
      </c>
      <c r="Q1472" t="str">
        <f t="shared" si="111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2"/>
        <v>41250.827118055553</v>
      </c>
      <c r="T1472" s="6">
        <f t="shared" si="113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4"/>
        <v>96.877551020408163</v>
      </c>
      <c r="Q1473" t="str">
        <f t="shared" si="111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2"/>
        <v>42073.957569444443</v>
      </c>
      <c r="T1473" s="6">
        <f t="shared" si="113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4"/>
        <v>103.20238095238095</v>
      </c>
      <c r="Q1474" t="str">
        <f t="shared" si="111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2"/>
        <v>41533.542858796296</v>
      </c>
      <c r="T1474" s="6">
        <f t="shared" si="113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hidden="1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hidden="1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hidden="1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hidden="1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v>0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hidden="1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hidden="1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hidden="1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v>0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hidden="1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hidden="1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v>0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hidden="1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hidden="1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hidden="1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v>0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hidden="1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hidden="1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v>0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hidden="1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v>0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hidden="1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hidden="1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hidden="1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hidden="1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hidden="1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hidden="1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hidden="1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hidden="1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v>0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hidden="1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hidden="1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hidden="1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v>0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hidden="1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hidden="1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hidden="1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hidden="1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v>0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hidden="1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v>0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hidden="1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v>0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hidden="1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v>0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hidden="1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hidden="1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hidden="1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hidden="1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v>0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v>0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48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v>0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hidden="1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hidden="1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hidden="1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hidden="1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v>0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hidden="1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v>0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hidden="1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hidden="1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v>0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hidden="1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v>0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hidden="1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hidden="1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v>0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hidden="1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hidden="1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hidden="1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hidden="1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hidden="1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v>0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hidden="1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hidden="1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v>0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hidden="1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v>0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48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v>0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v>0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hidden="1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hidden="1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hidden="1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hidden="1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v>0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hidden="1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v>0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hidden="1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hidden="1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v>0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hidden="1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hidden="1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hidden="1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v>0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hidden="1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hidden="1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hidden="1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hidden="1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hidden="1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hidden="1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hidden="1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hidden="1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v>0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hidden="1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hidden="1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hidden="1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hidden="1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hidden="1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>
        <v>0</v>
      </c>
      <c r="Q1731" t="str">
        <f t="shared" ref="Q1731:Q1794" si="136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7">(((J1731/60)/60)/24)+DATE(1970,1,1)</f>
        <v>42471.052152777775</v>
      </c>
      <c r="T1731" s="6">
        <f t="shared" ref="T1731:T1794" si="138">(((I1731/60)/60)/24)+DATE(1970,1,1)</f>
        <v>42531.052152777775</v>
      </c>
    </row>
    <row r="1732" spans="1:20" ht="48" hidden="1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v>0</v>
      </c>
      <c r="Q1732" t="str">
        <f t="shared" si="136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7"/>
        <v>42272.087766203709</v>
      </c>
      <c r="T1732" s="6">
        <f t="shared" si="138"/>
        <v>42302.087766203709</v>
      </c>
    </row>
    <row r="1733" spans="1:20" ht="32" hidden="1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v>0</v>
      </c>
      <c r="Q1733" t="str">
        <f t="shared" si="136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7"/>
        <v>42152.906851851847</v>
      </c>
      <c r="T1733" s="6">
        <f t="shared" si="138"/>
        <v>42166.625</v>
      </c>
    </row>
    <row r="1734" spans="1:20" ht="48" hidden="1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v>0</v>
      </c>
      <c r="Q1734" t="str">
        <f t="shared" si="136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7"/>
        <v>42325.683807870373</v>
      </c>
      <c r="T1734" s="6">
        <f t="shared" si="138"/>
        <v>42385.208333333328</v>
      </c>
    </row>
    <row r="1735" spans="1:20" ht="48" hidden="1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v>0</v>
      </c>
      <c r="Q1735" t="str">
        <f t="shared" si="136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7"/>
        <v>42614.675625000003</v>
      </c>
      <c r="T1735" s="6">
        <f t="shared" si="138"/>
        <v>42626.895833333328</v>
      </c>
    </row>
    <row r="1736" spans="1:20" ht="48" hidden="1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ref="P1736:P1794" si="139">(E1736/L1736)</f>
        <v>1</v>
      </c>
      <c r="Q1736" t="str">
        <f t="shared" si="136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7"/>
        <v>42102.036527777775</v>
      </c>
      <c r="T1736" s="6">
        <f t="shared" si="138"/>
        <v>42132.036527777775</v>
      </c>
    </row>
    <row r="1737" spans="1:20" ht="48" hidden="1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9"/>
        <v>55</v>
      </c>
      <c r="Q1737" t="str">
        <f t="shared" si="136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7"/>
        <v>42559.814178240747</v>
      </c>
      <c r="T1737" s="6">
        <f t="shared" si="138"/>
        <v>42589.814178240747</v>
      </c>
    </row>
    <row r="1738" spans="1:20" ht="32" hidden="1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9"/>
        <v>22</v>
      </c>
      <c r="Q1738" t="str">
        <f t="shared" si="136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7"/>
        <v>42286.861493055556</v>
      </c>
      <c r="T1738" s="6">
        <f t="shared" si="138"/>
        <v>42316.90315972222</v>
      </c>
    </row>
    <row r="1739" spans="1:20" ht="48" hidden="1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9"/>
        <v>56.666666666666664</v>
      </c>
      <c r="Q1739" t="str">
        <f t="shared" si="136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7"/>
        <v>42175.948981481488</v>
      </c>
      <c r="T1739" s="6">
        <f t="shared" si="138"/>
        <v>42205.948981481488</v>
      </c>
    </row>
    <row r="1740" spans="1:20" ht="32" hidden="1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9"/>
        <v>20</v>
      </c>
      <c r="Q1740" t="str">
        <f t="shared" si="136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7"/>
        <v>41884.874328703707</v>
      </c>
      <c r="T1740" s="6">
        <f t="shared" si="138"/>
        <v>41914.874328703707</v>
      </c>
    </row>
    <row r="1741" spans="1:20" ht="48" hidden="1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9"/>
        <v>1</v>
      </c>
      <c r="Q1741" t="str">
        <f t="shared" si="136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7"/>
        <v>42435.874212962968</v>
      </c>
      <c r="T1741" s="6">
        <f t="shared" si="138"/>
        <v>42494.832546296297</v>
      </c>
    </row>
    <row r="1742" spans="1:20" ht="48" hidden="1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v>0</v>
      </c>
      <c r="Q1742" t="str">
        <f t="shared" si="136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7"/>
        <v>42171.817384259266</v>
      </c>
      <c r="T1742" s="6">
        <f t="shared" si="138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9"/>
        <v>25.576923076923077</v>
      </c>
      <c r="Q1743" t="str">
        <f t="shared" si="136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7"/>
        <v>42120.628136574072</v>
      </c>
      <c r="T1743" s="6">
        <f t="shared" si="138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9"/>
        <v>63.970588235294116</v>
      </c>
      <c r="Q1744" t="str">
        <f t="shared" si="136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7"/>
        <v>42710.876967592587</v>
      </c>
      <c r="T1744" s="6">
        <f t="shared" si="138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9"/>
        <v>89.925373134328353</v>
      </c>
      <c r="Q1745" t="str">
        <f t="shared" si="136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7"/>
        <v>42586.925636574073</v>
      </c>
      <c r="T1745" s="6">
        <f t="shared" si="138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9"/>
        <v>93.071428571428569</v>
      </c>
      <c r="Q1746" t="str">
        <f t="shared" si="136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7"/>
        <v>42026.605057870373</v>
      </c>
      <c r="T1746" s="6">
        <f t="shared" si="138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9"/>
        <v>89.674157303370791</v>
      </c>
      <c r="Q1747" t="str">
        <f t="shared" si="136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7"/>
        <v>42690.259699074071</v>
      </c>
      <c r="T1747" s="6">
        <f t="shared" si="138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9"/>
        <v>207.61682242990653</v>
      </c>
      <c r="Q1748" t="str">
        <f t="shared" si="136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7"/>
        <v>42668.176701388889</v>
      </c>
      <c r="T1748" s="6">
        <f t="shared" si="138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9"/>
        <v>59.408805031446541</v>
      </c>
      <c r="Q1749" t="str">
        <f t="shared" si="136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7"/>
        <v>42292.435532407413</v>
      </c>
      <c r="T1749" s="6">
        <f t="shared" si="138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9"/>
        <v>358.97237569060775</v>
      </c>
      <c r="Q1750" t="str">
        <f t="shared" si="136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7"/>
        <v>42219.950729166667</v>
      </c>
      <c r="T1750" s="6">
        <f t="shared" si="138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9"/>
        <v>94.736641221374043</v>
      </c>
      <c r="Q1751" t="str">
        <f t="shared" si="136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7"/>
        <v>42758.975937499999</v>
      </c>
      <c r="T1751" s="6">
        <f t="shared" si="138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9"/>
        <v>80.647999999999996</v>
      </c>
      <c r="Q1752" t="str">
        <f t="shared" si="136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7"/>
        <v>42454.836851851855</v>
      </c>
      <c r="T1752" s="6">
        <f t="shared" si="138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9"/>
        <v>168.68852459016392</v>
      </c>
      <c r="Q1753" t="str">
        <f t="shared" si="136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7"/>
        <v>42052.7815162037</v>
      </c>
      <c r="T1753" s="6">
        <f t="shared" si="138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9"/>
        <v>34.68888888888889</v>
      </c>
      <c r="Q1754" t="str">
        <f t="shared" si="136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7"/>
        <v>42627.253263888888</v>
      </c>
      <c r="T1754" s="6">
        <f t="shared" si="138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9"/>
        <v>462.85714285714283</v>
      </c>
      <c r="Q1755" t="str">
        <f t="shared" si="136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7"/>
        <v>42420.74962962963</v>
      </c>
      <c r="T1755" s="6">
        <f t="shared" si="138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9"/>
        <v>104.38888888888889</v>
      </c>
      <c r="Q1756" t="str">
        <f t="shared" si="136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7"/>
        <v>42067.876770833333</v>
      </c>
      <c r="T1756" s="6">
        <f t="shared" si="138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9"/>
        <v>7.5</v>
      </c>
      <c r="Q1757" t="str">
        <f t="shared" si="136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7"/>
        <v>42252.788900462961</v>
      </c>
      <c r="T1757" s="6">
        <f t="shared" si="138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9"/>
        <v>47.13</v>
      </c>
      <c r="Q1758" t="str">
        <f t="shared" si="136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7"/>
        <v>42571.167465277773</v>
      </c>
      <c r="T1758" s="6">
        <f t="shared" si="138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9"/>
        <v>414.28571428571428</v>
      </c>
      <c r="Q1759" t="str">
        <f t="shared" si="136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7"/>
        <v>42733.827349537038</v>
      </c>
      <c r="T1759" s="6">
        <f t="shared" si="138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9"/>
        <v>42.481481481481481</v>
      </c>
      <c r="Q1760" t="str">
        <f t="shared" si="136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7"/>
        <v>42505.955925925926</v>
      </c>
      <c r="T1760" s="6">
        <f t="shared" si="138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9"/>
        <v>108.77551020408163</v>
      </c>
      <c r="Q1761" t="str">
        <f t="shared" si="136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7"/>
        <v>42068.829039351855</v>
      </c>
      <c r="T1761" s="6">
        <f t="shared" si="138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9"/>
        <v>81.098039215686271</v>
      </c>
      <c r="Q1762" t="str">
        <f t="shared" si="136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7"/>
        <v>42405.67260416667</v>
      </c>
      <c r="T1762" s="6">
        <f t="shared" si="138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9"/>
        <v>51.666666666666664</v>
      </c>
      <c r="Q1763" t="str">
        <f t="shared" si="136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7"/>
        <v>42209.567824074074</v>
      </c>
      <c r="T1763" s="6">
        <f t="shared" si="138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9"/>
        <v>35.4</v>
      </c>
      <c r="Q1764" t="str">
        <f t="shared" si="136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7"/>
        <v>42410.982002314813</v>
      </c>
      <c r="T1764" s="6">
        <f t="shared" si="138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9"/>
        <v>103.63559322033899</v>
      </c>
      <c r="Q1765" t="str">
        <f t="shared" si="136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7"/>
        <v>42636.868518518517</v>
      </c>
      <c r="T1765" s="6">
        <f t="shared" si="138"/>
        <v>42666.868518518517</v>
      </c>
    </row>
    <row r="1766" spans="1:20" ht="48" hidden="1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9"/>
        <v>55.282051282051285</v>
      </c>
      <c r="Q1766" t="str">
        <f t="shared" si="136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7"/>
        <v>41825.485868055555</v>
      </c>
      <c r="T1766" s="6">
        <f t="shared" si="138"/>
        <v>41854.485868055555</v>
      </c>
    </row>
    <row r="1767" spans="1:20" ht="48" hidden="1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9"/>
        <v>72.16970873786407</v>
      </c>
      <c r="Q1767" t="str">
        <f t="shared" si="136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7"/>
        <v>41834.980462962965</v>
      </c>
      <c r="T1767" s="6">
        <f t="shared" si="138"/>
        <v>41864.980462962965</v>
      </c>
    </row>
    <row r="1768" spans="1:20" ht="32" hidden="1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v>0</v>
      </c>
      <c r="Q1768" t="str">
        <f t="shared" si="136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7"/>
        <v>41855.859814814816</v>
      </c>
      <c r="T1768" s="6">
        <f t="shared" si="138"/>
        <v>41876.859814814816</v>
      </c>
    </row>
    <row r="1769" spans="1:20" ht="32" hidden="1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9"/>
        <v>58.615384615384613</v>
      </c>
      <c r="Q1769" t="str">
        <f t="shared" si="136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7"/>
        <v>41824.658379629633</v>
      </c>
      <c r="T1769" s="6">
        <f t="shared" si="138"/>
        <v>41854.658379629633</v>
      </c>
    </row>
    <row r="1770" spans="1:20" ht="48" hidden="1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9"/>
        <v>12.466666666666667</v>
      </c>
      <c r="Q1770" t="str">
        <f t="shared" si="136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7"/>
        <v>41849.560694444444</v>
      </c>
      <c r="T1770" s="6">
        <f t="shared" si="138"/>
        <v>41909.560694444444</v>
      </c>
    </row>
    <row r="1771" spans="1:20" ht="48" hidden="1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9"/>
        <v>49.136363636363633</v>
      </c>
      <c r="Q1771" t="str">
        <f t="shared" si="136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7"/>
        <v>41987.818969907406</v>
      </c>
      <c r="T1771" s="6">
        <f t="shared" si="138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9"/>
        <v>150.5</v>
      </c>
      <c r="Q1772" t="str">
        <f t="shared" si="136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7"/>
        <v>41891.780023148152</v>
      </c>
      <c r="T1772" s="6">
        <f t="shared" si="138"/>
        <v>41926.780023148152</v>
      </c>
    </row>
    <row r="1773" spans="1:20" ht="48" hidden="1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9"/>
        <v>35.799999999999997</v>
      </c>
      <c r="Q1773" t="str">
        <f t="shared" si="136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7"/>
        <v>41905.979629629634</v>
      </c>
      <c r="T1773" s="6">
        <f t="shared" si="138"/>
        <v>41935.979629629634</v>
      </c>
    </row>
    <row r="1774" spans="1:20" ht="32" hidden="1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9"/>
        <v>45.157894736842103</v>
      </c>
      <c r="Q1774" t="str">
        <f t="shared" si="136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7"/>
        <v>41766.718009259261</v>
      </c>
      <c r="T1774" s="6">
        <f t="shared" si="138"/>
        <v>41826.718009259261</v>
      </c>
    </row>
    <row r="1775" spans="1:20" ht="48" hidden="1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9"/>
        <v>98.78947368421052</v>
      </c>
      <c r="Q1775" t="str">
        <f t="shared" si="136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7"/>
        <v>41978.760393518518</v>
      </c>
      <c r="T1775" s="6">
        <f t="shared" si="138"/>
        <v>42023.760393518518</v>
      </c>
    </row>
    <row r="1776" spans="1:20" ht="48" hidden="1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9"/>
        <v>88.307692307692307</v>
      </c>
      <c r="Q1776" t="str">
        <f t="shared" si="136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7"/>
        <v>41930.218657407408</v>
      </c>
      <c r="T1776" s="6">
        <f t="shared" si="138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9"/>
        <v>170.62903225806451</v>
      </c>
      <c r="Q1777" t="str">
        <f t="shared" si="136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7"/>
        <v>41891.976388888892</v>
      </c>
      <c r="T1777" s="6">
        <f t="shared" si="138"/>
        <v>41936.976388888892</v>
      </c>
    </row>
    <row r="1778" spans="1:20" ht="48" hidden="1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9"/>
        <v>83.75</v>
      </c>
      <c r="Q1778" t="str">
        <f t="shared" si="136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7"/>
        <v>41905.95684027778</v>
      </c>
      <c r="T1778" s="6">
        <f t="shared" si="138"/>
        <v>41941.95684027778</v>
      </c>
    </row>
    <row r="1779" spans="1:20" ht="48" hidden="1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9"/>
        <v>65.099999999999994</v>
      </c>
      <c r="Q1779" t="str">
        <f t="shared" si="136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7"/>
        <v>42025.357094907406</v>
      </c>
      <c r="T1779" s="6">
        <f t="shared" si="138"/>
        <v>42055.357094907406</v>
      </c>
    </row>
    <row r="1780" spans="1:20" ht="48" hidden="1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9"/>
        <v>66.333333333333329</v>
      </c>
      <c r="Q1780" t="str">
        <f t="shared" si="136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7"/>
        <v>42045.86336805555</v>
      </c>
      <c r="T1780" s="6">
        <f t="shared" si="138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9"/>
        <v>104.89473684210526</v>
      </c>
      <c r="Q1781" t="str">
        <f t="shared" si="136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7"/>
        <v>42585.691898148143</v>
      </c>
      <c r="T1781" s="6">
        <f t="shared" si="138"/>
        <v>42615.691898148143</v>
      </c>
    </row>
    <row r="1782" spans="1:20" ht="48" hidden="1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9"/>
        <v>78.440789473684205</v>
      </c>
      <c r="Q1782" t="str">
        <f t="shared" si="136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7"/>
        <v>42493.600810185191</v>
      </c>
      <c r="T1782" s="6">
        <f t="shared" si="138"/>
        <v>42553.600810185191</v>
      </c>
    </row>
    <row r="1783" spans="1:20" ht="48" hidden="1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9"/>
        <v>59.041666666666664</v>
      </c>
      <c r="Q1783" t="str">
        <f t="shared" si="136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7"/>
        <v>42597.617418981477</v>
      </c>
      <c r="T1783" s="6">
        <f t="shared" si="138"/>
        <v>42628.617418981477</v>
      </c>
    </row>
    <row r="1784" spans="1:20" ht="48" hidden="1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9"/>
        <v>71.34210526315789</v>
      </c>
      <c r="Q1784" t="str">
        <f t="shared" si="136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7"/>
        <v>42388.575104166666</v>
      </c>
      <c r="T1784" s="6">
        <f t="shared" si="138"/>
        <v>42421.575104166666</v>
      </c>
    </row>
    <row r="1785" spans="1:20" ht="48" hidden="1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9"/>
        <v>51.227027027027027</v>
      </c>
      <c r="Q1785" t="str">
        <f t="shared" si="136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7"/>
        <v>42115.949976851851</v>
      </c>
      <c r="T1785" s="6">
        <f t="shared" si="138"/>
        <v>42145.949976851851</v>
      </c>
    </row>
    <row r="1786" spans="1:20" ht="48" hidden="1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9"/>
        <v>60.242424242424242</v>
      </c>
      <c r="Q1786" t="str">
        <f t="shared" si="136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7"/>
        <v>42003.655555555553</v>
      </c>
      <c r="T1786" s="6">
        <f t="shared" si="138"/>
        <v>42035.142361111109</v>
      </c>
    </row>
    <row r="1787" spans="1:20" ht="48" hidden="1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9"/>
        <v>44.935185185185183</v>
      </c>
      <c r="Q1787" t="str">
        <f t="shared" si="136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7"/>
        <v>41897.134895833333</v>
      </c>
      <c r="T1787" s="6">
        <f t="shared" si="138"/>
        <v>41928</v>
      </c>
    </row>
    <row r="1788" spans="1:20" ht="48" hidden="1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9"/>
        <v>31.206896551724139</v>
      </c>
      <c r="Q1788" t="str">
        <f t="shared" si="136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7"/>
        <v>41958.550659722227</v>
      </c>
      <c r="T1788" s="6">
        <f t="shared" si="138"/>
        <v>41988.550659722227</v>
      </c>
    </row>
    <row r="1789" spans="1:20" ht="48" hidden="1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9"/>
        <v>63.875</v>
      </c>
      <c r="Q1789" t="str">
        <f t="shared" si="136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7"/>
        <v>42068.65552083333</v>
      </c>
      <c r="T1789" s="6">
        <f t="shared" si="138"/>
        <v>42098.613854166666</v>
      </c>
    </row>
    <row r="1790" spans="1:20" ht="48" hidden="1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9"/>
        <v>19</v>
      </c>
      <c r="Q1790" t="str">
        <f t="shared" si="136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7"/>
        <v>41913.94840277778</v>
      </c>
      <c r="T1790" s="6">
        <f t="shared" si="138"/>
        <v>41943.94840277778</v>
      </c>
    </row>
    <row r="1791" spans="1:20" ht="48" hidden="1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9"/>
        <v>10</v>
      </c>
      <c r="Q1791" t="str">
        <f t="shared" si="136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7"/>
        <v>41956.250034722223</v>
      </c>
      <c r="T1791" s="6">
        <f t="shared" si="138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9"/>
        <v>109.06666666666666</v>
      </c>
      <c r="Q1792" t="str">
        <f t="shared" si="136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7"/>
        <v>42010.674513888895</v>
      </c>
      <c r="T1792" s="6">
        <f t="shared" si="138"/>
        <v>42040.674513888895</v>
      </c>
    </row>
    <row r="1793" spans="1:20" ht="32" hidden="1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9"/>
        <v>26.75</v>
      </c>
      <c r="Q1793" t="str">
        <f t="shared" si="136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7"/>
        <v>41973.740335648152</v>
      </c>
      <c r="T1793" s="6">
        <f t="shared" si="138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9"/>
        <v>109.93525179856115</v>
      </c>
      <c r="Q1794" t="str">
        <f t="shared" si="136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7"/>
        <v>42189.031041666662</v>
      </c>
      <c r="T1794" s="6">
        <f t="shared" si="138"/>
        <v>42226.290972222225</v>
      </c>
    </row>
    <row r="1795" spans="1:20" ht="48" hidden="1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hidden="1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hidden="1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hidden="1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hidden="1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hidden="1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hidden="1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hidden="1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hidden="1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hidden="1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hidden="1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hidden="1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hidden="1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hidden="1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hidden="1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hidden="1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hidden="1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hidden="1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v>0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hidden="1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hidden="1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v>0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hidden="1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hidden="1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hidden="1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v>0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hidden="1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hidden="1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v>0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hidden="1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hidden="1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hidden="1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hidden="1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hidden="1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hidden="1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hidden="1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hidden="1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v>0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hidden="1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hidden="1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hidden="1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hidden="1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hidden="1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hidden="1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hidden="1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v>0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hidden="1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v>0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hidden="1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v>0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hidden="1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hidden="1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hidden="1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hidden="1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hidden="1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hidden="1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hidden="1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hidden="1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hidden="1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hidden="1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hidden="1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hidden="1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hidden="1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hidden="1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hidden="1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hidden="1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hidden="1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hidden="1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v>0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hidden="1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hidden="1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hidden="1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hidden="1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hidden="1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hidden="1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hidden="1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hidden="1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hidden="1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v>0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hidden="1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v>0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hidden="1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hidden="1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v>0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hidden="1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v>0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hidden="1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hidden="1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hidden="1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hidden="1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hidden="1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hidden="1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hidden="1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hidden="1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hidden="1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hidden="1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hidden="1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hidden="1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hidden="1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hidden="1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hidden="1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hidden="1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hidden="1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hidden="1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hidden="1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hidden="1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hidden="1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hidden="1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v>0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hidden="1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hidden="1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hidden="1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hidden="1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hidden="1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hidden="1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hidden="1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hidden="1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v>0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hidden="1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hidden="1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hidden="1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hidden="1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hidden="1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hidden="1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hidden="1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hidden="1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hidden="1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v>0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v>0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v>0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v>0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v>0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v>0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v>0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32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v>0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v>0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v>0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v>0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v>0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v>0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v>0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>
        <v>0</v>
      </c>
      <c r="Q2371" t="str">
        <f t="shared" ref="Q2371:Q2434" si="186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7">(((J2371/60)/60)/24)+DATE(1970,1,1)</f>
        <v>42380.812627314815</v>
      </c>
      <c r="T2371" s="6">
        <f t="shared" ref="T2371:T2434" si="188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ref="P2372:P2434" si="189">(E2372/L2372)</f>
        <v>20.5</v>
      </c>
      <c r="Q2372" t="str">
        <f t="shared" si="186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7"/>
        <v>41961.18913194444</v>
      </c>
      <c r="T2372" s="6">
        <f t="shared" si="188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v>0</v>
      </c>
      <c r="Q2373" t="str">
        <f t="shared" si="186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7"/>
        <v>42150.777731481481</v>
      </c>
      <c r="T2373" s="6">
        <f t="shared" si="188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9"/>
        <v>30</v>
      </c>
      <c r="Q2374" t="str">
        <f t="shared" si="186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7"/>
        <v>42088.069108796291</v>
      </c>
      <c r="T2374" s="6">
        <f t="shared" si="188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9"/>
        <v>50</v>
      </c>
      <c r="Q2375" t="str">
        <f t="shared" si="186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7"/>
        <v>42215.662314814821</v>
      </c>
      <c r="T2375" s="6">
        <f t="shared" si="188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9"/>
        <v>10</v>
      </c>
      <c r="Q2376" t="str">
        <f t="shared" si="186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7"/>
        <v>42017.843287037031</v>
      </c>
      <c r="T2376" s="6">
        <f t="shared" si="188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v>0</v>
      </c>
      <c r="Q2377" t="str">
        <f t="shared" si="186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7"/>
        <v>42592.836076388892</v>
      </c>
      <c r="T2377" s="6">
        <f t="shared" si="188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9"/>
        <v>81.582499999999996</v>
      </c>
      <c r="Q2378" t="str">
        <f t="shared" si="186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7"/>
        <v>42318.925532407404</v>
      </c>
      <c r="T2378" s="6">
        <f t="shared" si="188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v>0</v>
      </c>
      <c r="Q2379" t="str">
        <f t="shared" si="186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7"/>
        <v>42669.870173611111</v>
      </c>
      <c r="T2379" s="6">
        <f t="shared" si="188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v>0</v>
      </c>
      <c r="Q2380" t="str">
        <f t="shared" si="186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7"/>
        <v>42213.013078703705</v>
      </c>
      <c r="T2380" s="6">
        <f t="shared" si="188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v>0</v>
      </c>
      <c r="Q2381" t="str">
        <f t="shared" si="186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7"/>
        <v>42237.016388888893</v>
      </c>
      <c r="T2381" s="6">
        <f t="shared" si="188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9"/>
        <v>18.333333333333332</v>
      </c>
      <c r="Q2382" t="str">
        <f t="shared" si="186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7"/>
        <v>42248.793310185181</v>
      </c>
      <c r="T2382" s="6">
        <f t="shared" si="188"/>
        <v>42278.793310185181</v>
      </c>
    </row>
    <row r="2383" spans="1:20" ht="32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9"/>
        <v>224.42857142857142</v>
      </c>
      <c r="Q2383" t="str">
        <f t="shared" si="186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7"/>
        <v>42074.935740740737</v>
      </c>
      <c r="T2383" s="6">
        <f t="shared" si="188"/>
        <v>42104.935740740737</v>
      </c>
    </row>
    <row r="2384" spans="1:20" ht="48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9"/>
        <v>37.5</v>
      </c>
      <c r="Q2384" t="str">
        <f t="shared" si="186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7"/>
        <v>42195.187534722223</v>
      </c>
      <c r="T2384" s="6">
        <f t="shared" si="188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9"/>
        <v>145</v>
      </c>
      <c r="Q2385" t="str">
        <f t="shared" si="186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7"/>
        <v>42027.056793981479</v>
      </c>
      <c r="T2385" s="6">
        <f t="shared" si="188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9"/>
        <v>1</v>
      </c>
      <c r="Q2386" t="str">
        <f t="shared" si="186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7"/>
        <v>41927.067627314813</v>
      </c>
      <c r="T2386" s="6">
        <f t="shared" si="188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9"/>
        <v>112.57142857142857</v>
      </c>
      <c r="Q2387" t="str">
        <f t="shared" si="186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7"/>
        <v>42191.70175925926</v>
      </c>
      <c r="T2387" s="6">
        <f t="shared" si="188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v>0</v>
      </c>
      <c r="Q2388" t="str">
        <f t="shared" si="186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7"/>
        <v>41954.838240740741</v>
      </c>
      <c r="T2388" s="6">
        <f t="shared" si="188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9"/>
        <v>342</v>
      </c>
      <c r="Q2389" t="str">
        <f t="shared" si="186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7"/>
        <v>42528.626620370371</v>
      </c>
      <c r="T2389" s="6">
        <f t="shared" si="188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9"/>
        <v>57.875</v>
      </c>
      <c r="Q2390" t="str">
        <f t="shared" si="186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7"/>
        <v>41989.853692129633</v>
      </c>
      <c r="T2390" s="6">
        <f t="shared" si="188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9"/>
        <v>30</v>
      </c>
      <c r="Q2391" t="str">
        <f t="shared" si="186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7"/>
        <v>42179.653379629628</v>
      </c>
      <c r="T2391" s="6">
        <f t="shared" si="188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v>0</v>
      </c>
      <c r="Q2392" t="str">
        <f t="shared" si="186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7"/>
        <v>41968.262314814812</v>
      </c>
      <c r="T2392" s="6">
        <f t="shared" si="188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9"/>
        <v>25</v>
      </c>
      <c r="Q2393" t="str">
        <f t="shared" si="186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7"/>
        <v>42064.794490740736</v>
      </c>
      <c r="T2393" s="6">
        <f t="shared" si="188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v>0</v>
      </c>
      <c r="Q2394" t="str">
        <f t="shared" si="186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7"/>
        <v>42276.120636574073</v>
      </c>
      <c r="T2394" s="6">
        <f t="shared" si="188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9"/>
        <v>50</v>
      </c>
      <c r="Q2395" t="str">
        <f t="shared" si="186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7"/>
        <v>42194.648344907408</v>
      </c>
      <c r="T2395" s="6">
        <f t="shared" si="188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9"/>
        <v>1.5</v>
      </c>
      <c r="Q2396" t="str">
        <f t="shared" si="186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7"/>
        <v>42031.362187499995</v>
      </c>
      <c r="T2396" s="6">
        <f t="shared" si="188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v>0</v>
      </c>
      <c r="Q2397" t="str">
        <f t="shared" si="186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7"/>
        <v>42717.121377314819</v>
      </c>
      <c r="T2397" s="6">
        <f t="shared" si="188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9"/>
        <v>10</v>
      </c>
      <c r="Q2398" t="str">
        <f t="shared" si="186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7"/>
        <v>42262.849050925928</v>
      </c>
      <c r="T2398" s="6">
        <f t="shared" si="188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v>0</v>
      </c>
      <c r="Q2399" t="str">
        <f t="shared" si="186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7"/>
        <v>41976.88490740741</v>
      </c>
      <c r="T2399" s="6">
        <f t="shared" si="188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v>0</v>
      </c>
      <c r="Q2400" t="str">
        <f t="shared" si="186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7"/>
        <v>42157.916481481487</v>
      </c>
      <c r="T2400" s="6">
        <f t="shared" si="188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v>0</v>
      </c>
      <c r="Q2401" t="str">
        <f t="shared" si="186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7"/>
        <v>41956.853078703702</v>
      </c>
      <c r="T2401" s="6">
        <f t="shared" si="188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v>0</v>
      </c>
      <c r="Q2402" t="str">
        <f t="shared" si="186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7"/>
        <v>42444.268101851849</v>
      </c>
      <c r="T2402" s="6">
        <f t="shared" si="188"/>
        <v>42474.268101851849</v>
      </c>
    </row>
    <row r="2403" spans="1:20" ht="48" hidden="1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9"/>
        <v>22.333333333333332</v>
      </c>
      <c r="Q2403" t="str">
        <f t="shared" si="186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7"/>
        <v>42374.822870370372</v>
      </c>
      <c r="T2403" s="6">
        <f t="shared" si="188"/>
        <v>42434.822870370372</v>
      </c>
    </row>
    <row r="2404" spans="1:20" ht="16" hidden="1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9"/>
        <v>52</v>
      </c>
      <c r="Q2404" t="str">
        <f t="shared" si="186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7"/>
        <v>42107.679756944446</v>
      </c>
      <c r="T2404" s="6">
        <f t="shared" si="188"/>
        <v>42137.679756944446</v>
      </c>
    </row>
    <row r="2405" spans="1:20" ht="48" hidden="1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9"/>
        <v>16.833333333333332</v>
      </c>
      <c r="Q2405" t="str">
        <f t="shared" si="186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7"/>
        <v>42399.882615740738</v>
      </c>
      <c r="T2405" s="6">
        <f t="shared" si="188"/>
        <v>42459.840949074074</v>
      </c>
    </row>
    <row r="2406" spans="1:20" ht="48" hidden="1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v>0</v>
      </c>
      <c r="Q2406" t="str">
        <f t="shared" si="186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7"/>
        <v>42342.03943287037</v>
      </c>
      <c r="T2406" s="6">
        <f t="shared" si="188"/>
        <v>42372.03943287037</v>
      </c>
    </row>
    <row r="2407" spans="1:20" ht="32" hidden="1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9"/>
        <v>56.3</v>
      </c>
      <c r="Q2407" t="str">
        <f t="shared" si="186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7"/>
        <v>42595.585358796292</v>
      </c>
      <c r="T2407" s="6">
        <f t="shared" si="188"/>
        <v>42616.585358796292</v>
      </c>
    </row>
    <row r="2408" spans="1:20" ht="48" hidden="1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9"/>
        <v>84.0625</v>
      </c>
      <c r="Q2408" t="str">
        <f t="shared" si="186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7"/>
        <v>41983.110995370371</v>
      </c>
      <c r="T2408" s="6">
        <f t="shared" si="188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9"/>
        <v>168.39393939393941</v>
      </c>
      <c r="Q2409" t="str">
        <f t="shared" si="186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7"/>
        <v>42082.575555555552</v>
      </c>
      <c r="T2409" s="6">
        <f t="shared" si="188"/>
        <v>42105.25</v>
      </c>
    </row>
    <row r="2410" spans="1:20" ht="32" hidden="1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9"/>
        <v>15</v>
      </c>
      <c r="Q2410" t="str">
        <f t="shared" si="186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7"/>
        <v>41919.140706018516</v>
      </c>
      <c r="T2410" s="6">
        <f t="shared" si="188"/>
        <v>41949.182372685187</v>
      </c>
    </row>
    <row r="2411" spans="1:20" ht="32" hidden="1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9"/>
        <v>76.666666666666671</v>
      </c>
      <c r="Q2411" t="str">
        <f t="shared" si="186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7"/>
        <v>42204.875868055555</v>
      </c>
      <c r="T2411" s="6">
        <f t="shared" si="188"/>
        <v>42234.875868055555</v>
      </c>
    </row>
    <row r="2412" spans="1:20" ht="64" hidden="1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v>0</v>
      </c>
      <c r="Q2412" t="str">
        <f t="shared" si="186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7"/>
        <v>42224.408275462964</v>
      </c>
      <c r="T2412" s="6">
        <f t="shared" si="188"/>
        <v>42254.408275462964</v>
      </c>
    </row>
    <row r="2413" spans="1:20" ht="48" hidden="1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9"/>
        <v>50.333333333333336</v>
      </c>
      <c r="Q2413" t="str">
        <f t="shared" si="186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7"/>
        <v>42211.732430555552</v>
      </c>
      <c r="T2413" s="6">
        <f t="shared" si="188"/>
        <v>42241.732430555552</v>
      </c>
    </row>
    <row r="2414" spans="1:20" ht="48" hidden="1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v>0</v>
      </c>
      <c r="Q2414" t="str">
        <f t="shared" si="186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7"/>
        <v>42655.736956018518</v>
      </c>
      <c r="T2414" s="6">
        <f t="shared" si="188"/>
        <v>42700.778622685189</v>
      </c>
    </row>
    <row r="2415" spans="1:20" ht="48" hidden="1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9"/>
        <v>8.3333333333333339</v>
      </c>
      <c r="Q2415" t="str">
        <f t="shared" si="186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7"/>
        <v>41760.10974537037</v>
      </c>
      <c r="T2415" s="6">
        <f t="shared" si="188"/>
        <v>41790.979166666664</v>
      </c>
    </row>
    <row r="2416" spans="1:20" ht="48" hidden="1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9"/>
        <v>35.384615384615387</v>
      </c>
      <c r="Q2416" t="str">
        <f t="shared" si="186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7"/>
        <v>42198.695138888885</v>
      </c>
      <c r="T2416" s="6">
        <f t="shared" si="188"/>
        <v>42238.165972222225</v>
      </c>
    </row>
    <row r="2417" spans="1:20" ht="48" hidden="1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9"/>
        <v>55.833333333333336</v>
      </c>
      <c r="Q2417" t="str">
        <f t="shared" si="186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7"/>
        <v>42536.862800925926</v>
      </c>
      <c r="T2417" s="6">
        <f t="shared" si="188"/>
        <v>42566.862800925926</v>
      </c>
    </row>
    <row r="2418" spans="1:20" ht="48" hidden="1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9"/>
        <v>5</v>
      </c>
      <c r="Q2418" t="str">
        <f t="shared" si="186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7"/>
        <v>42019.737766203703</v>
      </c>
      <c r="T2418" s="6">
        <f t="shared" si="188"/>
        <v>42077.625</v>
      </c>
    </row>
    <row r="2419" spans="1:20" ht="48" hidden="1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v>0</v>
      </c>
      <c r="Q2419" t="str">
        <f t="shared" si="186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7"/>
        <v>41831.884108796294</v>
      </c>
      <c r="T2419" s="6">
        <f t="shared" si="188"/>
        <v>41861.884108796294</v>
      </c>
    </row>
    <row r="2420" spans="1:20" ht="16" hidden="1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9"/>
        <v>1</v>
      </c>
      <c r="Q2420" t="str">
        <f t="shared" si="186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7"/>
        <v>42027.856990740736</v>
      </c>
      <c r="T2420" s="6">
        <f t="shared" si="188"/>
        <v>42087.815324074079</v>
      </c>
    </row>
    <row r="2421" spans="1:20" ht="48" hidden="1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v>0</v>
      </c>
      <c r="Q2421" t="str">
        <f t="shared" si="186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7"/>
        <v>41993.738298611104</v>
      </c>
      <c r="T2421" s="6">
        <f t="shared" si="188"/>
        <v>42053.738298611104</v>
      </c>
    </row>
    <row r="2422" spans="1:20" ht="48" hidden="1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9"/>
        <v>69.472222222222229</v>
      </c>
      <c r="Q2422" t="str">
        <f t="shared" si="186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7"/>
        <v>41893.028877314813</v>
      </c>
      <c r="T2422" s="6">
        <f t="shared" si="188"/>
        <v>41953.070543981477</v>
      </c>
    </row>
    <row r="2423" spans="1:20" ht="32" hidden="1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9"/>
        <v>1</v>
      </c>
      <c r="Q2423" t="str">
        <f t="shared" si="186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7"/>
        <v>42026.687453703707</v>
      </c>
      <c r="T2423" s="6">
        <f t="shared" si="188"/>
        <v>42056.687453703707</v>
      </c>
    </row>
    <row r="2424" spans="1:20" ht="32" hidden="1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9"/>
        <v>1</v>
      </c>
      <c r="Q2424" t="str">
        <f t="shared" si="186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7"/>
        <v>42044.724953703699</v>
      </c>
      <c r="T2424" s="6">
        <f t="shared" si="188"/>
        <v>42074.683287037042</v>
      </c>
    </row>
    <row r="2425" spans="1:20" ht="48" hidden="1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9"/>
        <v>8</v>
      </c>
      <c r="Q2425" t="str">
        <f t="shared" si="186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7"/>
        <v>41974.704745370371</v>
      </c>
      <c r="T2425" s="6">
        <f t="shared" si="188"/>
        <v>42004.704745370371</v>
      </c>
    </row>
    <row r="2426" spans="1:20" ht="32" hidden="1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9"/>
        <v>34.444444444444443</v>
      </c>
      <c r="Q2426" t="str">
        <f t="shared" si="186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7"/>
        <v>41909.892453703702</v>
      </c>
      <c r="T2426" s="6">
        <f t="shared" si="188"/>
        <v>41939.892453703702</v>
      </c>
    </row>
    <row r="2427" spans="1:20" ht="48" hidden="1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9"/>
        <v>1</v>
      </c>
      <c r="Q2427" t="str">
        <f t="shared" si="186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7"/>
        <v>42502.913761574076</v>
      </c>
      <c r="T2427" s="6">
        <f t="shared" si="188"/>
        <v>42517.919444444444</v>
      </c>
    </row>
    <row r="2428" spans="1:20" ht="48" hidden="1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v>0</v>
      </c>
      <c r="Q2428" t="str">
        <f t="shared" si="186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7"/>
        <v>42164.170046296291</v>
      </c>
      <c r="T2428" s="6">
        <f t="shared" si="188"/>
        <v>42224.170046296291</v>
      </c>
    </row>
    <row r="2429" spans="1:20" ht="32" hidden="1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9"/>
        <v>1</v>
      </c>
      <c r="Q2429" t="str">
        <f t="shared" si="186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7"/>
        <v>42412.318668981476</v>
      </c>
      <c r="T2429" s="6">
        <f t="shared" si="188"/>
        <v>42452.277002314819</v>
      </c>
    </row>
    <row r="2430" spans="1:20" ht="32" hidden="1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9"/>
        <v>1</v>
      </c>
      <c r="Q2430" t="str">
        <f t="shared" si="186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7"/>
        <v>42045.784155092595</v>
      </c>
      <c r="T2430" s="6">
        <f t="shared" si="188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9"/>
        <v>501.25</v>
      </c>
      <c r="Q2431" t="str">
        <f t="shared" si="186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7"/>
        <v>42734.879236111112</v>
      </c>
      <c r="T2431" s="6">
        <f t="shared" si="188"/>
        <v>42771.697222222225</v>
      </c>
    </row>
    <row r="2432" spans="1:20" ht="48" hidden="1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9"/>
        <v>10.5</v>
      </c>
      <c r="Q2432" t="str">
        <f t="shared" si="186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7"/>
        <v>42382.130833333329</v>
      </c>
      <c r="T2432" s="6">
        <f t="shared" si="188"/>
        <v>42412.130833333329</v>
      </c>
    </row>
    <row r="2433" spans="1:20" ht="32" hidden="1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9"/>
        <v>1</v>
      </c>
      <c r="Q2433" t="str">
        <f t="shared" si="186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7"/>
        <v>42489.099687499998</v>
      </c>
      <c r="T2433" s="6">
        <f t="shared" si="188"/>
        <v>42549.099687499998</v>
      </c>
    </row>
    <row r="2434" spans="1:20" ht="32" hidden="1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9"/>
        <v>1</v>
      </c>
      <c r="Q2434" t="str">
        <f t="shared" si="186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7"/>
        <v>42041.218715277777</v>
      </c>
      <c r="T2434" s="6">
        <f t="shared" si="188"/>
        <v>42071.218715277777</v>
      </c>
    </row>
    <row r="2435" spans="1:20" ht="48" hidden="1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>
        <v>0</v>
      </c>
      <c r="Q2435" t="str">
        <f t="shared" ref="Q2435:Q2498" si="191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2">(((J2435/60)/60)/24)+DATE(1970,1,1)</f>
        <v>42397.89980324074</v>
      </c>
      <c r="T2435" s="6">
        <f t="shared" ref="T2435:T2498" si="193">(((I2435/60)/60)/24)+DATE(1970,1,1)</f>
        <v>42427.89980324074</v>
      </c>
    </row>
    <row r="2436" spans="1:20" ht="48" hidden="1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ref="P2436:P2498" si="194">(E2436/L2436)</f>
        <v>13</v>
      </c>
      <c r="Q2436" t="str">
        <f t="shared" si="191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2"/>
        <v>42180.18604166666</v>
      </c>
      <c r="T2436" s="6">
        <f t="shared" si="193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4"/>
        <v>306</v>
      </c>
      <c r="Q2437" t="str">
        <f t="shared" si="191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2"/>
        <v>42252.277615740735</v>
      </c>
      <c r="T2437" s="6">
        <f t="shared" si="193"/>
        <v>42282.277615740735</v>
      </c>
    </row>
    <row r="2438" spans="1:20" ht="48" hidden="1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4"/>
        <v>22.5</v>
      </c>
      <c r="Q2438" t="str">
        <f t="shared" si="191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2"/>
        <v>42338.615393518514</v>
      </c>
      <c r="T2438" s="6">
        <f t="shared" si="193"/>
        <v>42398.615393518514</v>
      </c>
    </row>
    <row r="2439" spans="1:20" ht="48" hidden="1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v>0</v>
      </c>
      <c r="Q2439" t="str">
        <f t="shared" si="191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2"/>
        <v>42031.965138888889</v>
      </c>
      <c r="T2439" s="6">
        <f t="shared" si="193"/>
        <v>42080.75</v>
      </c>
    </row>
    <row r="2440" spans="1:20" ht="48" hidden="1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4"/>
        <v>50</v>
      </c>
      <c r="Q2440" t="str">
        <f t="shared" si="191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2"/>
        <v>42285.91506944444</v>
      </c>
      <c r="T2440" s="6">
        <f t="shared" si="193"/>
        <v>42345.956736111111</v>
      </c>
    </row>
    <row r="2441" spans="1:20" ht="48" hidden="1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v>0</v>
      </c>
      <c r="Q2441" t="str">
        <f t="shared" si="191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2"/>
        <v>42265.818622685183</v>
      </c>
      <c r="T2441" s="6">
        <f t="shared" si="193"/>
        <v>42295.818622685183</v>
      </c>
    </row>
    <row r="2442" spans="1:20" ht="32" hidden="1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4"/>
        <v>5</v>
      </c>
      <c r="Q2442" t="str">
        <f t="shared" si="191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2"/>
        <v>42383.899456018517</v>
      </c>
      <c r="T2442" s="6">
        <f t="shared" si="193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4"/>
        <v>74.22935779816514</v>
      </c>
      <c r="Q2443" t="str">
        <f t="shared" si="191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2"/>
        <v>42187.125625000001</v>
      </c>
      <c r="T2443" s="6">
        <f t="shared" si="193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4"/>
        <v>81.252688172043008</v>
      </c>
      <c r="Q2444" t="str">
        <f t="shared" si="191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2"/>
        <v>42052.666990740734</v>
      </c>
      <c r="T2444" s="6">
        <f t="shared" si="193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4"/>
        <v>130.23469453376205</v>
      </c>
      <c r="Q2445" t="str">
        <f t="shared" si="191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2"/>
        <v>41836.625254629631</v>
      </c>
      <c r="T2445" s="6">
        <f t="shared" si="193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4"/>
        <v>53.409836065573771</v>
      </c>
      <c r="Q2446" t="str">
        <f t="shared" si="191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2"/>
        <v>42485.754525462966</v>
      </c>
      <c r="T2446" s="6">
        <f t="shared" si="193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4"/>
        <v>75.130434782608702</v>
      </c>
      <c r="Q2447" t="str">
        <f t="shared" si="191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2"/>
        <v>42243.190057870372</v>
      </c>
      <c r="T2447" s="6">
        <f t="shared" si="193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4"/>
        <v>75.666666666666671</v>
      </c>
      <c r="Q2448" t="str">
        <f t="shared" si="191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2"/>
        <v>42670.602673611109</v>
      </c>
      <c r="T2448" s="6">
        <f t="shared" si="193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4"/>
        <v>31.691394658753708</v>
      </c>
      <c r="Q2449" t="str">
        <f t="shared" si="191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2"/>
        <v>42654.469826388886</v>
      </c>
      <c r="T2449" s="6">
        <f t="shared" si="193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4"/>
        <v>47.777777777777779</v>
      </c>
      <c r="Q2450" t="str">
        <f t="shared" si="191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2"/>
        <v>42607.316122685181</v>
      </c>
      <c r="T2450" s="6">
        <f t="shared" si="193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4"/>
        <v>90</v>
      </c>
      <c r="Q2451" t="str">
        <f t="shared" si="191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2"/>
        <v>41943.142534722225</v>
      </c>
      <c r="T2451" s="6">
        <f t="shared" si="193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4"/>
        <v>149.31401960784314</v>
      </c>
      <c r="Q2452" t="str">
        <f t="shared" si="191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2"/>
        <v>41902.07240740741</v>
      </c>
      <c r="T2452" s="6">
        <f t="shared" si="193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4"/>
        <v>62.06989247311828</v>
      </c>
      <c r="Q2453" t="str">
        <f t="shared" si="191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2"/>
        <v>42779.908449074079</v>
      </c>
      <c r="T2453" s="6">
        <f t="shared" si="193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4"/>
        <v>53.4</v>
      </c>
      <c r="Q2454" t="str">
        <f t="shared" si="191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2"/>
        <v>42338.84375</v>
      </c>
      <c r="T2454" s="6">
        <f t="shared" si="193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4"/>
        <v>69.268656716417908</v>
      </c>
      <c r="Q2455" t="str">
        <f t="shared" si="191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2"/>
        <v>42738.692233796297</v>
      </c>
      <c r="T2455" s="6">
        <f t="shared" si="193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4"/>
        <v>271.50769230769231</v>
      </c>
      <c r="Q2456" t="str">
        <f t="shared" si="191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2"/>
        <v>42770.201481481476</v>
      </c>
      <c r="T2456" s="6">
        <f t="shared" si="193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4"/>
        <v>34.125</v>
      </c>
      <c r="Q2457" t="str">
        <f t="shared" si="191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2"/>
        <v>42452.781828703708</v>
      </c>
      <c r="T2457" s="6">
        <f t="shared" si="193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4"/>
        <v>40.492537313432834</v>
      </c>
      <c r="Q2458" t="str">
        <f t="shared" si="191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2"/>
        <v>42761.961099537039</v>
      </c>
      <c r="T2458" s="6">
        <f t="shared" si="193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4"/>
        <v>189.75806451612902</v>
      </c>
      <c r="Q2459" t="str">
        <f t="shared" si="191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2"/>
        <v>42423.602500000001</v>
      </c>
      <c r="T2459" s="6">
        <f t="shared" si="193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4"/>
        <v>68.862499999999997</v>
      </c>
      <c r="Q2460" t="str">
        <f t="shared" si="191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2"/>
        <v>42495.871736111112</v>
      </c>
      <c r="T2460" s="6">
        <f t="shared" si="193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4"/>
        <v>108.77659574468085</v>
      </c>
      <c r="Q2461" t="str">
        <f t="shared" si="191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2"/>
        <v>42407.637557870374</v>
      </c>
      <c r="T2461" s="6">
        <f t="shared" si="193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4"/>
        <v>125.98529411764706</v>
      </c>
      <c r="Q2462" t="str">
        <f t="shared" si="191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2"/>
        <v>42704.187118055561</v>
      </c>
      <c r="T2462" s="6">
        <f t="shared" si="193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4"/>
        <v>90.523255813953483</v>
      </c>
      <c r="Q2463" t="str">
        <f t="shared" si="191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2"/>
        <v>40784.012696759259</v>
      </c>
      <c r="T2463" s="6">
        <f t="shared" si="193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4"/>
        <v>28.880434782608695</v>
      </c>
      <c r="Q2464" t="str">
        <f t="shared" si="191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2"/>
        <v>41089.186296296299</v>
      </c>
      <c r="T2464" s="6">
        <f t="shared" si="193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4"/>
        <v>31</v>
      </c>
      <c r="Q2465" t="str">
        <f t="shared" si="191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2"/>
        <v>41341.111400462964</v>
      </c>
      <c r="T2465" s="6">
        <f t="shared" si="193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4"/>
        <v>51.674418604651166</v>
      </c>
      <c r="Q2466" t="str">
        <f t="shared" si="191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2"/>
        <v>42248.90042824074</v>
      </c>
      <c r="T2466" s="6">
        <f t="shared" si="193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4"/>
        <v>26.270833333333332</v>
      </c>
      <c r="Q2467" t="str">
        <f t="shared" si="191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2"/>
        <v>41145.719305555554</v>
      </c>
      <c r="T2467" s="6">
        <f t="shared" si="193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4"/>
        <v>48.07692307692308</v>
      </c>
      <c r="Q2468" t="str">
        <f t="shared" si="191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2"/>
        <v>41373.102465277778</v>
      </c>
      <c r="T2468" s="6">
        <f t="shared" si="193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4"/>
        <v>27.558139534883722</v>
      </c>
      <c r="Q2469" t="str">
        <f t="shared" si="191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2"/>
        <v>41025.874201388891</v>
      </c>
      <c r="T2469" s="6">
        <f t="shared" si="193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4"/>
        <v>36.97137931034483</v>
      </c>
      <c r="Q2470" t="str">
        <f t="shared" si="191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2"/>
        <v>41174.154178240737</v>
      </c>
      <c r="T2470" s="6">
        <f t="shared" si="193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4"/>
        <v>29.021276595744681</v>
      </c>
      <c r="Q2471" t="str">
        <f t="shared" si="191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2"/>
        <v>40557.429733796293</v>
      </c>
      <c r="T2471" s="6">
        <f t="shared" si="193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4"/>
        <v>28.65666666666667</v>
      </c>
      <c r="Q2472" t="str">
        <f t="shared" si="191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2"/>
        <v>41023.07471064815</v>
      </c>
      <c r="T2472" s="6">
        <f t="shared" si="193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4"/>
        <v>37.647058823529413</v>
      </c>
      <c r="Q2473" t="str">
        <f t="shared" si="191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2"/>
        <v>40893.992962962962</v>
      </c>
      <c r="T2473" s="6">
        <f t="shared" si="193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4"/>
        <v>97.904038461538462</v>
      </c>
      <c r="Q2474" t="str">
        <f t="shared" si="191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2"/>
        <v>40354.11550925926</v>
      </c>
      <c r="T2474" s="6">
        <f t="shared" si="193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4"/>
        <v>42.553191489361701</v>
      </c>
      <c r="Q2475" t="str">
        <f t="shared" si="191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2"/>
        <v>41193.748483796298</v>
      </c>
      <c r="T2475" s="6">
        <f t="shared" si="193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4"/>
        <v>131.58368421052631</v>
      </c>
      <c r="Q2476" t="str">
        <f t="shared" si="191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2"/>
        <v>40417.011296296296</v>
      </c>
      <c r="T2476" s="6">
        <f t="shared" si="193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4"/>
        <v>32.320987654320987</v>
      </c>
      <c r="Q2477" t="str">
        <f t="shared" si="191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2"/>
        <v>40310.287673611114</v>
      </c>
      <c r="T2477" s="6">
        <f t="shared" si="193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4"/>
        <v>61.103999999999999</v>
      </c>
      <c r="Q2478" t="str">
        <f t="shared" si="191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2"/>
        <v>41913.328356481477</v>
      </c>
      <c r="T2478" s="6">
        <f t="shared" si="193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4"/>
        <v>31.341463414634145</v>
      </c>
      <c r="Q2479" t="str">
        <f t="shared" si="191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2"/>
        <v>41088.691493055558</v>
      </c>
      <c r="T2479" s="6">
        <f t="shared" si="193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4"/>
        <v>129.1139240506329</v>
      </c>
      <c r="Q2480" t="str">
        <f t="shared" si="191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2"/>
        <v>41257.950381944444</v>
      </c>
      <c r="T2480" s="6">
        <f t="shared" si="193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4"/>
        <v>25.020624999999999</v>
      </c>
      <c r="Q2481" t="str">
        <f t="shared" si="191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2"/>
        <v>41107.726782407408</v>
      </c>
      <c r="T2481" s="6">
        <f t="shared" si="193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4"/>
        <v>250</v>
      </c>
      <c r="Q2482" t="str">
        <f t="shared" si="191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2"/>
        <v>42227.936157407406</v>
      </c>
      <c r="T2482" s="6">
        <f t="shared" si="193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4"/>
        <v>47.541473684210523</v>
      </c>
      <c r="Q2483" t="str">
        <f t="shared" si="191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2"/>
        <v>40999.645925925928</v>
      </c>
      <c r="T2483" s="6">
        <f t="shared" si="193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4"/>
        <v>40.04</v>
      </c>
      <c r="Q2484" t="str">
        <f t="shared" si="191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2"/>
        <v>40711.782210648147</v>
      </c>
      <c r="T2484" s="6">
        <f t="shared" si="193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4"/>
        <v>65.84210526315789</v>
      </c>
      <c r="Q2485" t="str">
        <f t="shared" si="191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2"/>
        <v>40970.750034722223</v>
      </c>
      <c r="T2485" s="6">
        <f t="shared" si="193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4"/>
        <v>46.401222222222216</v>
      </c>
      <c r="Q2486" t="str">
        <f t="shared" si="191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2"/>
        <v>40771.916701388887</v>
      </c>
      <c r="T2486" s="6">
        <f t="shared" si="193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4"/>
        <v>50.365853658536587</v>
      </c>
      <c r="Q2487" t="str">
        <f t="shared" si="191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2"/>
        <v>40793.998599537037</v>
      </c>
      <c r="T2487" s="6">
        <f t="shared" si="193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4"/>
        <v>26.566666666666666</v>
      </c>
      <c r="Q2488" t="str">
        <f t="shared" si="191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2"/>
        <v>40991.708055555559</v>
      </c>
      <c r="T2488" s="6">
        <f t="shared" si="193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4"/>
        <v>39.493684210526318</v>
      </c>
      <c r="Q2489" t="str">
        <f t="shared" si="191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2"/>
        <v>41026.083298611113</v>
      </c>
      <c r="T2489" s="6">
        <f t="shared" si="193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4"/>
        <v>49.246153846153845</v>
      </c>
      <c r="Q2490" t="str">
        <f t="shared" si="191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2"/>
        <v>40833.633194444446</v>
      </c>
      <c r="T2490" s="6">
        <f t="shared" si="193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4"/>
        <v>62.38</v>
      </c>
      <c r="Q2491" t="str">
        <f t="shared" si="191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2"/>
        <v>41373.690266203703</v>
      </c>
      <c r="T2491" s="6">
        <f t="shared" si="193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4"/>
        <v>37.9375</v>
      </c>
      <c r="Q2492" t="str">
        <f t="shared" si="191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2"/>
        <v>41023.227731481478</v>
      </c>
      <c r="T2492" s="6">
        <f t="shared" si="193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4"/>
        <v>51.6</v>
      </c>
      <c r="Q2493" t="str">
        <f t="shared" si="191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2"/>
        <v>40542.839282407411</v>
      </c>
      <c r="T2493" s="6">
        <f t="shared" si="193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4"/>
        <v>27.777777777777779</v>
      </c>
      <c r="Q2494" t="str">
        <f t="shared" si="191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2"/>
        <v>41024.985972222225</v>
      </c>
      <c r="T2494" s="6">
        <f t="shared" si="193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4"/>
        <v>99.382239382239376</v>
      </c>
      <c r="Q2495" t="str">
        <f t="shared" si="191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2"/>
        <v>41348.168287037035</v>
      </c>
      <c r="T2495" s="6">
        <f t="shared" si="193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4"/>
        <v>38.848205128205123</v>
      </c>
      <c r="Q2496" t="str">
        <f t="shared" si="191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2"/>
        <v>41022.645185185182</v>
      </c>
      <c r="T2496" s="6">
        <f t="shared" si="193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4"/>
        <v>45.548809523809524</v>
      </c>
      <c r="Q2497" t="str">
        <f t="shared" si="191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2"/>
        <v>41036.946469907409</v>
      </c>
      <c r="T2497" s="6">
        <f t="shared" si="193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4"/>
        <v>600</v>
      </c>
      <c r="Q2498" t="str">
        <f t="shared" si="191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2"/>
        <v>41327.996435185189</v>
      </c>
      <c r="T2498" s="6">
        <f t="shared" si="193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hidden="1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hidden="1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hidden="1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v>0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hidden="1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v>0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hidden="1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v>0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hidden="1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hidden="1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v>0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hidden="1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v>0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hidden="1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hidden="1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hidden="1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v>0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hidden="1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v>0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hidden="1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v>0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hidden="1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hidden="1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hidden="1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v>0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hidden="1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hidden="1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v>0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hidden="1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hidden="1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v>0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>
        <v>0</v>
      </c>
      <c r="Q2563" t="str">
        <f t="shared" ref="Q2563:Q2626" si="201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2">(((J2563/60)/60)/24)+DATE(1970,1,1)</f>
        <v>42260.528807870374</v>
      </c>
      <c r="T2563" s="6">
        <f t="shared" ref="T2563:T2626" si="203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ref="P2564:P2626" si="204">(E2564/L2564)</f>
        <v>25</v>
      </c>
      <c r="Q2564" t="str">
        <f t="shared" si="201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2"/>
        <v>42594.524756944447</v>
      </c>
      <c r="T2564" s="6">
        <f t="shared" si="203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v>0</v>
      </c>
      <c r="Q2565" t="str">
        <f t="shared" si="201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2"/>
        <v>42155.139479166668</v>
      </c>
      <c r="T2565" s="6">
        <f t="shared" si="203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v>0</v>
      </c>
      <c r="Q2566" t="str">
        <f t="shared" si="201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2"/>
        <v>41822.040497685186</v>
      </c>
      <c r="T2566" s="6">
        <f t="shared" si="20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4"/>
        <v>100</v>
      </c>
      <c r="Q2567" t="str">
        <f t="shared" si="201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2"/>
        <v>42440.650335648148</v>
      </c>
      <c r="T2567" s="6">
        <f t="shared" si="203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v>0</v>
      </c>
      <c r="Q2568" t="str">
        <f t="shared" si="201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2"/>
        <v>41842.980879629627</v>
      </c>
      <c r="T2568" s="6">
        <f t="shared" si="203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4"/>
        <v>60</v>
      </c>
      <c r="Q2569" t="str">
        <f t="shared" si="201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2"/>
        <v>42087.878912037035</v>
      </c>
      <c r="T2569" s="6">
        <f t="shared" si="203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4"/>
        <v>50</v>
      </c>
      <c r="Q2570" t="str">
        <f t="shared" si="201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2"/>
        <v>42584.666597222225</v>
      </c>
      <c r="T2570" s="6">
        <f t="shared" si="203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4"/>
        <v>72.5</v>
      </c>
      <c r="Q2571" t="str">
        <f t="shared" si="201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2"/>
        <v>42234.105462962965</v>
      </c>
      <c r="T2571" s="6">
        <f t="shared" si="203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4"/>
        <v>29.5</v>
      </c>
      <c r="Q2572" t="str">
        <f t="shared" si="201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2"/>
        <v>42744.903182870374</v>
      </c>
      <c r="T2572" s="6">
        <f t="shared" si="203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4"/>
        <v>62.5</v>
      </c>
      <c r="Q2573" t="str">
        <f t="shared" si="201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2"/>
        <v>42449.341678240744</v>
      </c>
      <c r="T2573" s="6">
        <f t="shared" si="203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v>0</v>
      </c>
      <c r="Q2574" t="str">
        <f t="shared" si="201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2"/>
        <v>42077.119409722218</v>
      </c>
      <c r="T2574" s="6">
        <f t="shared" si="203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v>0</v>
      </c>
      <c r="Q2575" t="str">
        <f t="shared" si="201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2"/>
        <v>41829.592002314814</v>
      </c>
      <c r="T2575" s="6">
        <f t="shared" si="203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v>0</v>
      </c>
      <c r="Q2576" t="str">
        <f t="shared" si="201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2"/>
        <v>42487.825752314813</v>
      </c>
      <c r="T2576" s="6">
        <f t="shared" si="203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v>0</v>
      </c>
      <c r="Q2577" t="str">
        <f t="shared" si="201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2"/>
        <v>41986.108726851846</v>
      </c>
      <c r="T2577" s="6">
        <f t="shared" si="203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v>0</v>
      </c>
      <c r="Q2578" t="str">
        <f t="shared" si="201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2"/>
        <v>42060.00980324074</v>
      </c>
      <c r="T2578" s="6">
        <f t="shared" si="203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v>0</v>
      </c>
      <c r="Q2579" t="str">
        <f t="shared" si="201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2"/>
        <v>41830.820567129631</v>
      </c>
      <c r="T2579" s="6">
        <f t="shared" si="203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v>0</v>
      </c>
      <c r="Q2580" t="str">
        <f t="shared" si="201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2"/>
        <v>42238.022905092599</v>
      </c>
      <c r="T2580" s="6">
        <f t="shared" si="203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4"/>
        <v>23.083333333333332</v>
      </c>
      <c r="Q2581" t="str">
        <f t="shared" si="201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2"/>
        <v>41837.829895833333</v>
      </c>
      <c r="T2581" s="6">
        <f t="shared" si="203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4"/>
        <v>25.5</v>
      </c>
      <c r="Q2582" t="str">
        <f t="shared" si="201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2"/>
        <v>42110.326423611114</v>
      </c>
      <c r="T2582" s="6">
        <f t="shared" si="203"/>
        <v>42140.125</v>
      </c>
    </row>
    <row r="2583" spans="1:20" ht="48" hidden="1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4"/>
        <v>48.18181818181818</v>
      </c>
      <c r="Q2583" t="str">
        <f t="shared" si="201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2"/>
        <v>42294.628449074073</v>
      </c>
      <c r="T2583" s="6">
        <f t="shared" si="203"/>
        <v>42324.670115740737</v>
      </c>
    </row>
    <row r="2584" spans="1:20" ht="32" hidden="1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4"/>
        <v>1</v>
      </c>
      <c r="Q2584" t="str">
        <f t="shared" si="201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2"/>
        <v>42642.988819444443</v>
      </c>
      <c r="T2584" s="6">
        <f t="shared" si="203"/>
        <v>42672.988819444443</v>
      </c>
    </row>
    <row r="2585" spans="1:20" ht="32" hidden="1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4"/>
        <v>1</v>
      </c>
      <c r="Q2585" t="str">
        <f t="shared" si="201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2"/>
        <v>42019.76944444445</v>
      </c>
      <c r="T2585" s="6">
        <f t="shared" si="203"/>
        <v>42079.727777777778</v>
      </c>
    </row>
    <row r="2586" spans="1:20" ht="32" hidden="1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v>0</v>
      </c>
      <c r="Q2586" t="str">
        <f t="shared" si="201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2"/>
        <v>42140.173252314817</v>
      </c>
      <c r="T2586" s="6">
        <f t="shared" si="203"/>
        <v>42170.173252314817</v>
      </c>
    </row>
    <row r="2587" spans="1:20" ht="48" hidden="1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4"/>
        <v>50</v>
      </c>
      <c r="Q2587" t="str">
        <f t="shared" si="201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2"/>
        <v>41795.963333333333</v>
      </c>
      <c r="T2587" s="6">
        <f t="shared" si="203"/>
        <v>41825.963333333333</v>
      </c>
    </row>
    <row r="2588" spans="1:20" ht="32" hidden="1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4"/>
        <v>5</v>
      </c>
      <c r="Q2588" t="str">
        <f t="shared" si="201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2"/>
        <v>42333.330277777779</v>
      </c>
      <c r="T2588" s="6">
        <f t="shared" si="20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4"/>
        <v>202.83333333333334</v>
      </c>
      <c r="Q2589" t="str">
        <f t="shared" si="201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2"/>
        <v>42338.675381944442</v>
      </c>
      <c r="T2589" s="6">
        <f t="shared" si="203"/>
        <v>42368.675381944442</v>
      </c>
    </row>
    <row r="2590" spans="1:20" ht="48" hidden="1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4"/>
        <v>29.125</v>
      </c>
      <c r="Q2590" t="str">
        <f t="shared" si="201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2"/>
        <v>42042.676226851851</v>
      </c>
      <c r="T2590" s="6">
        <f t="shared" si="203"/>
        <v>42094.551388888889</v>
      </c>
    </row>
    <row r="2591" spans="1:20" ht="48" hidden="1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4"/>
        <v>5</v>
      </c>
      <c r="Q2591" t="str">
        <f t="shared" si="201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2"/>
        <v>42422.536192129628</v>
      </c>
      <c r="T2591" s="6">
        <f t="shared" si="203"/>
        <v>42452.494525462964</v>
      </c>
    </row>
    <row r="2592" spans="1:20" ht="48" hidden="1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v>0</v>
      </c>
      <c r="Q2592" t="str">
        <f t="shared" si="201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2"/>
        <v>42388.589085648149</v>
      </c>
      <c r="T2592" s="6">
        <f t="shared" si="203"/>
        <v>42395.589085648149</v>
      </c>
    </row>
    <row r="2593" spans="1:20" ht="48" hidden="1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4"/>
        <v>13</v>
      </c>
      <c r="Q2593" t="str">
        <f t="shared" si="201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2"/>
        <v>42382.906527777777</v>
      </c>
      <c r="T2593" s="6">
        <f t="shared" si="203"/>
        <v>42442.864861111113</v>
      </c>
    </row>
    <row r="2594" spans="1:20" ht="48" hidden="1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4"/>
        <v>50</v>
      </c>
      <c r="Q2594" t="str">
        <f t="shared" si="201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2"/>
        <v>41887.801168981481</v>
      </c>
      <c r="T2594" s="6">
        <f t="shared" si="203"/>
        <v>41917.801168981481</v>
      </c>
    </row>
    <row r="2595" spans="1:20" ht="48" hidden="1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v>0</v>
      </c>
      <c r="Q2595" t="str">
        <f t="shared" si="201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2"/>
        <v>42089.84520833334</v>
      </c>
      <c r="T2595" s="6">
        <f t="shared" si="203"/>
        <v>42119.84520833334</v>
      </c>
    </row>
    <row r="2596" spans="1:20" ht="48" hidden="1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4"/>
        <v>1</v>
      </c>
      <c r="Q2596" t="str">
        <f t="shared" si="201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2"/>
        <v>41828.967916666668</v>
      </c>
      <c r="T2596" s="6">
        <f t="shared" si="203"/>
        <v>41858.967916666668</v>
      </c>
    </row>
    <row r="2597" spans="1:20" ht="32" hidden="1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4"/>
        <v>96.05263157894737</v>
      </c>
      <c r="Q2597" t="str">
        <f t="shared" si="201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2"/>
        <v>42760.244212962964</v>
      </c>
      <c r="T2597" s="6">
        <f t="shared" si="20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4"/>
        <v>305.77777777777777</v>
      </c>
      <c r="Q2598" t="str">
        <f t="shared" si="201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2"/>
        <v>41828.664456018516</v>
      </c>
      <c r="T2598" s="6">
        <f t="shared" si="203"/>
        <v>41858.664456018516</v>
      </c>
    </row>
    <row r="2599" spans="1:20" ht="48" hidden="1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4"/>
        <v>12.142857142857142</v>
      </c>
      <c r="Q2599" t="str">
        <f t="shared" si="201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2"/>
        <v>42510.341631944444</v>
      </c>
      <c r="T2599" s="6">
        <f t="shared" si="203"/>
        <v>42540.341631944444</v>
      </c>
    </row>
    <row r="2600" spans="1:20" ht="32" hidden="1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4"/>
        <v>83.571428571428569</v>
      </c>
      <c r="Q2600" t="str">
        <f t="shared" si="201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2"/>
        <v>42240.840289351851</v>
      </c>
      <c r="T2600" s="6">
        <f t="shared" si="203"/>
        <v>42270.840289351851</v>
      </c>
    </row>
    <row r="2601" spans="1:20" ht="32" hidden="1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4"/>
        <v>18</v>
      </c>
      <c r="Q2601" t="str">
        <f t="shared" si="201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2"/>
        <v>41809.754016203704</v>
      </c>
      <c r="T2601" s="6">
        <f t="shared" si="20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4"/>
        <v>115.53333333333333</v>
      </c>
      <c r="Q2602" t="str">
        <f t="shared" si="201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2"/>
        <v>42394.900462962964</v>
      </c>
      <c r="T2602" s="6">
        <f t="shared" si="203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4"/>
        <v>21.900662251655628</v>
      </c>
      <c r="Q2603" t="str">
        <f t="shared" si="201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2"/>
        <v>41150.902187499996</v>
      </c>
      <c r="T2603" s="6">
        <f t="shared" si="203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4"/>
        <v>80.022494887525568</v>
      </c>
      <c r="Q2604" t="str">
        <f t="shared" si="201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2"/>
        <v>41915.747314814813</v>
      </c>
      <c r="T2604" s="6">
        <f t="shared" si="203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4"/>
        <v>35.520000000000003</v>
      </c>
      <c r="Q2605" t="str">
        <f t="shared" si="201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2"/>
        <v>41617.912662037037</v>
      </c>
      <c r="T2605" s="6">
        <f t="shared" si="203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4"/>
        <v>64.933333333333323</v>
      </c>
      <c r="Q2606" t="str">
        <f t="shared" si="201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2"/>
        <v>40998.051192129627</v>
      </c>
      <c r="T2606" s="6">
        <f t="shared" si="203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4"/>
        <v>60.965703745743475</v>
      </c>
      <c r="Q2607" t="str">
        <f t="shared" si="201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2"/>
        <v>42508.541550925926</v>
      </c>
      <c r="T2607" s="6">
        <f t="shared" si="203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4"/>
        <v>31.444155844155844</v>
      </c>
      <c r="Q2608" t="str">
        <f t="shared" si="201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2"/>
        <v>41726.712754629632</v>
      </c>
      <c r="T2608" s="6">
        <f t="shared" si="203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4"/>
        <v>81.949748743718587</v>
      </c>
      <c r="Q2609" t="str">
        <f t="shared" si="201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2"/>
        <v>42184.874675925923</v>
      </c>
      <c r="T2609" s="6">
        <f t="shared" si="203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4"/>
        <v>58.92763157894737</v>
      </c>
      <c r="Q2610" t="str">
        <f t="shared" si="201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2"/>
        <v>42767.801712962959</v>
      </c>
      <c r="T2610" s="6">
        <f t="shared" si="20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4"/>
        <v>157.29347633136095</v>
      </c>
      <c r="Q2611" t="str">
        <f t="shared" si="201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2"/>
        <v>41075.237858796296</v>
      </c>
      <c r="T2611" s="6">
        <f t="shared" si="203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4"/>
        <v>55.758509532062391</v>
      </c>
      <c r="Q2612" t="str">
        <f t="shared" si="201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2"/>
        <v>42564.881076388891</v>
      </c>
      <c r="T2612" s="6">
        <f t="shared" si="203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4"/>
        <v>83.802893802893806</v>
      </c>
      <c r="Q2613" t="str">
        <f t="shared" si="201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2"/>
        <v>42704.335810185185</v>
      </c>
      <c r="T2613" s="6">
        <f t="shared" si="203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4"/>
        <v>58.422210884353746</v>
      </c>
      <c r="Q2614" t="str">
        <f t="shared" si="201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2"/>
        <v>41982.143171296295</v>
      </c>
      <c r="T2614" s="6">
        <f t="shared" si="20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4"/>
        <v>270.57142857142856</v>
      </c>
      <c r="Q2615" t="str">
        <f t="shared" si="201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2"/>
        <v>41143.81821759259</v>
      </c>
      <c r="T2615" s="6">
        <f t="shared" si="20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4"/>
        <v>107.1</v>
      </c>
      <c r="Q2616" t="str">
        <f t="shared" si="201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2"/>
        <v>41730.708472222221</v>
      </c>
      <c r="T2616" s="6">
        <f t="shared" si="203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4"/>
        <v>47.180555555555557</v>
      </c>
      <c r="Q2617" t="str">
        <f t="shared" si="201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2"/>
        <v>42453.49726851852</v>
      </c>
      <c r="T2617" s="6">
        <f t="shared" si="20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4"/>
        <v>120.30882352941177</v>
      </c>
      <c r="Q2618" t="str">
        <f t="shared" si="201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2"/>
        <v>42211.99454861111</v>
      </c>
      <c r="T2618" s="6">
        <f t="shared" si="203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4"/>
        <v>27.59748427672956</v>
      </c>
      <c r="Q2619" t="str">
        <f t="shared" si="201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2"/>
        <v>41902.874432870369</v>
      </c>
      <c r="T2619" s="6">
        <f t="shared" si="20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4"/>
        <v>205.2987012987013</v>
      </c>
      <c r="Q2620" t="str">
        <f t="shared" si="201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2"/>
        <v>42279.792372685188</v>
      </c>
      <c r="T2620" s="6">
        <f t="shared" si="203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4"/>
        <v>35.547169811320757</v>
      </c>
      <c r="Q2621" t="str">
        <f t="shared" si="201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2"/>
        <v>42273.884305555555</v>
      </c>
      <c r="T2621" s="6">
        <f t="shared" si="203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4"/>
        <v>74.639488409272587</v>
      </c>
      <c r="Q2622" t="str">
        <f t="shared" si="201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2"/>
        <v>42251.16715277778</v>
      </c>
      <c r="T2622" s="6">
        <f t="shared" si="203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4"/>
        <v>47.058064516129029</v>
      </c>
      <c r="Q2623" t="str">
        <f t="shared" si="201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2"/>
        <v>42115.74754629629</v>
      </c>
      <c r="T2623" s="6">
        <f t="shared" si="203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4"/>
        <v>26.591351351351353</v>
      </c>
      <c r="Q2624" t="str">
        <f t="shared" si="201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2"/>
        <v>42689.74324074074</v>
      </c>
      <c r="T2624" s="6">
        <f t="shared" si="203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4"/>
        <v>36.774193548387096</v>
      </c>
      <c r="Q2625" t="str">
        <f t="shared" si="201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2"/>
        <v>42692.256550925929</v>
      </c>
      <c r="T2625" s="6">
        <f t="shared" si="203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4"/>
        <v>31.820544982698959</v>
      </c>
      <c r="Q2626" t="str">
        <f t="shared" si="201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2"/>
        <v>41144.42155092593</v>
      </c>
      <c r="T2626" s="6">
        <f t="shared" si="203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hidden="1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hidden="1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v>0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hidden="1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hidden="1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hidden="1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hidden="1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hidden="1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hidden="1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hidden="1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hidden="1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hidden="1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hidden="1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hidden="1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v>0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hidden="1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v>0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hidden="1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hidden="1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hidden="1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hidden="1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hidden="1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hidden="1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hidden="1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hidden="1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hidden="1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hidden="1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hidden="1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v>0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hidden="1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hidden="1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hidden="1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hidden="1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v>0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hidden="1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hidden="1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hidden="1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hidden="1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hidden="1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hidden="1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hidden="1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v>0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hidden="1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v>0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hidden="1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hidden="1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hidden="1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v>0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hidden="1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hidden="1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hidden="1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hidden="1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hidden="1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hidden="1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v>0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hidden="1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hidden="1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hidden="1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hidden="1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hidden="1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v>0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hidden="1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hidden="1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hidden="1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hidden="1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hidden="1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hidden="1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v>0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hidden="1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v>0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hidden="1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hidden="1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hidden="1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hidden="1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hidden="1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hidden="1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hidden="1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hidden="1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v>0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hidden="1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hidden="1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v>0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hidden="1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v>0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hidden="1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hidden="1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hidden="1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v>0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hidden="1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v>0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hidden="1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hidden="1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hidden="1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hidden="1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v>0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hidden="1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hidden="1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v>0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hidden="1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hidden="1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hidden="1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hidden="1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v>0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hidden="1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hidden="1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hidden="1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hidden="1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hidden="1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hidden="1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hidden="1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v>0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hidden="1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hidden="1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hidden="1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hidden="1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hidden="1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hidden="1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v>0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hidden="1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hidden="1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hidden="1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v>0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hidden="1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hidden="1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hidden="1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hidden="1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>
        <v>0</v>
      </c>
      <c r="Q2883" t="str">
        <f t="shared" ref="Q2883:Q2946" si="226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7">(((J2883/60)/60)/24)+DATE(1970,1,1)</f>
        <v>41916.597638888888</v>
      </c>
      <c r="T2883" s="6">
        <f t="shared" ref="T2883:T2946" si="228">(((I2883/60)/60)/24)+DATE(1970,1,1)</f>
        <v>41976.639305555553</v>
      </c>
    </row>
    <row r="2884" spans="1:20" ht="48" hidden="1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ref="P2884:P2946" si="229">(E2884/L2884)</f>
        <v>63</v>
      </c>
      <c r="Q2884" t="str">
        <f t="shared" si="226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7"/>
        <v>42461.596273148149</v>
      </c>
      <c r="T2884" s="6">
        <f t="shared" si="228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9"/>
        <v>381.6</v>
      </c>
      <c r="Q2885" t="str">
        <f t="shared" si="226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7"/>
        <v>42370.90320601852</v>
      </c>
      <c r="T2885" s="6">
        <f t="shared" si="228"/>
        <v>42406.207638888889</v>
      </c>
    </row>
    <row r="2886" spans="1:20" ht="32" hidden="1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9"/>
        <v>46.25</v>
      </c>
      <c r="Q2886" t="str">
        <f t="shared" si="226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7"/>
        <v>41948.727256944447</v>
      </c>
      <c r="T2886" s="6">
        <f t="shared" si="228"/>
        <v>41978.727256944447</v>
      </c>
    </row>
    <row r="2887" spans="1:20" ht="32" hidden="1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9"/>
        <v>26</v>
      </c>
      <c r="Q2887" t="str">
        <f t="shared" si="226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7"/>
        <v>42047.07640046296</v>
      </c>
      <c r="T2887" s="6">
        <f t="shared" si="228"/>
        <v>42077.034733796296</v>
      </c>
    </row>
    <row r="2888" spans="1:20" ht="48" hidden="1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9"/>
        <v>10</v>
      </c>
      <c r="Q2888" t="str">
        <f t="shared" si="226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7"/>
        <v>42261.632916666669</v>
      </c>
      <c r="T2888" s="6">
        <f t="shared" si="228"/>
        <v>42266.165972222225</v>
      </c>
    </row>
    <row r="2889" spans="1:20" ht="48" hidden="1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9"/>
        <v>5</v>
      </c>
      <c r="Q2889" t="str">
        <f t="shared" si="226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7"/>
        <v>41985.427361111113</v>
      </c>
      <c r="T2889" s="6">
        <f t="shared" si="228"/>
        <v>42015.427361111113</v>
      </c>
    </row>
    <row r="2890" spans="1:20" ht="48" hidden="1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v>0</v>
      </c>
      <c r="Q2890" t="str">
        <f t="shared" si="226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7"/>
        <v>41922.535185185188</v>
      </c>
      <c r="T2890" s="6">
        <f t="shared" si="228"/>
        <v>41930.207638888889</v>
      </c>
    </row>
    <row r="2891" spans="1:20" ht="48" hidden="1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9"/>
        <v>81.571428571428569</v>
      </c>
      <c r="Q2891" t="str">
        <f t="shared" si="226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7"/>
        <v>41850.863252314812</v>
      </c>
      <c r="T2891" s="6">
        <f t="shared" si="228"/>
        <v>41880.863252314812</v>
      </c>
    </row>
    <row r="2892" spans="1:20" ht="48" hidden="1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9"/>
        <v>7</v>
      </c>
      <c r="Q2892" t="str">
        <f t="shared" si="226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7"/>
        <v>41831.742962962962</v>
      </c>
      <c r="T2892" s="6">
        <f t="shared" si="228"/>
        <v>41860.125</v>
      </c>
    </row>
    <row r="2893" spans="1:20" ht="48" hidden="1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9"/>
        <v>27.3</v>
      </c>
      <c r="Q2893" t="str">
        <f t="shared" si="226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7"/>
        <v>42415.883425925931</v>
      </c>
      <c r="T2893" s="6">
        <f t="shared" si="228"/>
        <v>42475.84175925926</v>
      </c>
    </row>
    <row r="2894" spans="1:20" ht="48" hidden="1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9"/>
        <v>29.411764705882351</v>
      </c>
      <c r="Q2894" t="str">
        <f t="shared" si="226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7"/>
        <v>41869.714166666665</v>
      </c>
      <c r="T2894" s="6">
        <f t="shared" si="228"/>
        <v>41876.875</v>
      </c>
    </row>
    <row r="2895" spans="1:20" ht="16" hidden="1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9"/>
        <v>12.5</v>
      </c>
      <c r="Q2895" t="str">
        <f t="shared" si="226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7"/>
        <v>41953.773090277777</v>
      </c>
      <c r="T2895" s="6">
        <f t="shared" si="228"/>
        <v>42013.083333333328</v>
      </c>
    </row>
    <row r="2896" spans="1:20" ht="16" hidden="1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v>0</v>
      </c>
      <c r="Q2896" t="str">
        <f t="shared" si="226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7"/>
        <v>42037.986284722225</v>
      </c>
      <c r="T2896" s="6">
        <f t="shared" si="228"/>
        <v>42097.944618055553</v>
      </c>
    </row>
    <row r="2897" spans="1:20" ht="48" hidden="1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9"/>
        <v>5.75</v>
      </c>
      <c r="Q2897" t="str">
        <f t="shared" si="226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7"/>
        <v>41811.555462962962</v>
      </c>
      <c r="T2897" s="6">
        <f t="shared" si="228"/>
        <v>41812.875</v>
      </c>
    </row>
    <row r="2898" spans="1:20" ht="48" hidden="1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9"/>
        <v>52.083333333333336</v>
      </c>
      <c r="Q2898" t="str">
        <f t="shared" si="226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7"/>
        <v>42701.908807870372</v>
      </c>
      <c r="T2898" s="6">
        <f t="shared" si="228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9"/>
        <v>183.33333333333334</v>
      </c>
      <c r="Q2899" t="str">
        <f t="shared" si="226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7"/>
        <v>42258.646504629629</v>
      </c>
      <c r="T2899" s="6">
        <f t="shared" si="228"/>
        <v>42288.645196759258</v>
      </c>
    </row>
    <row r="2900" spans="1:20" ht="48" hidden="1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9"/>
        <v>26.333333333333332</v>
      </c>
      <c r="Q2900" t="str">
        <f t="shared" si="226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7"/>
        <v>42278.664965277778</v>
      </c>
      <c r="T2900" s="6">
        <f t="shared" si="228"/>
        <v>42308.664965277778</v>
      </c>
    </row>
    <row r="2901" spans="1:20" ht="48" hidden="1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v>0</v>
      </c>
      <c r="Q2901" t="str">
        <f t="shared" si="226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7"/>
        <v>42515.078217592592</v>
      </c>
      <c r="T2901" s="6">
        <f t="shared" si="228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9"/>
        <v>486.42857142857144</v>
      </c>
      <c r="Q2902" t="str">
        <f t="shared" si="226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7"/>
        <v>41830.234166666669</v>
      </c>
      <c r="T2902" s="6">
        <f t="shared" si="228"/>
        <v>41860.234166666669</v>
      </c>
    </row>
    <row r="2903" spans="1:20" ht="48" hidden="1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9"/>
        <v>3</v>
      </c>
      <c r="Q2903" t="str">
        <f t="shared" si="226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7"/>
        <v>41982.904386574075</v>
      </c>
      <c r="T2903" s="6">
        <f t="shared" si="228"/>
        <v>42042.904386574075</v>
      </c>
    </row>
    <row r="2904" spans="1:20" ht="32" hidden="1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9"/>
        <v>25</v>
      </c>
      <c r="Q2904" t="str">
        <f t="shared" si="226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7"/>
        <v>42210.439768518518</v>
      </c>
      <c r="T2904" s="6">
        <f t="shared" si="228"/>
        <v>42240.439768518518</v>
      </c>
    </row>
    <row r="2905" spans="1:20" ht="48" hidden="1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9"/>
        <v>9.75</v>
      </c>
      <c r="Q2905" t="str">
        <f t="shared" si="226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7"/>
        <v>42196.166874999995</v>
      </c>
      <c r="T2905" s="6">
        <f t="shared" si="228"/>
        <v>42256.166874999995</v>
      </c>
    </row>
    <row r="2906" spans="1:20" ht="48" hidden="1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9"/>
        <v>18.75</v>
      </c>
      <c r="Q2906" t="str">
        <f t="shared" si="226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7"/>
        <v>41940.967951388891</v>
      </c>
      <c r="T2906" s="6">
        <f t="shared" si="228"/>
        <v>41952.5</v>
      </c>
    </row>
    <row r="2907" spans="1:20" ht="48" hidden="1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9"/>
        <v>36.588235294117645</v>
      </c>
      <c r="Q2907" t="str">
        <f t="shared" si="226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7"/>
        <v>42606.056863425925</v>
      </c>
      <c r="T2907" s="6">
        <f t="shared" si="228"/>
        <v>42620.056863425925</v>
      </c>
    </row>
    <row r="2908" spans="1:20" ht="48" hidden="1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9"/>
        <v>80.714285714285708</v>
      </c>
      <c r="Q2908" t="str">
        <f t="shared" si="226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7"/>
        <v>42199.648912037039</v>
      </c>
      <c r="T2908" s="6">
        <f t="shared" si="228"/>
        <v>42217.041666666672</v>
      </c>
    </row>
    <row r="2909" spans="1:20" ht="48" hidden="1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9"/>
        <v>1</v>
      </c>
      <c r="Q2909" t="str">
        <f t="shared" si="226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7"/>
        <v>42444.877743055549</v>
      </c>
      <c r="T2909" s="6">
        <f t="shared" si="228"/>
        <v>42504.877743055549</v>
      </c>
    </row>
    <row r="2910" spans="1:20" ht="64" hidden="1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9"/>
        <v>52.8</v>
      </c>
      <c r="Q2910" t="str">
        <f t="shared" si="226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7"/>
        <v>42499.731701388882</v>
      </c>
      <c r="T2910" s="6">
        <f t="shared" si="228"/>
        <v>42529.731701388882</v>
      </c>
    </row>
    <row r="2911" spans="1:20" ht="48" hidden="1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9"/>
        <v>20</v>
      </c>
      <c r="Q2911" t="str">
        <f t="shared" si="226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7"/>
        <v>41929.266215277778</v>
      </c>
      <c r="T2911" s="6">
        <f t="shared" si="228"/>
        <v>41968.823611111111</v>
      </c>
    </row>
    <row r="2912" spans="1:20" ht="48" hidden="1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9"/>
        <v>1</v>
      </c>
      <c r="Q2912" t="str">
        <f t="shared" si="226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7"/>
        <v>42107.841284722221</v>
      </c>
      <c r="T2912" s="6">
        <f t="shared" si="228"/>
        <v>42167.841284722221</v>
      </c>
    </row>
    <row r="2913" spans="1:20" ht="48" hidden="1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9"/>
        <v>46.928571428571431</v>
      </c>
      <c r="Q2913" t="str">
        <f t="shared" si="226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7"/>
        <v>42142.768819444449</v>
      </c>
      <c r="T2913" s="6">
        <f t="shared" si="228"/>
        <v>42182.768819444449</v>
      </c>
    </row>
    <row r="2914" spans="1:20" ht="48" hidden="1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9"/>
        <v>78.07692307692308</v>
      </c>
      <c r="Q2914" t="str">
        <f t="shared" si="226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7"/>
        <v>42354.131643518514</v>
      </c>
      <c r="T2914" s="6">
        <f t="shared" si="228"/>
        <v>42384.131643518514</v>
      </c>
    </row>
    <row r="2915" spans="1:20" ht="48" hidden="1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9"/>
        <v>1</v>
      </c>
      <c r="Q2915" t="str">
        <f t="shared" si="226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7"/>
        <v>41828.922905092593</v>
      </c>
      <c r="T2915" s="6">
        <f t="shared" si="228"/>
        <v>41888.922905092593</v>
      </c>
    </row>
    <row r="2916" spans="1:20" ht="32" hidden="1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9"/>
        <v>1</v>
      </c>
      <c r="Q2916" t="str">
        <f t="shared" si="226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7"/>
        <v>42017.907337962963</v>
      </c>
      <c r="T2916" s="6">
        <f t="shared" si="228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9"/>
        <v>203.66666666666666</v>
      </c>
      <c r="Q2917" t="str">
        <f t="shared" si="226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7"/>
        <v>42415.398032407407</v>
      </c>
      <c r="T2917" s="6">
        <f t="shared" si="228"/>
        <v>42445.356365740736</v>
      </c>
    </row>
    <row r="2918" spans="1:20" ht="32" hidden="1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9"/>
        <v>20.714285714285715</v>
      </c>
      <c r="Q2918" t="str">
        <f t="shared" si="226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7"/>
        <v>41755.476724537039</v>
      </c>
      <c r="T2918" s="6">
        <f t="shared" si="228"/>
        <v>41778.476724537039</v>
      </c>
    </row>
    <row r="2919" spans="1:20" ht="48" hidden="1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9"/>
        <v>48.555555555555557</v>
      </c>
      <c r="Q2919" t="str">
        <f t="shared" si="226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7"/>
        <v>42245.234340277777</v>
      </c>
      <c r="T2919" s="6">
        <f t="shared" si="228"/>
        <v>42263.234340277777</v>
      </c>
    </row>
    <row r="2920" spans="1:20" ht="48" hidden="1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9"/>
        <v>68.099999999999994</v>
      </c>
      <c r="Q2920" t="str">
        <f t="shared" si="226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7"/>
        <v>42278.629710648151</v>
      </c>
      <c r="T2920" s="6">
        <f t="shared" si="228"/>
        <v>42306.629710648151</v>
      </c>
    </row>
    <row r="2921" spans="1:20" ht="48" hidden="1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9"/>
        <v>8.5</v>
      </c>
      <c r="Q2921" t="str">
        <f t="shared" si="226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7"/>
        <v>41826.61954861111</v>
      </c>
      <c r="T2921" s="6">
        <f t="shared" si="228"/>
        <v>41856.61954861111</v>
      </c>
    </row>
    <row r="2922" spans="1:20" ht="48" hidden="1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9"/>
        <v>51.615384615384613</v>
      </c>
      <c r="Q2922" t="str">
        <f t="shared" si="226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7"/>
        <v>42058.792476851857</v>
      </c>
      <c r="T2922" s="6">
        <f t="shared" si="228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9"/>
        <v>43</v>
      </c>
      <c r="Q2923" t="str">
        <f t="shared" si="226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7"/>
        <v>41877.886620370373</v>
      </c>
      <c r="T2923" s="6">
        <f t="shared" si="228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9"/>
        <v>83.333333333333329</v>
      </c>
      <c r="Q2924" t="str">
        <f t="shared" si="226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7"/>
        <v>42097.874155092592</v>
      </c>
      <c r="T2924" s="6">
        <f t="shared" si="228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9"/>
        <v>30</v>
      </c>
      <c r="Q2925" t="str">
        <f t="shared" si="226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7"/>
        <v>42013.15253472222</v>
      </c>
      <c r="T2925" s="6">
        <f t="shared" si="228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9"/>
        <v>175.51020408163265</v>
      </c>
      <c r="Q2926" t="str">
        <f t="shared" si="226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7"/>
        <v>42103.556828703702</v>
      </c>
      <c r="T2926" s="6">
        <f t="shared" si="228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9"/>
        <v>231.66175879396985</v>
      </c>
      <c r="Q2927" t="str">
        <f t="shared" si="226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7"/>
        <v>41863.584120370368</v>
      </c>
      <c r="T2927" s="6">
        <f t="shared" si="228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9"/>
        <v>75</v>
      </c>
      <c r="Q2928" t="str">
        <f t="shared" si="226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7"/>
        <v>42044.765960648147</v>
      </c>
      <c r="T2928" s="6">
        <f t="shared" si="228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9"/>
        <v>112.14285714285714</v>
      </c>
      <c r="Q2929" t="str">
        <f t="shared" si="226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7"/>
        <v>41806.669317129628</v>
      </c>
      <c r="T2929" s="6">
        <f t="shared" si="228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9"/>
        <v>41.666666666666664</v>
      </c>
      <c r="Q2930" t="str">
        <f t="shared" si="226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7"/>
        <v>42403.998217592598</v>
      </c>
      <c r="T2930" s="6">
        <f t="shared" si="228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9"/>
        <v>255.17343750000001</v>
      </c>
      <c r="Q2931" t="str">
        <f t="shared" si="226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7"/>
        <v>41754.564328703702</v>
      </c>
      <c r="T2931" s="6">
        <f t="shared" si="228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9"/>
        <v>162.7741935483871</v>
      </c>
      <c r="Q2932" t="str">
        <f t="shared" si="226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7"/>
        <v>42101.584074074075</v>
      </c>
      <c r="T2932" s="6">
        <f t="shared" si="228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9"/>
        <v>88.333333333333329</v>
      </c>
      <c r="Q2933" t="str">
        <f t="shared" si="226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7"/>
        <v>41872.291238425925</v>
      </c>
      <c r="T2933" s="6">
        <f t="shared" si="228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9"/>
        <v>85.736842105263165</v>
      </c>
      <c r="Q2934" t="str">
        <f t="shared" si="226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7"/>
        <v>42025.164780092593</v>
      </c>
      <c r="T2934" s="6">
        <f t="shared" si="228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9"/>
        <v>47.574074074074076</v>
      </c>
      <c r="Q2935" t="str">
        <f t="shared" si="226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7"/>
        <v>42495.956631944442</v>
      </c>
      <c r="T2935" s="6">
        <f t="shared" si="228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9"/>
        <v>72.972972972972968</v>
      </c>
      <c r="Q2936" t="str">
        <f t="shared" si="226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7"/>
        <v>41775.636157407411</v>
      </c>
      <c r="T2936" s="6">
        <f t="shared" si="228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9"/>
        <v>90.538461538461533</v>
      </c>
      <c r="Q2937" t="str">
        <f t="shared" si="226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7"/>
        <v>42553.583425925928</v>
      </c>
      <c r="T2937" s="6">
        <f t="shared" si="228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9"/>
        <v>37.647058823529413</v>
      </c>
      <c r="Q2938" t="str">
        <f t="shared" si="226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7"/>
        <v>41912.650729166664</v>
      </c>
      <c r="T2938" s="6">
        <f t="shared" si="228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9"/>
        <v>36.363636363636367</v>
      </c>
      <c r="Q2939" t="str">
        <f t="shared" si="226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7"/>
        <v>41803.457326388889</v>
      </c>
      <c r="T2939" s="6">
        <f t="shared" si="228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9"/>
        <v>126.71875</v>
      </c>
      <c r="Q2940" t="str">
        <f t="shared" si="226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7"/>
        <v>42004.703865740739</v>
      </c>
      <c r="T2940" s="6">
        <f t="shared" si="228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9"/>
        <v>329.2</v>
      </c>
      <c r="Q2941" t="str">
        <f t="shared" si="226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7"/>
        <v>41845.809166666666</v>
      </c>
      <c r="T2941" s="6">
        <f t="shared" si="228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9"/>
        <v>81.242424242424249</v>
      </c>
      <c r="Q2942" t="str">
        <f t="shared" si="226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7"/>
        <v>41982.773356481484</v>
      </c>
      <c r="T2942" s="6">
        <f t="shared" si="228"/>
        <v>42022.773356481484</v>
      </c>
    </row>
    <row r="2943" spans="1:20" ht="48" hidden="1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9"/>
        <v>1</v>
      </c>
      <c r="Q2943" t="str">
        <f t="shared" si="226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7"/>
        <v>42034.960127314815</v>
      </c>
      <c r="T2943" s="6">
        <f t="shared" si="228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9"/>
        <v>202.22772277227722</v>
      </c>
      <c r="Q2944" t="str">
        <f t="shared" si="226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7"/>
        <v>42334.803923611107</v>
      </c>
      <c r="T2944" s="6">
        <f t="shared" si="228"/>
        <v>42354.845833333333</v>
      </c>
    </row>
    <row r="2945" spans="1:20" ht="48" hidden="1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v>0</v>
      </c>
      <c r="Q2945" t="str">
        <f t="shared" si="226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7"/>
        <v>42077.129398148143</v>
      </c>
      <c r="T2945" s="6">
        <f t="shared" si="228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9"/>
        <v>100</v>
      </c>
      <c r="Q2946" t="str">
        <f t="shared" si="226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7"/>
        <v>42132.9143287037</v>
      </c>
      <c r="T2946" s="6">
        <f t="shared" si="228"/>
        <v>42162.9143287037</v>
      </c>
    </row>
    <row r="2947" spans="1:20" ht="48" hidden="1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>
        <v>0</v>
      </c>
      <c r="Q2947" t="str">
        <f t="shared" ref="Q2947:Q3010" si="231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2">(((J2947/60)/60)/24)+DATE(1970,1,1)</f>
        <v>42118.139583333337</v>
      </c>
      <c r="T2947" s="6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ref="P2948:P3010" si="234">(E2948/L2948)</f>
        <v>1</v>
      </c>
      <c r="Q2948" t="str">
        <f t="shared" si="231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2"/>
        <v>42567.531157407408</v>
      </c>
      <c r="T2948" s="6">
        <f t="shared" si="233"/>
        <v>42597.531157407408</v>
      </c>
    </row>
    <row r="2949" spans="1:20" ht="48" hidden="1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4"/>
        <v>82.461538461538467</v>
      </c>
      <c r="Q2949" t="str">
        <f t="shared" si="231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2"/>
        <v>42649.562118055561</v>
      </c>
      <c r="T2949" s="6">
        <f t="shared" si="233"/>
        <v>42698.715972222228</v>
      </c>
    </row>
    <row r="2950" spans="1:20" ht="48" hidden="1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4"/>
        <v>2.6666666666666665</v>
      </c>
      <c r="Q2950" t="str">
        <f t="shared" si="231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2"/>
        <v>42097.649224537032</v>
      </c>
      <c r="T2950" s="6">
        <f t="shared" si="233"/>
        <v>42157.649224537032</v>
      </c>
    </row>
    <row r="2951" spans="1:20" ht="48" hidden="1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4"/>
        <v>12.5</v>
      </c>
      <c r="Q2951" t="str">
        <f t="shared" si="231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2"/>
        <v>42297.823113425926</v>
      </c>
      <c r="T2951" s="6">
        <f t="shared" si="233"/>
        <v>42327.864780092597</v>
      </c>
    </row>
    <row r="2952" spans="1:20" ht="48" hidden="1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v>0</v>
      </c>
      <c r="Q2952" t="str">
        <f t="shared" si="231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2"/>
        <v>42362.36518518519</v>
      </c>
      <c r="T2952" s="6">
        <f t="shared" si="233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4"/>
        <v>18.896551724137932</v>
      </c>
      <c r="Q2953" t="str">
        <f t="shared" si="231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2"/>
        <v>41872.802928240737</v>
      </c>
      <c r="T2953" s="6">
        <f t="shared" si="233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4"/>
        <v>200.625</v>
      </c>
      <c r="Q2954" t="str">
        <f t="shared" si="231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2"/>
        <v>42628.690266203703</v>
      </c>
      <c r="T2954" s="6">
        <f t="shared" si="233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4"/>
        <v>201.66666666666666</v>
      </c>
      <c r="Q2955" t="str">
        <f t="shared" si="231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2"/>
        <v>42255.791909722218</v>
      </c>
      <c r="T2955" s="6">
        <f t="shared" si="233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v>0</v>
      </c>
      <c r="Q2956" t="str">
        <f t="shared" si="231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2"/>
        <v>42790.583368055552</v>
      </c>
      <c r="T2956" s="6">
        <f t="shared" si="233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4"/>
        <v>65</v>
      </c>
      <c r="Q2957" t="str">
        <f t="shared" si="231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2"/>
        <v>42141.741307870368</v>
      </c>
      <c r="T2957" s="6">
        <f t="shared" si="233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4"/>
        <v>66.099999999999994</v>
      </c>
      <c r="Q2958" t="str">
        <f t="shared" si="231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2"/>
        <v>42464.958912037036</v>
      </c>
      <c r="T2958" s="6">
        <f t="shared" si="233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4"/>
        <v>93.333333333333329</v>
      </c>
      <c r="Q2959" t="str">
        <f t="shared" si="231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2"/>
        <v>42031.011249999996</v>
      </c>
      <c r="T2959" s="6">
        <f t="shared" si="233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v>0</v>
      </c>
      <c r="Q2960" t="str">
        <f t="shared" si="231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2"/>
        <v>42438.779131944444</v>
      </c>
      <c r="T2960" s="6">
        <f t="shared" si="233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v>0</v>
      </c>
      <c r="Q2961" t="str">
        <f t="shared" si="231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2"/>
        <v>42498.008391203708</v>
      </c>
      <c r="T2961" s="6">
        <f t="shared" si="233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v>0</v>
      </c>
      <c r="Q2962" t="str">
        <f t="shared" si="231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2"/>
        <v>41863.757210648146</v>
      </c>
      <c r="T2962" s="6">
        <f t="shared" si="233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4"/>
        <v>50.75</v>
      </c>
      <c r="Q2963" t="str">
        <f t="shared" si="231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2"/>
        <v>42061.212488425925</v>
      </c>
      <c r="T2963" s="6">
        <f t="shared" si="233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4"/>
        <v>60.9</v>
      </c>
      <c r="Q2964" t="str">
        <f t="shared" si="231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2"/>
        <v>42036.24428240741</v>
      </c>
      <c r="T2964" s="6">
        <f t="shared" si="233"/>
        <v>42064.290972222225</v>
      </c>
    </row>
    <row r="2965" spans="1:20" ht="48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4"/>
        <v>109.03061224489795</v>
      </c>
      <c r="Q2965" t="str">
        <f t="shared" si="231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2"/>
        <v>42157.470185185186</v>
      </c>
      <c r="T2965" s="6">
        <f t="shared" si="233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4"/>
        <v>25.692295918367346</v>
      </c>
      <c r="Q2966" t="str">
        <f t="shared" si="231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2"/>
        <v>41827.909942129627</v>
      </c>
      <c r="T2966" s="6">
        <f t="shared" si="233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4"/>
        <v>41.92307692307692</v>
      </c>
      <c r="Q2967" t="str">
        <f t="shared" si="231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2"/>
        <v>42162.729548611111</v>
      </c>
      <c r="T2967" s="6">
        <f t="shared" si="233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4"/>
        <v>88.7734375</v>
      </c>
      <c r="Q2968" t="str">
        <f t="shared" si="231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2"/>
        <v>42233.738564814819</v>
      </c>
      <c r="T2968" s="6">
        <f t="shared" si="233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4"/>
        <v>80.225352112676063</v>
      </c>
      <c r="Q2969" t="str">
        <f t="shared" si="231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2"/>
        <v>42042.197824074072</v>
      </c>
      <c r="T2969" s="6">
        <f t="shared" si="233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4"/>
        <v>78.936170212765958</v>
      </c>
      <c r="Q2970" t="str">
        <f t="shared" si="231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2"/>
        <v>42585.523842592593</v>
      </c>
      <c r="T2970" s="6">
        <f t="shared" si="233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4"/>
        <v>95.588235294117652</v>
      </c>
      <c r="Q2971" t="str">
        <f t="shared" si="231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2"/>
        <v>42097.786493055552</v>
      </c>
      <c r="T2971" s="6">
        <f t="shared" si="233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4"/>
        <v>69.890109890109883</v>
      </c>
      <c r="Q2972" t="str">
        <f t="shared" si="231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2"/>
        <v>41808.669571759259</v>
      </c>
      <c r="T2972" s="6">
        <f t="shared" si="233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4"/>
        <v>74.534883720930239</v>
      </c>
      <c r="Q2973" t="str">
        <f t="shared" si="231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2"/>
        <v>41852.658310185187</v>
      </c>
      <c r="T2973" s="6">
        <f t="shared" si="233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4"/>
        <v>123.94117647058823</v>
      </c>
      <c r="Q2974" t="str">
        <f t="shared" si="231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2"/>
        <v>42694.110185185185</v>
      </c>
      <c r="T2974" s="6">
        <f t="shared" si="233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4"/>
        <v>264.84848484848487</v>
      </c>
      <c r="Q2975" t="str">
        <f t="shared" si="231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2"/>
        <v>42341.818379629629</v>
      </c>
      <c r="T2975" s="6">
        <f t="shared" si="233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4"/>
        <v>58.620689655172413</v>
      </c>
      <c r="Q2976" t="str">
        <f t="shared" si="231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2"/>
        <v>41880.061006944445</v>
      </c>
      <c r="T2976" s="6">
        <f t="shared" si="233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4"/>
        <v>70.884955752212392</v>
      </c>
      <c r="Q2977" t="str">
        <f t="shared" si="231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2"/>
        <v>41941.683865740742</v>
      </c>
      <c r="T2977" s="6">
        <f t="shared" si="233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4"/>
        <v>8.5714285714285712</v>
      </c>
      <c r="Q2978" t="str">
        <f t="shared" si="231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2"/>
        <v>42425.730671296296</v>
      </c>
      <c r="T2978" s="6">
        <f t="shared" si="233"/>
        <v>42442.5</v>
      </c>
    </row>
    <row r="2979" spans="1:20" ht="48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4"/>
        <v>113.56666666666666</v>
      </c>
      <c r="Q2979" t="str">
        <f t="shared" si="231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2"/>
        <v>42026.88118055556</v>
      </c>
      <c r="T2979" s="6">
        <f t="shared" si="233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4"/>
        <v>60.6875</v>
      </c>
      <c r="Q2980" t="str">
        <f t="shared" si="231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2"/>
        <v>41922.640590277777</v>
      </c>
      <c r="T2980" s="6">
        <f t="shared" si="233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4"/>
        <v>110.21739130434783</v>
      </c>
      <c r="Q2981" t="str">
        <f t="shared" si="231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2"/>
        <v>41993.824340277773</v>
      </c>
      <c r="T2981" s="6">
        <f t="shared" si="233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4"/>
        <v>136.45833333333334</v>
      </c>
      <c r="Q2982" t="str">
        <f t="shared" si="231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2"/>
        <v>42219.915856481486</v>
      </c>
      <c r="T2982" s="6">
        <f t="shared" si="233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4"/>
        <v>53.164948453608247</v>
      </c>
      <c r="Q2983" t="str">
        <f t="shared" si="231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2"/>
        <v>42225.559675925921</v>
      </c>
      <c r="T2983" s="6">
        <f t="shared" si="233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4"/>
        <v>86.491525423728817</v>
      </c>
      <c r="Q2984" t="str">
        <f t="shared" si="231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2"/>
        <v>42381.686840277776</v>
      </c>
      <c r="T2984" s="6">
        <f t="shared" si="233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4"/>
        <v>155.23827397260274</v>
      </c>
      <c r="Q2985" t="str">
        <f t="shared" si="231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2"/>
        <v>41894.632361111115</v>
      </c>
      <c r="T2985" s="6">
        <f t="shared" si="233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4"/>
        <v>115.08256880733946</v>
      </c>
      <c r="Q2986" t="str">
        <f t="shared" si="231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2"/>
        <v>42576.278715277775</v>
      </c>
      <c r="T2986" s="6">
        <f t="shared" si="233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4"/>
        <v>109.5945945945946</v>
      </c>
      <c r="Q2987" t="str">
        <f t="shared" si="231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2"/>
        <v>42654.973703703698</v>
      </c>
      <c r="T2987" s="6">
        <f t="shared" si="233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4"/>
        <v>45.214285714285715</v>
      </c>
      <c r="Q2988" t="str">
        <f t="shared" si="231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2"/>
        <v>42431.500069444446</v>
      </c>
      <c r="T2988" s="6">
        <f t="shared" si="233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4"/>
        <v>104.15169811320754</v>
      </c>
      <c r="Q2989" t="str">
        <f t="shared" si="231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2"/>
        <v>42627.307303240741</v>
      </c>
      <c r="T2989" s="6">
        <f t="shared" si="233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4"/>
        <v>35.714285714285715</v>
      </c>
      <c r="Q2990" t="str">
        <f t="shared" si="231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2"/>
        <v>42511.362048611118</v>
      </c>
      <c r="T2990" s="6">
        <f t="shared" si="233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4"/>
        <v>96.997252747252745</v>
      </c>
      <c r="Q2991" t="str">
        <f t="shared" si="231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2"/>
        <v>42337.02039351852</v>
      </c>
      <c r="T2991" s="6">
        <f t="shared" si="233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4"/>
        <v>370.37037037037038</v>
      </c>
      <c r="Q2992" t="str">
        <f t="shared" si="231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2"/>
        <v>42341.57430555555</v>
      </c>
      <c r="T2992" s="6">
        <f t="shared" si="233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4"/>
        <v>94.408602150537632</v>
      </c>
      <c r="Q2993" t="str">
        <f t="shared" si="231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2"/>
        <v>42740.837152777778</v>
      </c>
      <c r="T2993" s="6">
        <f t="shared" si="233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4"/>
        <v>48.984375</v>
      </c>
      <c r="Q2994" t="str">
        <f t="shared" si="231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2"/>
        <v>42622.767476851848</v>
      </c>
      <c r="T2994" s="6">
        <f t="shared" si="233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4"/>
        <v>45.590909090909093</v>
      </c>
      <c r="Q2995" t="str">
        <f t="shared" si="231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2"/>
        <v>42390.838738425926</v>
      </c>
      <c r="T2995" s="6">
        <f t="shared" si="233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4"/>
        <v>23.275254237288134</v>
      </c>
      <c r="Q2996" t="str">
        <f t="shared" si="231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2"/>
        <v>41885.478842592594</v>
      </c>
      <c r="T2996" s="6">
        <f t="shared" si="233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4"/>
        <v>63.2289156626506</v>
      </c>
      <c r="Q2997" t="str">
        <f t="shared" si="231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2"/>
        <v>42724.665173611109</v>
      </c>
      <c r="T2997" s="6">
        <f t="shared" si="233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4"/>
        <v>153.5204081632653</v>
      </c>
      <c r="Q2998" t="str">
        <f t="shared" si="231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2"/>
        <v>42090.912500000006</v>
      </c>
      <c r="T2998" s="6">
        <f t="shared" si="233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4"/>
        <v>90.2</v>
      </c>
      <c r="Q2999" t="str">
        <f t="shared" si="231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2"/>
        <v>42775.733715277776</v>
      </c>
      <c r="T2999" s="6">
        <f t="shared" si="233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4"/>
        <v>118.97113163972287</v>
      </c>
      <c r="Q3000" t="str">
        <f t="shared" si="231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2"/>
        <v>41778.193622685183</v>
      </c>
      <c r="T3000" s="6">
        <f t="shared" si="233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4"/>
        <v>80.25</v>
      </c>
      <c r="Q3001" t="str">
        <f t="shared" si="231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2"/>
        <v>42780.740277777775</v>
      </c>
      <c r="T3001" s="6">
        <f t="shared" si="233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4"/>
        <v>62.5</v>
      </c>
      <c r="Q3002" t="str">
        <f t="shared" si="231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2"/>
        <v>42752.827199074076</v>
      </c>
      <c r="T3002" s="6">
        <f t="shared" si="233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4"/>
        <v>131.37719999999999</v>
      </c>
      <c r="Q3003" t="str">
        <f t="shared" si="231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2"/>
        <v>42534.895625000005</v>
      </c>
      <c r="T3003" s="6">
        <f t="shared" si="233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4"/>
        <v>73.032980769230775</v>
      </c>
      <c r="Q3004" t="str">
        <f t="shared" si="231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2"/>
        <v>41239.83625</v>
      </c>
      <c r="T3004" s="6">
        <f t="shared" si="233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4"/>
        <v>178.52941176470588</v>
      </c>
      <c r="Q3005" t="str">
        <f t="shared" si="231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2"/>
        <v>42398.849259259259</v>
      </c>
      <c r="T3005" s="6">
        <f t="shared" si="233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4"/>
        <v>162.90974729241879</v>
      </c>
      <c r="Q3006" t="str">
        <f t="shared" si="231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2"/>
        <v>41928.881064814814</v>
      </c>
      <c r="T3006" s="6">
        <f t="shared" si="233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4"/>
        <v>108.24237288135593</v>
      </c>
      <c r="Q3007" t="str">
        <f t="shared" si="231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2"/>
        <v>41888.674826388888</v>
      </c>
      <c r="T3007" s="6">
        <f t="shared" si="233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4"/>
        <v>88.865979381443296</v>
      </c>
      <c r="Q3008" t="str">
        <f t="shared" si="231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2"/>
        <v>41957.756840277783</v>
      </c>
      <c r="T3008" s="6">
        <f t="shared" si="233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4"/>
        <v>54</v>
      </c>
      <c r="Q3009" t="str">
        <f t="shared" si="231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2"/>
        <v>42098.216238425928</v>
      </c>
      <c r="T3009" s="6">
        <f t="shared" si="233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4"/>
        <v>116.73076923076923</v>
      </c>
      <c r="Q3010" t="str">
        <f t="shared" si="231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2"/>
        <v>42360.212025462963</v>
      </c>
      <c r="T3010" s="6">
        <f t="shared" si="233"/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hidden="1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hidden="1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hidden="1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hidden="1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v>0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hidden="1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hidden="1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v>0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hidden="1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v>0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hidden="1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hidden="1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hidden="1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hidden="1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v>0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hidden="1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hidden="1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hidden="1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hidden="1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hidden="1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hidden="1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hidden="1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hidden="1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hidden="1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hidden="1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hidden="1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hidden="1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hidden="1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hidden="1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hidden="1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hidden="1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v>0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hidden="1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hidden="1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hidden="1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hidden="1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hidden="1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hidden="1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hidden="1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hidden="1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hidden="1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hidden="1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hidden="1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hidden="1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hidden="1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hidden="1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hidden="1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hidden="1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hidden="1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hidden="1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hidden="1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hidden="1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hidden="1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hidden="1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hidden="1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hidden="1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hidden="1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hidden="1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v>0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hidden="1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hidden="1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hidden="1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hidden="1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v>0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v>0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v>0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v>0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48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v>0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hidden="1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hidden="1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v>0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hidden="1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hidden="1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hidden="1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hidden="1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v>0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hidden="1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hidden="1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hidden="1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hidden="1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hidden="1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hidden="1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hidden="1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v>0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hidden="1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hidden="1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v>0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hidden="1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hidden="1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v>0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hidden="1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hidden="1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hidden="1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hidden="1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v>0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hidden="1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hidden="1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hidden="1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hidden="1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v>0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hidden="1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hidden="1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v>0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hidden="1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hidden="1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hidden="1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hidden="1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hidden="1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hidden="1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hidden="1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hidden="1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hidden="1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v>0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hidden="1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hidden="1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hidden="1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hidden="1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hidden="1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hidden="1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hidden="1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v>0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hidden="1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hidden="1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v>0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hidden="1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v>0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hidden="1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hidden="1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hidden="1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hidden="1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v>0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hidden="1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v>0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hidden="1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hidden="1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hidden="1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hidden="1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hidden="1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hidden="1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hidden="1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v>0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hidden="1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hidden="1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v>0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hidden="1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hidden="1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hidden="1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hidden="1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hidden="1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hidden="1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hidden="1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hidden="1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hidden="1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hidden="1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hidden="1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hidden="1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hidden="1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hidden="1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hidden="1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hidden="1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hidden="1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hidden="1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hidden="1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hidden="1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hidden="1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hidden="1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hidden="1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hidden="1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v>0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hidden="1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hidden="1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hidden="1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hidden="1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v>0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v>0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v>0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v>0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v>0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v>0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v>0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32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v>0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v>0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v>0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hidden="1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hidden="1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hidden="1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hidden="1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v>0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hidden="1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hidden="1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hidden="1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hidden="1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hidden="1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hidden="1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hidden="1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hidden="1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hidden="1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hidden="1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v>0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hidden="1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hidden="1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hidden="1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hidden="1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hidden="1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hidden="1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hidden="1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hidden="1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hidden="1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hidden="1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hidden="1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hidden="1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v>0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hidden="1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hidden="1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hidden="1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hidden="1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hidden="1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v>0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hidden="1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hidden="1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hidden="1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hidden="1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hidden="1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hidden="1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hidden="1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hidden="1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hidden="1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v>0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hidden="1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v>0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hidden="1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hidden="1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hidden="1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hidden="1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hidden="1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v>0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hidden="1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hidden="1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hidden="1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hidden="1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hidden="1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v>0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hidden="1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v>0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hidden="1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hidden="1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hidden="1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hidden="1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v>0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hidden="1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hidden="1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hidden="1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hidden="1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hidden="1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v>0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hidden="1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v>0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hidden="1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hidden="1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v>0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hidden="1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hidden="1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hidden="1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hidden="1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hidden="1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hidden="1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hidden="1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v>0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hidden="1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hidden="1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hidden="1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hidden="1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hidden="1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hidden="1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hidden="1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hidden="1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hidden="1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hidden="1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hidden="1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v>0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hidden="1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hidden="1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hidden="1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hidden="1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hidden="1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hidden="1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hidden="1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hidden="1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hidden="1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hidden="1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hidden="1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hidden="1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v>0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hidden="1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hidden="1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hidden="1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hidden="1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hidden="1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hidden="1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hidden="1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v>0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hidden="1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hidden="1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hidden="1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hidden="1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hidden="1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hidden="1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hidden="1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hidden="1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hidden="1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hidden="1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hidden="1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hidden="1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hidden="1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hidden="1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v>0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hidden="1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hidden="1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v>0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hidden="1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hidden="1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hidden="1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hidden="1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hidden="1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hidden="1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hidden="1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hidden="1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hidden="1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v>0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hidden="1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hidden="1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hidden="1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v>0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hidden="1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hidden="1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hidden="1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v>0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hidden="1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hidden="1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v>0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hidden="1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hidden="1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hidden="1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hidden="1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hidden="1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hidden="1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hidden="1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hidden="1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v>0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hidden="1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hidden="1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hidden="1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hidden="1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hidden="1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hidden="1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hidden="1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hidden="1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v>0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hidden="1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hidden="1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hidden="1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v>0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hidden="1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hidden="1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hidden="1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hidden="1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hidden="1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hidden="1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v>0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hidden="1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hidden="1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hidden="1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hidden="1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hidden="1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hidden="1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hidden="1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hidden="1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v>0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hidden="1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hidden="1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hidden="1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hidden="1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hidden="1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v>0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hidden="1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v>0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hidden="1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hidden="1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v>0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hidden="1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hidden="1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hidden="1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hidden="1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hidden="1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hidden="1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v>0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hidden="1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hidden="1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hidden="1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hidden="1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hidden="1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hidden="1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hidden="1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hidden="1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hidden="1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>
        <v>0</v>
      </c>
      <c r="Q4099" t="str">
        <f t="shared" ref="Q4099:Q4115" si="321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2">(((J4099/60)/60)/24)+DATE(1970,1,1)</f>
        <v>42344.824502314819</v>
      </c>
      <c r="T4099" s="6">
        <f t="shared" ref="T4099:T4115" si="323">(((I4099/60)/60)/24)+DATE(1970,1,1)</f>
        <v>42400.996527777781</v>
      </c>
    </row>
    <row r="4100" spans="1:20" ht="48" hidden="1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v>0</v>
      </c>
      <c r="Q4100" t="str">
        <f t="shared" si="321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2"/>
        <v>42495.722187499996</v>
      </c>
      <c r="T4100" s="6">
        <f t="shared" si="323"/>
        <v>42525.722187499996</v>
      </c>
    </row>
    <row r="4101" spans="1:20" ht="48" hidden="1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ref="P4101:P4115" si="324">(E4101/L4101)</f>
        <v>50</v>
      </c>
      <c r="Q4101" t="str">
        <f t="shared" si="321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2"/>
        <v>42570.850381944445</v>
      </c>
      <c r="T4101" s="6">
        <f t="shared" si="323"/>
        <v>42615.850381944445</v>
      </c>
    </row>
    <row r="4102" spans="1:20" ht="32" hidden="1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v>0</v>
      </c>
      <c r="Q4102" t="str">
        <f t="shared" si="321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2"/>
        <v>41927.124884259261</v>
      </c>
      <c r="T4102" s="6">
        <f t="shared" si="323"/>
        <v>41937.124884259261</v>
      </c>
    </row>
    <row r="4103" spans="1:20" ht="48" hidden="1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v>0</v>
      </c>
      <c r="Q4103" t="str">
        <f t="shared" si="321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2"/>
        <v>42730.903726851851</v>
      </c>
      <c r="T4103" s="6">
        <f t="shared" si="323"/>
        <v>42760.903726851851</v>
      </c>
    </row>
    <row r="4104" spans="1:20" ht="48" hidden="1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4"/>
        <v>22.833333333333332</v>
      </c>
      <c r="Q4104" t="str">
        <f t="shared" si="321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2"/>
        <v>42475.848067129627</v>
      </c>
      <c r="T4104" s="6">
        <f t="shared" si="323"/>
        <v>42505.848067129627</v>
      </c>
    </row>
    <row r="4105" spans="1:20" ht="48" hidden="1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4"/>
        <v>16.666666666666668</v>
      </c>
      <c r="Q4105" t="str">
        <f t="shared" si="321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2"/>
        <v>42188.83293981482</v>
      </c>
      <c r="T4105" s="6">
        <f t="shared" si="323"/>
        <v>42242.772222222222</v>
      </c>
    </row>
    <row r="4106" spans="1:20" ht="48" hidden="1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4"/>
        <v>45.785714285714285</v>
      </c>
      <c r="Q4106" t="str">
        <f t="shared" si="321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2"/>
        <v>42640.278171296297</v>
      </c>
      <c r="T4106" s="6">
        <f t="shared" si="323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4"/>
        <v>383.33333333333331</v>
      </c>
      <c r="Q4107" t="str">
        <f t="shared" si="321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2"/>
        <v>42697.010520833333</v>
      </c>
      <c r="T4107" s="6">
        <f t="shared" si="323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4"/>
        <v>106.96969696969697</v>
      </c>
      <c r="Q4108" t="str">
        <f t="shared" si="321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2"/>
        <v>42053.049375000002</v>
      </c>
      <c r="T4108" s="6">
        <f t="shared" si="323"/>
        <v>42096.041666666672</v>
      </c>
    </row>
    <row r="4109" spans="1:20" ht="48" hidden="1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4"/>
        <v>10.25</v>
      </c>
      <c r="Q4109" t="str">
        <f t="shared" si="321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2"/>
        <v>41883.916678240741</v>
      </c>
      <c r="T4109" s="6">
        <f t="shared" si="323"/>
        <v>41906.916678240741</v>
      </c>
    </row>
    <row r="4110" spans="1:20" ht="48" hidden="1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4"/>
        <v>59</v>
      </c>
      <c r="Q4110" t="str">
        <f t="shared" si="321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2"/>
        <v>42767.031678240746</v>
      </c>
      <c r="T4110" s="6">
        <f t="shared" si="323"/>
        <v>42797.208333333328</v>
      </c>
    </row>
    <row r="4111" spans="1:20" ht="48" hidden="1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v>0</v>
      </c>
      <c r="Q4111" t="str">
        <f t="shared" si="321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2"/>
        <v>42307.539398148147</v>
      </c>
      <c r="T4111" s="6">
        <f t="shared" si="323"/>
        <v>42337.581064814818</v>
      </c>
    </row>
    <row r="4112" spans="1:20" ht="48" hidden="1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4"/>
        <v>14.333333333333334</v>
      </c>
      <c r="Q4112" t="str">
        <f t="shared" si="321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2"/>
        <v>42512.626747685179</v>
      </c>
      <c r="T4112" s="6">
        <f t="shared" si="323"/>
        <v>42572.626747685179</v>
      </c>
    </row>
    <row r="4113" spans="1:20" ht="48" hidden="1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4"/>
        <v>15.666666666666666</v>
      </c>
      <c r="Q4113" t="str">
        <f t="shared" si="321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2"/>
        <v>42029.135879629626</v>
      </c>
      <c r="T4113" s="6">
        <f t="shared" si="323"/>
        <v>42059.135879629626</v>
      </c>
    </row>
    <row r="4114" spans="1:20" ht="48" hidden="1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4"/>
        <v>1</v>
      </c>
      <c r="Q4114" t="str">
        <f t="shared" si="321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2"/>
        <v>42400.946597222224</v>
      </c>
      <c r="T4114" s="6">
        <f t="shared" si="323"/>
        <v>42428</v>
      </c>
    </row>
    <row r="4115" spans="1:20" ht="48" hidden="1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4"/>
        <v>1</v>
      </c>
      <c r="Q4115" t="str">
        <f t="shared" si="321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2"/>
        <v>42358.573182870372</v>
      </c>
      <c r="T4115" s="6">
        <f t="shared" si="323"/>
        <v>42377.273611111115</v>
      </c>
    </row>
  </sheetData>
  <autoFilter ref="A1:T4115" xr:uid="{524CE195-2985-3D4F-944A-1C138CCFAAB3}">
    <filterColumn colId="15">
      <customFilters>
        <customFilter operator="greaterThanOrEqual" val="100"/>
      </customFilters>
    </filterColumn>
  </autoFilter>
  <conditionalFormatting sqref="F1:F1048576">
    <cfRule type="containsText" dxfId="51" priority="3" operator="containsText" text="live">
      <formula>NOT(ISERROR(SEARCH("live",F1)))</formula>
    </cfRule>
    <cfRule type="containsText" dxfId="50" priority="4" operator="containsText" text="failed">
      <formula>NOT(ISERROR(SEARCH("failed",F1)))</formula>
    </cfRule>
    <cfRule type="containsText" dxfId="49" priority="5" operator="containsText" text="canceled">
      <formula>NOT(ISERROR(SEARCH("canceled",F1)))</formula>
    </cfRule>
    <cfRule type="containsText" dxfId="4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G24"/>
  <sheetViews>
    <sheetView workbookViewId="0">
      <selection activeCell="D30" sqref="D30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5.6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7" x14ac:dyDescent="0.2">
      <c r="A1" s="3" t="s">
        <v>8223</v>
      </c>
      <c r="B1" t="s">
        <v>8323</v>
      </c>
    </row>
    <row r="3" spans="1:7" x14ac:dyDescent="0.2">
      <c r="A3" s="3" t="s">
        <v>8326</v>
      </c>
      <c r="B3" s="3" t="s">
        <v>8324</v>
      </c>
    </row>
    <row r="4" spans="1:7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8430</v>
      </c>
    </row>
    <row r="5" spans="1:7" x14ac:dyDescent="0.2">
      <c r="A5" s="4" t="s">
        <v>8313</v>
      </c>
      <c r="B5" s="5">
        <v>40</v>
      </c>
      <c r="C5" s="5">
        <v>180</v>
      </c>
      <c r="D5" s="5">
        <v>0</v>
      </c>
      <c r="E5" s="5">
        <v>300</v>
      </c>
      <c r="F5" s="5">
        <v>520</v>
      </c>
      <c r="G5" s="7">
        <f>(GETPIVOTDATA("Category",$A$3,"state","successful","Category","film &amp; video")/GETPIVOTDATA("Category",$A$3,"Category","film &amp; video"))*100</f>
        <v>57.692307692307686</v>
      </c>
    </row>
    <row r="6" spans="1:7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  <c r="G6">
        <f>(GETPIVOTDATA("Category",$A$3,"state","successful","Category","food")/GETPIVOTDATA("Category",$A$3,"Category","food"))*100</f>
        <v>17</v>
      </c>
    </row>
    <row r="7" spans="1:7" x14ac:dyDescent="0.2">
      <c r="A7" s="4" t="s">
        <v>8319</v>
      </c>
      <c r="B7" s="5">
        <v>0</v>
      </c>
      <c r="C7" s="5">
        <v>140</v>
      </c>
      <c r="D7" s="5">
        <v>0</v>
      </c>
      <c r="E7" s="5">
        <v>80</v>
      </c>
      <c r="F7" s="5">
        <v>220</v>
      </c>
      <c r="G7">
        <f>(GETPIVOTDATA("Category",$A$3,"state","successful","Category","games")/GETPIVOTDATA("Category",$A$3,"Category","games"))*100</f>
        <v>36.363636363636367</v>
      </c>
    </row>
    <row r="8" spans="1:7" x14ac:dyDescent="0.2">
      <c r="A8" s="4" t="s">
        <v>8320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G8">
        <v>0</v>
      </c>
    </row>
    <row r="9" spans="1:7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  <c r="G9" s="7">
        <f>(GETPIVOTDATA("Category",$A$3,"state","successful","Category","music")/GETPIVOTDATA("Category",$A$3,"Category","music"))*100</f>
        <v>71.428571428571431</v>
      </c>
    </row>
    <row r="10" spans="1:7" x14ac:dyDescent="0.2">
      <c r="A10" s="4" t="s">
        <v>8315</v>
      </c>
      <c r="B10" s="5">
        <v>0</v>
      </c>
      <c r="C10" s="5">
        <v>117</v>
      </c>
      <c r="D10" s="5">
        <v>0</v>
      </c>
      <c r="E10" s="5">
        <v>103</v>
      </c>
      <c r="F10" s="5">
        <v>220</v>
      </c>
      <c r="G10">
        <f>(GETPIVOTDATA("Category",$A$3,"state","successful","Category","photography")/GETPIVOTDATA("Category",$A$3,"Category","photography"))*100</f>
        <v>46.81818181818182</v>
      </c>
    </row>
    <row r="11" spans="1:7" x14ac:dyDescent="0.2">
      <c r="A11" s="4" t="s">
        <v>8317</v>
      </c>
      <c r="B11" s="5">
        <v>30</v>
      </c>
      <c r="C11" s="5">
        <v>127</v>
      </c>
      <c r="D11" s="5">
        <v>0</v>
      </c>
      <c r="E11" s="5">
        <v>80</v>
      </c>
      <c r="F11" s="5">
        <v>237</v>
      </c>
      <c r="G11">
        <f>(GETPIVOTDATA("Category",$A$3,"state","successful","Category","publishing")/GETPIVOTDATA("Category",$A$3,"Category","publishing"))*100</f>
        <v>33.755274261603375</v>
      </c>
    </row>
    <row r="12" spans="1:7" x14ac:dyDescent="0.2">
      <c r="A12" s="4" t="s">
        <v>8318</v>
      </c>
      <c r="B12" s="5">
        <v>178</v>
      </c>
      <c r="C12" s="5">
        <v>213</v>
      </c>
      <c r="D12" s="5">
        <v>0</v>
      </c>
      <c r="E12" s="5">
        <v>209</v>
      </c>
      <c r="F12" s="5">
        <v>600</v>
      </c>
      <c r="G12">
        <f>(GETPIVOTDATA("Category",$A$3,"state","successful","Category","technology")/GETPIVOTDATA("Category",$A$3,"Category","technology"))*100</f>
        <v>34.833333333333336</v>
      </c>
    </row>
    <row r="13" spans="1:7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  <c r="G13" s="7">
        <f>(GETPIVOTDATA("Category",$A$3,"state","successful","Category","theater")/GETPIVOTDATA("Category",$A$3,"Category","theater"))*100</f>
        <v>62.170790103750996</v>
      </c>
    </row>
    <row r="14" spans="1:7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  <row r="17" spans="6:7" x14ac:dyDescent="0.2">
      <c r="F17" t="s">
        <v>8409</v>
      </c>
      <c r="G17">
        <f>AVERAGE(G5:G7, G9:G13)</f>
        <v>45.007761875173131</v>
      </c>
    </row>
    <row r="18" spans="6:7" x14ac:dyDescent="0.2">
      <c r="F18" t="s">
        <v>8423</v>
      </c>
      <c r="G18">
        <f>_xlfn.STDEV.P(G5:G7, G9:G13)</f>
        <v>16.755958429582144</v>
      </c>
    </row>
    <row r="19" spans="6:7" x14ac:dyDescent="0.2">
      <c r="F19" t="s">
        <v>8429</v>
      </c>
      <c r="G19">
        <f>G17-G18</f>
        <v>28.251803445590987</v>
      </c>
    </row>
    <row r="20" spans="6:7" x14ac:dyDescent="0.2">
      <c r="F20" t="s">
        <v>8428</v>
      </c>
      <c r="G20">
        <f>G17+G18</f>
        <v>61.763720304755275</v>
      </c>
    </row>
    <row r="22" spans="6:7" x14ac:dyDescent="0.2">
      <c r="F22" t="s">
        <v>8424</v>
      </c>
      <c r="G22">
        <f>_xlfn.QUARTILE.EXC(G5:G13,1)</f>
        <v>25.377637130801688</v>
      </c>
    </row>
    <row r="23" spans="6:7" x14ac:dyDescent="0.2">
      <c r="F23" t="s">
        <v>8425</v>
      </c>
      <c r="G23">
        <f>_xlfn.QUARTILE.EXC(G5:G13, 2)</f>
        <v>36.363636363636367</v>
      </c>
    </row>
    <row r="24" spans="6:7" x14ac:dyDescent="0.2">
      <c r="F24" t="s">
        <v>8426</v>
      </c>
      <c r="G24">
        <f>_xlfn.QUARTILE.EXC(G5:G13, 3)</f>
        <v>59.931548898029341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H47"/>
  <sheetViews>
    <sheetView topLeftCell="A3" zoomScale="70" zoomScaleNormal="70" workbookViewId="0">
      <selection activeCell="H30" sqref="H30"/>
    </sheetView>
  </sheetViews>
  <sheetFormatPr baseColWidth="10" defaultRowHeight="15" x14ac:dyDescent="0.2"/>
  <cols>
    <col min="1" max="1" width="18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7" width="10.33203125" bestFit="1" customWidth="1"/>
    <col min="8" max="8" width="13" bestFit="1" customWidth="1"/>
  </cols>
  <sheetData>
    <row r="1" spans="1:8" x14ac:dyDescent="0.2">
      <c r="A1" s="3" t="s">
        <v>8309</v>
      </c>
      <c r="B1" t="s">
        <v>8323</v>
      </c>
    </row>
    <row r="2" spans="1:8" x14ac:dyDescent="0.2">
      <c r="A2" s="3" t="s">
        <v>8223</v>
      </c>
      <c r="B2" t="s">
        <v>8323</v>
      </c>
    </row>
    <row r="4" spans="1:8" x14ac:dyDescent="0.2">
      <c r="A4" s="3" t="s">
        <v>8327</v>
      </c>
      <c r="B4" s="3" t="s">
        <v>8322</v>
      </c>
    </row>
    <row r="5" spans="1:8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H5" t="s">
        <v>8427</v>
      </c>
    </row>
    <row r="6" spans="1:8" x14ac:dyDescent="0.2">
      <c r="A6" s="4" t="s">
        <v>8357</v>
      </c>
      <c r="B6" s="5">
        <v>0</v>
      </c>
      <c r="C6" s="5">
        <v>100</v>
      </c>
      <c r="D6" s="5">
        <v>0</v>
      </c>
      <c r="E6" s="5">
        <v>0</v>
      </c>
      <c r="F6" s="5">
        <v>100</v>
      </c>
      <c r="H6">
        <v>0</v>
      </c>
    </row>
    <row r="7" spans="1:8" x14ac:dyDescent="0.2">
      <c r="A7" s="4" t="s">
        <v>8341</v>
      </c>
      <c r="B7" s="5">
        <v>20</v>
      </c>
      <c r="C7" s="5">
        <v>0</v>
      </c>
      <c r="D7" s="5">
        <v>0</v>
      </c>
      <c r="E7" s="5">
        <v>0</v>
      </c>
      <c r="F7" s="5">
        <v>20</v>
      </c>
      <c r="H7">
        <v>0</v>
      </c>
    </row>
    <row r="8" spans="1:8" x14ac:dyDescent="0.2">
      <c r="A8" s="4" t="s">
        <v>8340</v>
      </c>
      <c r="B8" s="5">
        <v>24</v>
      </c>
      <c r="C8" s="5">
        <v>0</v>
      </c>
      <c r="D8" s="5">
        <v>0</v>
      </c>
      <c r="E8" s="5">
        <v>0</v>
      </c>
      <c r="F8" s="5">
        <v>24</v>
      </c>
      <c r="H8">
        <v>0</v>
      </c>
    </row>
    <row r="9" spans="1:8" x14ac:dyDescent="0.2">
      <c r="A9" s="4" t="s">
        <v>8342</v>
      </c>
      <c r="B9" s="5">
        <v>0</v>
      </c>
      <c r="C9" s="5">
        <v>40</v>
      </c>
      <c r="D9" s="5">
        <v>0</v>
      </c>
      <c r="E9" s="5">
        <v>0</v>
      </c>
      <c r="F9" s="5">
        <v>40</v>
      </c>
      <c r="H9">
        <v>0</v>
      </c>
    </row>
    <row r="10" spans="1:8" x14ac:dyDescent="0.2">
      <c r="A10" s="4" t="s">
        <v>8347</v>
      </c>
      <c r="B10" s="5">
        <v>0</v>
      </c>
      <c r="C10" s="5">
        <v>0</v>
      </c>
      <c r="D10" s="5">
        <v>0</v>
      </c>
      <c r="E10" s="5">
        <v>40</v>
      </c>
      <c r="F10" s="5">
        <v>40</v>
      </c>
      <c r="H10">
        <v>100</v>
      </c>
    </row>
    <row r="11" spans="1:8" x14ac:dyDescent="0.2">
      <c r="A11" s="4" t="s">
        <v>8358</v>
      </c>
      <c r="B11" s="5">
        <v>0</v>
      </c>
      <c r="C11" s="5">
        <v>0</v>
      </c>
      <c r="D11" s="5">
        <v>0</v>
      </c>
      <c r="E11" s="5">
        <v>180</v>
      </c>
      <c r="F11" s="5">
        <v>180</v>
      </c>
      <c r="H11">
        <v>100</v>
      </c>
    </row>
    <row r="12" spans="1:8" x14ac:dyDescent="0.2">
      <c r="A12" s="4" t="s">
        <v>8359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  <c r="H12">
        <v>0</v>
      </c>
    </row>
    <row r="13" spans="1:8" x14ac:dyDescent="0.2">
      <c r="A13" s="4" t="s">
        <v>8348</v>
      </c>
      <c r="B13" s="5">
        <v>0</v>
      </c>
      <c r="C13" s="5">
        <v>0</v>
      </c>
      <c r="D13" s="5">
        <v>0</v>
      </c>
      <c r="E13" s="5">
        <v>40</v>
      </c>
      <c r="F13" s="5">
        <v>40</v>
      </c>
      <c r="H13">
        <v>100</v>
      </c>
    </row>
    <row r="14" spans="1:8" x14ac:dyDescent="0.2">
      <c r="A14" s="4" t="s">
        <v>8349</v>
      </c>
      <c r="B14" s="5">
        <v>0</v>
      </c>
      <c r="C14" s="5">
        <v>40</v>
      </c>
      <c r="D14" s="5">
        <v>20</v>
      </c>
      <c r="E14" s="5">
        <v>0</v>
      </c>
      <c r="F14" s="5">
        <v>60</v>
      </c>
      <c r="H14">
        <v>0</v>
      </c>
    </row>
    <row r="15" spans="1:8" x14ac:dyDescent="0.2">
      <c r="A15" s="4" t="s">
        <v>8343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  <c r="H15">
        <v>0</v>
      </c>
    </row>
    <row r="16" spans="1:8" x14ac:dyDescent="0.2">
      <c r="A16" s="4" t="s">
        <v>8337</v>
      </c>
      <c r="B16" s="5">
        <v>20</v>
      </c>
      <c r="C16" s="5">
        <v>120</v>
      </c>
      <c r="D16" s="5">
        <v>0</v>
      </c>
      <c r="E16" s="5">
        <v>0</v>
      </c>
      <c r="F16" s="5">
        <v>140</v>
      </c>
      <c r="H16">
        <v>0</v>
      </c>
    </row>
    <row r="17" spans="1:8" x14ac:dyDescent="0.2">
      <c r="A17" s="4" t="s">
        <v>8363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  <c r="H17">
        <v>0</v>
      </c>
    </row>
    <row r="18" spans="1:8" x14ac:dyDescent="0.2">
      <c r="A18" s="4" t="s">
        <v>8364</v>
      </c>
      <c r="B18" s="5">
        <v>0</v>
      </c>
      <c r="C18" s="5">
        <v>0</v>
      </c>
      <c r="D18" s="5">
        <v>0</v>
      </c>
      <c r="E18" s="5">
        <v>140</v>
      </c>
      <c r="F18" s="5">
        <v>140</v>
      </c>
      <c r="H18">
        <v>100</v>
      </c>
    </row>
    <row r="19" spans="1:8" x14ac:dyDescent="0.2">
      <c r="A19" s="4" t="s">
        <v>8350</v>
      </c>
      <c r="B19" s="5">
        <v>0</v>
      </c>
      <c r="C19" s="5">
        <v>20</v>
      </c>
      <c r="D19" s="5">
        <v>0</v>
      </c>
      <c r="E19" s="5">
        <v>140</v>
      </c>
      <c r="F19" s="5">
        <v>160</v>
      </c>
      <c r="H19">
        <f>(GETPIVOTDATA("Sub-category",$A$4,"state","successful","Sub-category","indie rock")/GETPIVOTDATA("Sub-category",$A$4,"Sub-category","indie rock"))*100</f>
        <v>87.5</v>
      </c>
    </row>
    <row r="20" spans="1:8" x14ac:dyDescent="0.2">
      <c r="A20" s="4" t="s">
        <v>8351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  <c r="H20">
        <v>0</v>
      </c>
    </row>
    <row r="21" spans="1:8" x14ac:dyDescent="0.2">
      <c r="A21" s="4" t="s">
        <v>8365</v>
      </c>
      <c r="B21" s="5">
        <v>0</v>
      </c>
      <c r="C21" s="5">
        <v>11</v>
      </c>
      <c r="D21" s="5">
        <v>0</v>
      </c>
      <c r="E21" s="5">
        <v>9</v>
      </c>
      <c r="F21" s="5">
        <v>20</v>
      </c>
      <c r="H21">
        <f>(GETPIVOTDATA("Sub-category",$A$4,"state","successful","Sub-category","makerspaces")/GETPIVOTDATA("Sub-category",$A$4,"Sub-category","makerspaces"))*100</f>
        <v>45</v>
      </c>
    </row>
    <row r="22" spans="1:8" x14ac:dyDescent="0.2">
      <c r="A22" s="4" t="s">
        <v>8352</v>
      </c>
      <c r="B22" s="5">
        <v>0</v>
      </c>
      <c r="C22" s="5">
        <v>0</v>
      </c>
      <c r="D22" s="5">
        <v>0</v>
      </c>
      <c r="E22" s="5">
        <v>20</v>
      </c>
      <c r="F22" s="5">
        <v>20</v>
      </c>
      <c r="H22">
        <v>100</v>
      </c>
    </row>
    <row r="23" spans="1:8" x14ac:dyDescent="0.2">
      <c r="A23" s="4" t="s">
        <v>8328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  <c r="H23">
        <v>0</v>
      </c>
    </row>
    <row r="24" spans="1:8" x14ac:dyDescent="0.2">
      <c r="A24" s="4" t="s">
        <v>8353</v>
      </c>
      <c r="B24" s="5">
        <v>20</v>
      </c>
      <c r="C24" s="5">
        <v>60</v>
      </c>
      <c r="D24" s="5">
        <v>0</v>
      </c>
      <c r="E24" s="5">
        <v>60</v>
      </c>
      <c r="F24" s="5">
        <v>140</v>
      </c>
      <c r="H24">
        <f>(GETPIVOTDATA("Sub-category",$A$4,"state","successful","Sub-category","musical")/GETPIVOTDATA("Sub-category",$A$4,"Sub-category","musical"))*100</f>
        <v>42.857142857142854</v>
      </c>
    </row>
    <row r="25" spans="1:8" x14ac:dyDescent="0.2">
      <c r="A25" s="4" t="s">
        <v>8331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  <c r="H25">
        <v>0</v>
      </c>
    </row>
    <row r="26" spans="1:8" x14ac:dyDescent="0.2">
      <c r="A26" s="4" t="s">
        <v>8344</v>
      </c>
      <c r="B26" s="5">
        <v>0</v>
      </c>
      <c r="C26" s="5">
        <v>0</v>
      </c>
      <c r="D26" s="5">
        <v>0</v>
      </c>
      <c r="E26" s="5">
        <v>60</v>
      </c>
      <c r="F26" s="5">
        <v>60</v>
      </c>
      <c r="H26">
        <v>100</v>
      </c>
    </row>
    <row r="27" spans="1:8" x14ac:dyDescent="0.2">
      <c r="A27" s="4" t="s">
        <v>8332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  <c r="H27">
        <v>0</v>
      </c>
    </row>
    <row r="28" spans="1:8" x14ac:dyDescent="0.2">
      <c r="A28" s="4" t="s">
        <v>8333</v>
      </c>
      <c r="B28" s="5">
        <v>0</v>
      </c>
      <c r="C28" s="5">
        <v>57</v>
      </c>
      <c r="D28" s="5">
        <v>0</v>
      </c>
      <c r="E28" s="5">
        <v>103</v>
      </c>
      <c r="F28" s="5">
        <v>160</v>
      </c>
      <c r="H28">
        <f>(GETPIVOTDATA("Sub-category",$A$4,"state","successful","Sub-category","photobooks")/GETPIVOTDATA("Sub-category",$A$4,"Sub-category","photobooks"))*100</f>
        <v>64.375</v>
      </c>
    </row>
    <row r="29" spans="1:8" x14ac:dyDescent="0.2">
      <c r="A29" s="4" t="s">
        <v>8334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  <c r="H29">
        <v>0</v>
      </c>
    </row>
    <row r="30" spans="1:8" x14ac:dyDescent="0.2">
      <c r="A30" s="4" t="s">
        <v>8335</v>
      </c>
      <c r="B30" s="5">
        <v>0</v>
      </c>
      <c r="C30" s="5">
        <v>353</v>
      </c>
      <c r="D30" s="5">
        <v>19</v>
      </c>
      <c r="E30" s="5">
        <v>694</v>
      </c>
      <c r="F30" s="5">
        <v>1066</v>
      </c>
      <c r="H30">
        <f>(GETPIVOTDATA("Sub-category",$A$4,"state","successful","Sub-category","plays")/GETPIVOTDATA("Sub-category",$A$4,"Sub-category","plays"))*100</f>
        <v>65.103189493433405</v>
      </c>
    </row>
    <row r="31" spans="1:8" x14ac:dyDescent="0.2">
      <c r="A31" s="4" t="s">
        <v>8354</v>
      </c>
      <c r="B31" s="5">
        <v>0</v>
      </c>
      <c r="C31" s="5">
        <v>0</v>
      </c>
      <c r="D31" s="5">
        <v>0</v>
      </c>
      <c r="E31" s="5">
        <v>40</v>
      </c>
      <c r="F31" s="5">
        <v>40</v>
      </c>
      <c r="H31">
        <v>100</v>
      </c>
    </row>
    <row r="32" spans="1:8" x14ac:dyDescent="0.2">
      <c r="A32" s="4" t="s">
        <v>8345</v>
      </c>
      <c r="B32" s="5">
        <v>0</v>
      </c>
      <c r="C32" s="5">
        <v>0</v>
      </c>
      <c r="D32" s="5">
        <v>0</v>
      </c>
      <c r="E32" s="5">
        <v>20</v>
      </c>
      <c r="F32" s="5">
        <v>20</v>
      </c>
      <c r="H32">
        <v>100</v>
      </c>
    </row>
    <row r="33" spans="1:8" x14ac:dyDescent="0.2">
      <c r="A33" s="4" t="s">
        <v>8338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  <c r="H33">
        <v>0</v>
      </c>
    </row>
    <row r="34" spans="1:8" x14ac:dyDescent="0.2">
      <c r="A34" s="4" t="s">
        <v>8355</v>
      </c>
      <c r="B34" s="5">
        <v>0</v>
      </c>
      <c r="C34" s="5">
        <v>0</v>
      </c>
      <c r="D34" s="5">
        <v>0</v>
      </c>
      <c r="E34" s="5">
        <v>260</v>
      </c>
      <c r="F34" s="5">
        <v>260</v>
      </c>
      <c r="H34">
        <v>100</v>
      </c>
    </row>
    <row r="35" spans="1:8" x14ac:dyDescent="0.2">
      <c r="A35" s="4" t="s">
        <v>8360</v>
      </c>
      <c r="B35" s="5">
        <v>40</v>
      </c>
      <c r="C35" s="5">
        <v>0</v>
      </c>
      <c r="D35" s="5">
        <v>0</v>
      </c>
      <c r="E35" s="5">
        <v>0</v>
      </c>
      <c r="F35" s="5">
        <v>40</v>
      </c>
      <c r="H35">
        <v>0</v>
      </c>
    </row>
    <row r="36" spans="1:8" x14ac:dyDescent="0.2">
      <c r="A36" s="4" t="s">
        <v>8361</v>
      </c>
      <c r="B36" s="5">
        <v>0</v>
      </c>
      <c r="C36" s="5">
        <v>0</v>
      </c>
      <c r="D36" s="5">
        <v>0</v>
      </c>
      <c r="E36" s="5">
        <v>60</v>
      </c>
      <c r="F36" s="5">
        <v>60</v>
      </c>
      <c r="H36">
        <v>100</v>
      </c>
    </row>
    <row r="37" spans="1:8" x14ac:dyDescent="0.2">
      <c r="A37" s="4" t="s">
        <v>8339</v>
      </c>
      <c r="B37" s="5">
        <v>0</v>
      </c>
      <c r="C37" s="5">
        <v>0</v>
      </c>
      <c r="D37" s="5">
        <v>6</v>
      </c>
      <c r="E37" s="5">
        <v>34</v>
      </c>
      <c r="F37" s="5">
        <v>40</v>
      </c>
      <c r="H37">
        <f>(GETPIVOTDATA("Sub-category",$A$4,"state","successful","Sub-category","small batch")/GETPIVOTDATA("Sub-category",$A$4,"Sub-category","small batch"))*100</f>
        <v>85</v>
      </c>
    </row>
    <row r="38" spans="1:8" x14ac:dyDescent="0.2">
      <c r="A38" s="4" t="s">
        <v>8366</v>
      </c>
      <c r="B38" s="5">
        <v>18</v>
      </c>
      <c r="C38" s="5">
        <v>2</v>
      </c>
      <c r="D38" s="5">
        <v>0</v>
      </c>
      <c r="E38" s="5">
        <v>40</v>
      </c>
      <c r="F38" s="5">
        <v>60</v>
      </c>
      <c r="H38">
        <f>(GETPIVOTDATA("Sub-category",$A$4,"state","successful","Sub-category","space exploration")/GETPIVOTDATA("Sub-category",$A$4,"Sub-category","space exploration"))*100</f>
        <v>66.666666666666657</v>
      </c>
    </row>
    <row r="39" spans="1:8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  <c r="H39">
        <f>(GETPIVOTDATA("Sub-category",$A$4,"state","successful","Sub-category","spaces")/GETPIVOTDATA("Sub-category",$A$4,"Sub-category","spaces"))*100</f>
        <v>45.454545454545453</v>
      </c>
    </row>
    <row r="40" spans="1:8" x14ac:dyDescent="0.2">
      <c r="A40" s="4" t="s">
        <v>8329</v>
      </c>
      <c r="B40" s="5">
        <v>0</v>
      </c>
      <c r="C40" s="5">
        <v>0</v>
      </c>
      <c r="D40" s="5">
        <v>0</v>
      </c>
      <c r="E40" s="5">
        <v>80</v>
      </c>
      <c r="F40" s="5">
        <v>80</v>
      </c>
      <c r="H40">
        <v>100</v>
      </c>
    </row>
    <row r="41" spans="1:8" x14ac:dyDescent="0.2">
      <c r="A41" s="4" t="s">
        <v>8362</v>
      </c>
      <c r="B41" s="5">
        <v>0</v>
      </c>
      <c r="C41" s="5">
        <v>0</v>
      </c>
      <c r="D41" s="5">
        <v>0</v>
      </c>
      <c r="E41" s="5">
        <v>60</v>
      </c>
      <c r="F41" s="5">
        <v>60</v>
      </c>
      <c r="H41">
        <v>100</v>
      </c>
    </row>
    <row r="42" spans="1:8" x14ac:dyDescent="0.2">
      <c r="A42" s="4" t="s">
        <v>8346</v>
      </c>
      <c r="B42" s="5">
        <v>10</v>
      </c>
      <c r="C42" s="5">
        <v>47</v>
      </c>
      <c r="D42" s="5">
        <v>0</v>
      </c>
      <c r="E42" s="5">
        <v>0</v>
      </c>
      <c r="F42" s="5">
        <v>57</v>
      </c>
      <c r="H42">
        <v>0</v>
      </c>
    </row>
    <row r="43" spans="1:8" x14ac:dyDescent="0.2">
      <c r="A43" s="4" t="s">
        <v>8330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  <c r="H43">
        <v>0</v>
      </c>
    </row>
    <row r="44" spans="1:8" x14ac:dyDescent="0.2">
      <c r="A44" s="4" t="s">
        <v>8367</v>
      </c>
      <c r="B44" s="5">
        <v>60</v>
      </c>
      <c r="C44" s="5">
        <v>120</v>
      </c>
      <c r="D44" s="5">
        <v>0</v>
      </c>
      <c r="E44" s="5">
        <v>20</v>
      </c>
      <c r="F44" s="5">
        <v>200</v>
      </c>
      <c r="H44">
        <f>(GETPIVOTDATA("Sub-category",$A$4,"state","successful","Sub-category","wearables")/GETPIVOTDATA("Sub-category",$A$4,"Sub-category","wearables"))*100</f>
        <v>10</v>
      </c>
    </row>
    <row r="45" spans="1:8" x14ac:dyDescent="0.2">
      <c r="A45" s="4" t="s">
        <v>8368</v>
      </c>
      <c r="B45" s="5">
        <v>100</v>
      </c>
      <c r="C45" s="5">
        <v>60</v>
      </c>
      <c r="D45" s="5">
        <v>0</v>
      </c>
      <c r="E45" s="5">
        <v>0</v>
      </c>
      <c r="F45" s="5">
        <v>160</v>
      </c>
      <c r="H45">
        <v>0</v>
      </c>
    </row>
    <row r="46" spans="1:8" x14ac:dyDescent="0.2">
      <c r="A46" s="4" t="s">
        <v>8356</v>
      </c>
      <c r="B46" s="5">
        <v>20</v>
      </c>
      <c r="C46" s="5">
        <v>0</v>
      </c>
      <c r="D46" s="5">
        <v>0</v>
      </c>
      <c r="E46" s="5">
        <v>0</v>
      </c>
      <c r="F46" s="5">
        <v>20</v>
      </c>
      <c r="H46">
        <v>0</v>
      </c>
    </row>
    <row r="47" spans="1:8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  <c r="H47">
        <f>(GETPIVOTDATA("Sub-category",$A$4,"state","successful")/GETPIVOTDATA("Sub-category",$A$4))*100</f>
        <v>53.111327175498303</v>
      </c>
    </row>
  </sheetData>
  <conditionalFormatting sqref="H6:H47">
    <cfRule type="colorScale" priority="1">
      <colorScale>
        <cfvo type="min"/>
        <cfvo type="max"/>
        <color rgb="FFFF000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K30"/>
  <sheetViews>
    <sheetView workbookViewId="0">
      <selection activeCell="G24" sqref="G24"/>
    </sheetView>
  </sheetViews>
  <sheetFormatPr baseColWidth="10" defaultRowHeight="15" x14ac:dyDescent="0.2"/>
  <cols>
    <col min="1" max="1" width="23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5.1640625" bestFit="1" customWidth="1"/>
    <col min="10" max="10" width="27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>
        <v>0</v>
      </c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>
        <v>0</v>
      </c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>
        <v>0</v>
      </c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>
        <v>0</v>
      </c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>
        <v>0</v>
      </c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>
        <v>0</v>
      </c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>
        <v>0</v>
      </c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>
        <v>0</v>
      </c>
      <c r="E16" s="5">
        <v>183</v>
      </c>
      <c r="F16" s="5">
        <v>334</v>
      </c>
    </row>
    <row r="17" spans="1:11" x14ac:dyDescent="0.2">
      <c r="A17" s="4" t="s">
        <v>8382</v>
      </c>
      <c r="B17" s="5">
        <v>23</v>
      </c>
      <c r="C17" s="5">
        <v>118</v>
      </c>
      <c r="D17" s="5">
        <v>0</v>
      </c>
      <c r="E17" s="5">
        <v>111</v>
      </c>
      <c r="F17" s="5">
        <v>252</v>
      </c>
    </row>
    <row r="18" spans="1:11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1" spans="1:11" x14ac:dyDescent="0.2">
      <c r="I21" t="s">
        <v>8438</v>
      </c>
      <c r="J21" t="s">
        <v>8439</v>
      </c>
      <c r="K21" t="s">
        <v>8446</v>
      </c>
    </row>
    <row r="22" spans="1:11" x14ac:dyDescent="0.2">
      <c r="I22">
        <v>2009</v>
      </c>
      <c r="J22" t="s">
        <v>8374</v>
      </c>
      <c r="K22" t="s">
        <v>8433</v>
      </c>
    </row>
    <row r="23" spans="1:11" x14ac:dyDescent="0.2">
      <c r="I23">
        <v>2010</v>
      </c>
      <c r="J23" t="s">
        <v>8440</v>
      </c>
      <c r="K23" t="s">
        <v>8434</v>
      </c>
    </row>
    <row r="24" spans="1:11" x14ac:dyDescent="0.2">
      <c r="I24">
        <v>2011</v>
      </c>
      <c r="J24" t="s">
        <v>8441</v>
      </c>
      <c r="K24" t="s">
        <v>8435</v>
      </c>
    </row>
    <row r="25" spans="1:11" x14ac:dyDescent="0.2">
      <c r="I25">
        <v>2012</v>
      </c>
      <c r="J25" t="s">
        <v>8442</v>
      </c>
      <c r="K25" t="s">
        <v>8435</v>
      </c>
    </row>
    <row r="26" spans="1:11" x14ac:dyDescent="0.2">
      <c r="I26">
        <v>2013</v>
      </c>
      <c r="J26" t="s">
        <v>8443</v>
      </c>
      <c r="K26" t="s">
        <v>8435</v>
      </c>
    </row>
    <row r="27" spans="1:11" x14ac:dyDescent="0.2">
      <c r="I27">
        <v>2014</v>
      </c>
      <c r="J27" t="s">
        <v>8431</v>
      </c>
      <c r="K27" t="s">
        <v>8436</v>
      </c>
    </row>
    <row r="28" spans="1:11" x14ac:dyDescent="0.2">
      <c r="I28">
        <v>2015</v>
      </c>
      <c r="J28" t="s">
        <v>8444</v>
      </c>
      <c r="K28" t="s">
        <v>8437</v>
      </c>
    </row>
    <row r="29" spans="1:11" x14ac:dyDescent="0.2">
      <c r="I29">
        <v>2016</v>
      </c>
      <c r="J29" t="s">
        <v>8445</v>
      </c>
      <c r="K29" t="s">
        <v>8437</v>
      </c>
    </row>
    <row r="30" spans="1:11" x14ac:dyDescent="0.2">
      <c r="I30">
        <v>2017</v>
      </c>
      <c r="J30" t="s">
        <v>8377</v>
      </c>
      <c r="K30" t="s">
        <v>8432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workbookViewId="0">
      <selection activeCell="I26" sqref="I26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27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G17" t="s">
        <v>8450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  <c r="G18" t="s">
        <v>8424</v>
      </c>
      <c r="H18">
        <f>_xlfn.QUARTILE.EXC(B2:B2186, 1)</f>
        <v>29</v>
      </c>
      <c r="I18">
        <f>_xlfn.QUARTILE.EXC(E2:E1531, 1)</f>
        <v>1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  <c r="G19" t="s">
        <v>8425</v>
      </c>
      <c r="H19">
        <f>_xlfn.QUARTILE.EXC(B2:B2186, 2)</f>
        <v>62</v>
      </c>
      <c r="I19">
        <f>_xlfn.QUARTILE.EXC(E2:E1531, 2)</f>
        <v>4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  <c r="G20" t="s">
        <v>8426</v>
      </c>
      <c r="H20">
        <f>_xlfn.QUARTILE.EXC(B2:B2186, 3)</f>
        <v>141</v>
      </c>
      <c r="I20">
        <f>_xlfn.QUARTILE.EXC(E2:E1531, 3)</f>
        <v>12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  <c r="G21" t="s">
        <v>8451</v>
      </c>
      <c r="H21">
        <f>H20-H18</f>
        <v>112</v>
      </c>
      <c r="I21">
        <f>I20-I18</f>
        <v>11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  <c r="G22" t="s">
        <v>8452</v>
      </c>
      <c r="H22">
        <f>H20+(1.5*H21)</f>
        <v>309</v>
      </c>
      <c r="I22">
        <f>I20+(1.5*I21)</f>
        <v>28.5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  <c r="G23" t="s">
        <v>8453</v>
      </c>
      <c r="H23">
        <f>H18-(1.5*H21)</f>
        <v>-139</v>
      </c>
      <c r="I23">
        <f>I18-(1.5*I21)</f>
        <v>-15.5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  <c r="G24" t="s">
        <v>8454</v>
      </c>
      <c r="H24">
        <f>COUNTIF(B2:B2186, "&gt;309")</f>
        <v>244</v>
      </c>
      <c r="I24">
        <f>COUNTIF(E2:E1531, "&gt;28.5")</f>
        <v>192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  <c r="G25" t="s">
        <v>8455</v>
      </c>
      <c r="H25">
        <f>COUNTIF(B2:B2186, "&lt;-139")</f>
        <v>0</v>
      </c>
      <c r="I25">
        <f>COUNTIF(E2:E1531, "&lt;-15.5")</f>
        <v>0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43" priority="13" operator="containsText" text="live">
      <formula>NOT(ISERROR(SEARCH("live",A2)))</formula>
    </cfRule>
    <cfRule type="containsText" dxfId="42" priority="14" operator="containsText" text="failed">
      <formula>NOT(ISERROR(SEARCH("failed",A2)))</formula>
    </cfRule>
    <cfRule type="containsText" dxfId="41" priority="15" operator="containsText" text="canceled">
      <formula>NOT(ISERROR(SEARCH("canceled",A2)))</formula>
    </cfRule>
    <cfRule type="containsText" dxfId="40" priority="16" operator="containsText" text="successful">
      <formula>NOT(ISERROR(SEARCH("successful",A2)))</formula>
    </cfRule>
  </conditionalFormatting>
  <conditionalFormatting sqref="D2:D1531">
    <cfRule type="containsText" dxfId="39" priority="1" operator="containsText" text="live">
      <formula>NOT(ISERROR(SEARCH("live",D2)))</formula>
    </cfRule>
    <cfRule type="containsText" dxfId="38" priority="2" operator="containsText" text="failed">
      <formula>NOT(ISERROR(SEARCH("failed",D2)))</formula>
    </cfRule>
    <cfRule type="containsText" dxfId="37" priority="3" operator="containsText" text="canceled">
      <formula>NOT(ISERROR(SEARCH("canceled",D2)))</formula>
    </cfRule>
    <cfRule type="containsText" dxfId="36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2020-11-09T18:17:59Z</dcterms:modified>
</cp:coreProperties>
</file>