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9e9eb242c7699/Desktop/Projects/"/>
    </mc:Choice>
  </mc:AlternateContent>
  <xr:revisionPtr revIDLastSave="0" documentId="8_{33EBF5A4-1818-45B2-A595-89B771A2FF14}" xr6:coauthVersionLast="47" xr6:coauthVersionMax="47" xr10:uidLastSave="{00000000-0000-0000-0000-000000000000}"/>
  <bookViews>
    <workbookView minimized="1" xWindow="1140" yWindow="4245" windowWidth="10845" windowHeight="10125" firstSheet="2" activeTab="5" xr2:uid="{00000000-000D-0000-FFFF-FFFF00000000}"/>
  </bookViews>
  <sheets>
    <sheet name="Crowdfunding" sheetId="1" r:id="rId1"/>
    <sheet name="Category Statistics" sheetId="3" r:id="rId2"/>
    <sheet name="Subcategory Statistics" sheetId="4" r:id="rId3"/>
    <sheet name="Outcomes Based on Launch Date" sheetId="18" r:id="rId4"/>
    <sheet name="Outcomes Based on Goal" sheetId="12" r:id="rId5"/>
    <sheet name="Stats" sheetId="14" r:id="rId6"/>
  </sheets>
  <calcPr calcId="191029"/>
  <pivotCaches>
    <pivotCache cacheId="15" r:id="rId7"/>
    <pivotCache cacheId="2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4" l="1"/>
  <c r="J6" i="14"/>
  <c r="J5" i="14"/>
  <c r="J4" i="14"/>
  <c r="J3" i="14"/>
  <c r="J2" i="14"/>
  <c r="G7" i="14"/>
  <c r="G6" i="14"/>
  <c r="G5" i="14"/>
  <c r="G4" i="14"/>
  <c r="G3" i="14"/>
  <c r="G2" i="14"/>
  <c r="H3" i="12" l="1"/>
  <c r="H4" i="12"/>
  <c r="H5" i="12"/>
  <c r="H6" i="12"/>
  <c r="H7" i="12"/>
  <c r="H8" i="12"/>
  <c r="H9" i="12"/>
  <c r="H10" i="12"/>
  <c r="H11" i="12"/>
  <c r="H12" i="12"/>
  <c r="H13" i="12"/>
  <c r="G3" i="12"/>
  <c r="G4" i="12"/>
  <c r="G5" i="12"/>
  <c r="G6" i="12"/>
  <c r="G7" i="12"/>
  <c r="G8" i="12"/>
  <c r="G9" i="12"/>
  <c r="G10" i="12"/>
  <c r="G11" i="12"/>
  <c r="G12" i="12"/>
  <c r="G13" i="12"/>
  <c r="F3" i="12"/>
  <c r="F4" i="12"/>
  <c r="F5" i="12"/>
  <c r="F6" i="12"/>
  <c r="F7" i="12"/>
  <c r="F8" i="12"/>
  <c r="F9" i="12"/>
  <c r="F10" i="12"/>
  <c r="F11" i="12"/>
  <c r="F12" i="12"/>
  <c r="F13" i="12"/>
  <c r="E3" i="12"/>
  <c r="E4" i="12"/>
  <c r="E5" i="12"/>
  <c r="E6" i="12"/>
  <c r="E7" i="12"/>
  <c r="E8" i="12"/>
  <c r="E9" i="12"/>
  <c r="E10" i="12"/>
  <c r="E11" i="12"/>
  <c r="E12" i="12"/>
  <c r="E13" i="12"/>
  <c r="D13" i="12"/>
  <c r="C13" i="12"/>
  <c r="B13" i="12"/>
  <c r="D12" i="12"/>
  <c r="C12" i="12"/>
  <c r="B12" i="12"/>
  <c r="D11" i="12"/>
  <c r="C11" i="12"/>
  <c r="B11" i="12"/>
  <c r="D10" i="12"/>
  <c r="C10" i="12"/>
  <c r="B10" i="12"/>
  <c r="D9" i="12"/>
  <c r="C9" i="12"/>
  <c r="B9" i="12"/>
  <c r="D8" i="12"/>
  <c r="C8" i="12"/>
  <c r="B8" i="12"/>
  <c r="D7" i="12"/>
  <c r="C7" i="12"/>
  <c r="B7" i="12"/>
  <c r="D6" i="12"/>
  <c r="C6" i="12"/>
  <c r="B6" i="12"/>
  <c r="D5" i="12"/>
  <c r="C5" i="12"/>
  <c r="B5" i="12"/>
  <c r="D4" i="12"/>
  <c r="C4" i="12"/>
  <c r="B4" i="12"/>
  <c r="D3" i="12"/>
  <c r="C3" i="12"/>
  <c r="B3" i="12"/>
  <c r="H2" i="12"/>
  <c r="G2" i="12"/>
  <c r="F2" i="12"/>
  <c r="E2" i="12"/>
  <c r="D2" i="12"/>
  <c r="C2" i="12"/>
  <c r="B2" i="1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<sst xmlns="http://schemas.openxmlformats.org/spreadsheetml/2006/main" count="7068" uniqueCount="2116">
  <si>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</si>
  <si>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</si>
  <si>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</si>
  <si>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</si>
  <si>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</si>
  <si>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</si>
  <si>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</si>
  <si>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</si>
  <si>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</si>
  <si>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</si>
  <si>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</si>
  <si>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</si>
  <si>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</si>
  <si>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</si>
  <si>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</si>
  <si>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</si>
  <si>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</si>
  <si>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</si>
  <si>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</si>
  <si>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</si>
  <si>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</si>
  <si>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</si>
  <si>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</si>
  <si>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</si>
  <si>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</si>
  <si>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</si>
  <si>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</si>
  <si>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</si>
  <si>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</si>
  <si>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</si>
  <si>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</si>
  <si>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</si>
  <si>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</si>
  <si>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</si>
  <si>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</si>
  <si>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</si>
  <si>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</si>
  <si>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</si>
  <si>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</si>
  <si>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</si>
  <si>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</si>
  <si>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</si>
  <si>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</si>
  <si>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</si>
  <si>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</si>
  <si>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</si>
  <si>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</si>
  <si>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</si>
  <si>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</si>
  <si>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</si>
  <si>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</si>
  <si>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</si>
  <si>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</si>
  <si>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</si>
  <si>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</si>
  <si>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</si>
  <si>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</si>
  <si>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</si>
  <si>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</si>
  <si>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</si>
  <si>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</si>
  <si>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</si>
  <si>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</si>
  <si>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</si>
  <si>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</si>
  <si>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</si>
  <si>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</si>
  <si>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</si>
  <si>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</si>
  <si>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</si>
  <si>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</si>
  <si>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</si>
  <si>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</si>
  <si>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</si>
  <si>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</si>
  <si>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</si>
  <si>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</si>
  <si>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</si>
  <si>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</si>
  <si>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</si>
  <si>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</si>
  <si>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</si>
  <si>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</si>
  <si>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</si>
  <si>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</si>
  <si>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</si>
  <si>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</si>
  <si>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</si>
  <si>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</si>
  <si>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</si>
  <si>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</si>
  <si>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</si>
  <si>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</si>
  <si>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</si>
  <si>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</si>
  <si>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</si>
  <si>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</si>
  <si>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</si>
  <si>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</si>
  <si>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</si>
  <si>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</si>
  <si>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</si>
  <si>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</si>
  <si>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</si>
  <si>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</si>
  <si>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</si>
  <si>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</si>
  <si>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</si>
  <si>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</si>
  <si>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</si>
  <si>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</si>
  <si>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</si>
  <si>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</si>
  <si>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</si>
  <si>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</si>
  <si>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</si>
  <si>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</si>
  <si>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</si>
  <si>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</si>
  <si>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</si>
  <si>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</si>
  <si>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</si>
  <si>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</si>
  <si>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</si>
  <si>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</si>
  <si>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</si>
  <si>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</si>
  <si>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</si>
  <si>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</si>
  <si>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</si>
  <si>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</si>
  <si>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</si>
  <si>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</si>
  <si>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</si>
  <si>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</si>
  <si>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</si>
  <si>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</si>
  <si>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</si>
  <si>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</si>
  <si>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</si>
  <si>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</si>
  <si>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</si>
  <si>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</si>
  <si>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</si>
  <si>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</si>
  <si>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</si>
  <si>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</si>
  <si>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</si>
  <si>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</si>
  <si>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</si>
  <si>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</si>
  <si>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</si>
  <si>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</si>
  <si>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</si>
  <si>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</si>
  <si>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</si>
  <si>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</si>
  <si>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</si>
  <si>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</si>
  <si>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</si>
  <si>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</si>
  <si>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</si>
  <si>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</si>
  <si>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</si>
  <si>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</si>
  <si>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</si>
  <si>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</si>
  <si>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</si>
  <si>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</si>
  <si>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</si>
  <si>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</si>
  <si>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</si>
  <si>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</si>
  <si>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</si>
  <si>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</si>
  <si>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</si>
  <si>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</si>
  <si>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</si>
  <si>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</si>
  <si>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</si>
  <si>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</si>
  <si>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</si>
  <si>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</si>
  <si>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</si>
  <si>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</si>
  <si>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</si>
  <si>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</si>
  <si>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</si>
  <si>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</si>
  <si>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</si>
  <si>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</si>
  <si>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</si>
  <si>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</si>
  <si>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</si>
  <si>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</si>
  <si>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</si>
  <si>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</si>
  <si>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</si>
  <si>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</si>
  <si>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</si>
  <si>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</si>
  <si>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</si>
  <si>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</si>
  <si>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</si>
  <si>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</si>
  <si>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</si>
  <si>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</si>
  <si>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</si>
  <si>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</si>
  <si>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</si>
  <si>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</si>
  <si>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</si>
  <si>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</si>
  <si>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</si>
  <si>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</si>
  <si>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</si>
  <si>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</si>
  <si>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</si>
  <si>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</si>
  <si>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</si>
  <si>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</si>
  <si>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</si>
  <si>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</si>
  <si>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</si>
  <si>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</si>
  <si>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</si>
  <si>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</si>
  <si>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</si>
  <si>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</si>
  <si>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</si>
  <si>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</si>
  <si>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</si>
  <si>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</si>
  <si>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</si>
  <si>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</si>
  <si>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</si>
  <si>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</si>
  <si>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</si>
  <si>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</si>
  <si>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</si>
  <si>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</si>
  <si>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</si>
  <si>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</si>
  <si>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</si>
  <si>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</si>
  <si>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</si>
  <si>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</si>
  <si>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</si>
  <si>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</si>
  <si>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</si>
  <si>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</si>
  <si>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</si>
  <si>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</si>
  <si>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</si>
  <si>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</si>
  <si>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</si>
  <si>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</si>
  <si>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</si>
  <si>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</si>
  <si>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</si>
  <si>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</si>
  <si>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</si>
  <si>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</si>
  <si>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</si>
  <si>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</si>
  <si>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</si>
  <si>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</si>
  <si>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</si>
  <si>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</si>
  <si>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</si>
  <si>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</si>
  <si>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</si>
  <si>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</si>
  <si>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</si>
  <si>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</si>
  <si>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</si>
  <si>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</si>
  <si>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</si>
  <si>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</si>
  <si>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</si>
  <si>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</si>
  <si>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</si>
  <si>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</si>
  <si>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</si>
  <si>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</si>
  <si>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</si>
  <si>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</si>
  <si>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</si>
  <si>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</si>
  <si>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</si>
  <si>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</si>
  <si>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</si>
  <si>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</si>
  <si>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</si>
  <si>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</si>
  <si>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</si>
  <si>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</si>
  <si>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</si>
  <si>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</si>
  <si>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</si>
  <si>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</si>
  <si>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</si>
  <si>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</si>
  <si>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</si>
  <si>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</si>
  <si>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</si>
  <si>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</si>
  <si>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</si>
  <si>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</si>
  <si>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</si>
  <si>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</si>
  <si>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</si>
  <si>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</si>
  <si>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</si>
  <si>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</si>
  <si>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</si>
  <si>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</si>
  <si>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</si>
  <si>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</si>
  <si>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</si>
  <si>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</si>
  <si>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</si>
  <si>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</si>
  <si>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</si>
  <si>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</si>
  <si>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</si>
  <si>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</si>
  <si>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</si>
  <si>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</si>
  <si>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</si>
  <si>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</si>
  <si>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</si>
  <si>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</si>
  <si>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</si>
  <si>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</si>
  <si>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</si>
  <si>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</si>
  <si>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</si>
  <si>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</si>
  <si>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</si>
  <si>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</si>
  <si>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</si>
  <si>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</si>
  <si>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</si>
  <si>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</si>
  <si>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</si>
  <si>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</si>
  <si>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</si>
  <si>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</si>
  <si>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</si>
  <si>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</si>
  <si>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</si>
  <si>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</si>
  <si>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</si>
  <si>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</si>
  <si>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</si>
  <si>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</si>
  <si>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</si>
  <si>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</si>
  <si>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</si>
  <si>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</si>
  <si>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</si>
  <si>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</si>
  <si>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</si>
  <si>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</si>
  <si>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</si>
  <si>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</si>
  <si>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</si>
  <si>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</si>
  <si>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</si>
  <si>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</si>
  <si>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</si>
  <si>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</si>
  <si>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</si>
  <si>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</si>
  <si>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</si>
  <si>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</si>
  <si>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</si>
  <si>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</si>
  <si>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</si>
  <si>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</si>
  <si>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</si>
  <si>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</si>
  <si>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</si>
  <si>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</si>
  <si>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</si>
  <si>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</si>
  <si>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</si>
  <si>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</si>
  <si>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</si>
  <si>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</si>
  <si>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</si>
  <si>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</si>
  <si>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</si>
  <si>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</si>
  <si>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</si>
  <si>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</si>
  <si>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</si>
  <si>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</si>
  <si>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</si>
  <si>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</si>
  <si>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</si>
  <si>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</si>
  <si>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</si>
  <si>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</si>
  <si>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</si>
  <si>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</si>
  <si>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</si>
  <si>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</si>
  <si>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</si>
  <si>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</si>
  <si>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</si>
  <si>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</si>
  <si>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</si>
  <si>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</si>
  <si>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</si>
  <si>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</si>
  <si>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</si>
  <si>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</si>
  <si>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</si>
  <si>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</si>
  <si>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</si>
  <si>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</si>
  <si>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</si>
  <si>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</si>
  <si>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</si>
  <si>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</si>
  <si>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</si>
  <si>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</si>
  <si>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</si>
  <si>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</si>
  <si>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</si>
  <si>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</si>
  <si>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</si>
  <si>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</si>
  <si>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</si>
  <si>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</si>
  <si>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</si>
  <si>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</si>
  <si>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</si>
  <si>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</si>
  <si>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</si>
  <si>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</si>
  <si>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</si>
  <si>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</si>
  <si>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</si>
  <si>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</si>
  <si>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</si>
  <si>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</si>
  <si>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</si>
  <si>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</si>
  <si>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</si>
  <si>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</si>
  <si>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</si>
  <si>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</si>
  <si>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</si>
  <si>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</si>
  <si>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</si>
  <si>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</si>
  <si>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</si>
  <si>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</si>
  <si>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</si>
  <si>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</si>
  <si>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</si>
  <si>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</si>
  <si>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</si>
  <si>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</si>
  <si>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</si>
  <si>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</si>
  <si>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</si>
  <si>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</si>
  <si>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</si>
  <si>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</si>
  <si>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</si>
  <si>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</si>
  <si>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</si>
  <si>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</si>
  <si>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</si>
  <si>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</si>
  <si>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</si>
  <si>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</si>
  <si>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</si>
  <si>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</si>
  <si>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</si>
  <si>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</si>
  <si>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</si>
  <si>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</si>
  <si>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</si>
  <si>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</si>
  <si>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</si>
  <si>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</si>
  <si>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</si>
  <si>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</si>
  <si>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</si>
  <si>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</si>
  <si>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</si>
  <si>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</si>
  <si>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</si>
  <si>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</si>
  <si>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</si>
  <si>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</si>
  <si>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</si>
  <si>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</si>
  <si>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</si>
  <si>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</si>
  <si>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</si>
  <si>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</si>
  <si>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</si>
  <si>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</si>
  <si>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</si>
  <si>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</si>
  <si>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</si>
  <si>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</si>
  <si>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</si>
  <si>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</si>
  <si>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</si>
  <si>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</si>
  <si>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</si>
  <si>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</si>
  <si>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</si>
  <si>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</si>
  <si>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</si>
  <si>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</si>
  <si>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</si>
  <si>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</si>
  <si>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</si>
  <si>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</si>
  <si>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</si>
  <si>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</si>
  <si>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</si>
  <si>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</si>
  <si>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</si>
  <si>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</si>
  <si>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</si>
  <si>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</si>
  <si>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</si>
  <si>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</si>
  <si>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</si>
  <si>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</si>
  <si>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</si>
  <si>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</si>
  <si>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</si>
  <si>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</si>
  <si>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</si>
  <si>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</si>
  <si>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</si>
  <si>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</si>
  <si>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</si>
  <si>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</si>
  <si>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</si>
  <si>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</si>
  <si>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</si>
  <si>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</si>
  <si>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</si>
  <si>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</si>
  <si>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</si>
  <si>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</si>
  <si>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</si>
  <si>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</si>
  <si>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</si>
  <si>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</si>
  <si>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</si>
  <si>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</si>
  <si>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</si>
  <si>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</si>
  <si>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</si>
  <si>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</si>
  <si>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</si>
  <si>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</si>
  <si>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</si>
  <si>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</si>
  <si>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</si>
  <si>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</si>
  <si>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</si>
  <si>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</si>
  <si>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</si>
  <si>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</si>
  <si>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</si>
  <si>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</si>
  <si>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</si>
  <si>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</si>
  <si>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</si>
  <si>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</si>
  <si>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</si>
  <si>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</si>
  <si>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</si>
  <si>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</si>
  <si>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</si>
  <si>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</si>
  <si>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</si>
  <si>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</si>
  <si>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</si>
  <si>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</si>
  <si>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</si>
  <si>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</si>
  <si>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</si>
  <si>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</si>
  <si>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</si>
  <si>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</si>
  <si>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</si>
  <si>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</si>
  <si>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</si>
  <si>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</si>
  <si>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</si>
  <si>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</si>
  <si>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</si>
  <si>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</si>
  <si>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</si>
  <si>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</si>
  <si>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</si>
  <si>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</si>
  <si>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</si>
  <si>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</si>
  <si>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</si>
  <si>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</si>
  <si>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</si>
  <si>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</si>
  <si>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</si>
  <si>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</si>
  <si>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</si>
  <si>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</si>
  <si>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</si>
  <si>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</si>
  <si>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</si>
  <si>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</si>
  <si>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</si>
  <si>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</si>
  <si>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</si>
  <si>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</si>
  <si>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</si>
  <si>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</si>
  <si>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</si>
  <si>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</si>
  <si>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</si>
  <si>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</si>
  <si>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</si>
  <si>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</si>
  <si>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</si>
  <si>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</si>
  <si>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</si>
  <si>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</si>
  <si>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</si>
  <si>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</si>
  <si>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</si>
  <si>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</si>
  <si>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</si>
  <si>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</si>
  <si>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</si>
  <si>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</si>
  <si>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</si>
  <si>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</si>
  <si>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</si>
  <si>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</si>
  <si>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</si>
  <si>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</si>
  <si>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</si>
  <si>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</si>
  <si>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</si>
  <si>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</si>
  <si>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</si>
  <si>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</si>
  <si>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</si>
  <si>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</si>
  <si>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</si>
  <si>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</si>
  <si>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</si>
  <si>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</si>
  <si>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</si>
  <si>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</si>
  <si>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</si>
  <si>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</si>
  <si>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</si>
  <si>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</si>
  <si>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</si>
  <si>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</si>
  <si>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</si>
  <si>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</si>
  <si>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</si>
  <si>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</si>
  <si>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</si>
  <si>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</si>
  <si>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</si>
  <si>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</si>
  <si>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</si>
  <si>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</si>
  <si>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</si>
  <si>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</si>
  <si>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</si>
  <si>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</si>
  <si>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</si>
  <si>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</si>
  <si>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</si>
  <si>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</si>
  <si>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</si>
  <si>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</si>
  <si>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</si>
  <si>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</si>
  <si>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</si>
  <si>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</si>
  <si>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</si>
  <si>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</si>
  <si>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</si>
  <si>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</si>
  <si>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</si>
  <si>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</si>
  <si>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</si>
  <si>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</si>
  <si>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</si>
  <si>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</si>
  <si>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</si>
  <si>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</si>
  <si>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</si>
  <si>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</si>
  <si>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</si>
  <si>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</si>
  <si>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</si>
  <si>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</si>
  <si>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</si>
  <si>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</si>
  <si>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</si>
  <si>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</si>
  <si>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</si>
  <si>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</si>
  <si>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</si>
  <si>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</si>
  <si>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</si>
  <si>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</si>
  <si>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</si>
  <si>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</si>
  <si>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</si>
  <si>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</si>
  <si>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</si>
  <si>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</si>
  <si>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</si>
  <si>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</si>
  <si>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</si>
  <si>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</si>
  <si>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</si>
  <si>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</si>
  <si>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</si>
  <si>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</si>
  <si>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</si>
  <si>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</si>
  <si>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</si>
  <si>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</si>
  <si>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</si>
  <si>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</si>
  <si>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</si>
  <si>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</si>
  <si>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</si>
  <si>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</si>
  <si>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</si>
  <si>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</si>
  <si>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</si>
  <si>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</si>
  <si>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</si>
  <si>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</si>
  <si>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</si>
  <si>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</si>
  <si>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</si>
  <si>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</si>
  <si>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</si>
  <si>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</si>
  <si>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</si>
  <si>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</si>
  <si>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</si>
  <si>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</si>
  <si>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</si>
  <si>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</si>
  <si>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</si>
  <si>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</si>
  <si>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</si>
  <si>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</si>
  <si>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</si>
  <si>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</si>
  <si>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</si>
  <si>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</si>
  <si>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</si>
  <si>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</si>
  <si>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</si>
  <si>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</si>
  <si>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</si>
  <si>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</si>
  <si>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</si>
  <si>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</si>
  <si>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</si>
  <si>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</si>
  <si>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</si>
  <si>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</si>
  <si>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</si>
  <si>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</si>
  <si>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</si>
  <si>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</si>
  <si>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</si>
  <si>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</si>
  <si>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</si>
  <si>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</si>
  <si>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</si>
  <si>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</si>
  <si>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</si>
  <si>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</si>
  <si>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</si>
  <si>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</si>
  <si>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</si>
  <si>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</si>
  <si>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</si>
  <si>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</si>
  <si>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</si>
  <si>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</si>
  <si>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</si>
  <si>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</si>
  <si>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</si>
  <si>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</si>
  <si>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</si>
  <si>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</si>
  <si>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</si>
  <si>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</si>
  <si>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</si>
  <si>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</si>
  <si>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</si>
  <si>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</si>
  <si>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</si>
  <si>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</si>
  <si>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</si>
  <si>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</si>
  <si>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</si>
  <si>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</si>
  <si>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</si>
  <si>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</si>
  <si>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</si>
  <si>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</si>
  <si>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</si>
  <si>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</si>
  <si>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</si>
  <si>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</si>
  <si>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</si>
  <si>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</si>
  <si>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</si>
  <si>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</si>
  <si>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</si>
  <si>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</si>
  <si>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</si>
  <si>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</si>
  <si>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</si>
  <si>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</si>
  <si>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</si>
  <si>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</si>
  <si>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</si>
  <si>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</si>
  <si>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</si>
  <si>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</si>
  <si>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</si>
  <si>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</si>
  <si>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</si>
  <si>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</si>
  <si>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</si>
  <si>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</si>
  <si>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</si>
  <si>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</si>
  <si>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</si>
  <si>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</si>
  <si>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</si>
  <si>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</si>
  <si>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</si>
  <si>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</si>
  <si>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</si>
  <si>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</si>
  <si>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</si>
  <si>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</si>
  <si>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</si>
  <si>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</si>
  <si>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</si>
  <si>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</si>
  <si>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</si>
  <si>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</si>
  <si>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</si>
  <si>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</si>
  <si>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</si>
  <si>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</si>
  <si>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</si>
  <si>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</si>
  <si>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</si>
  <si>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</si>
  <si>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</si>
  <si>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</si>
  <si>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</si>
  <si>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</si>
  <si>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</si>
  <si>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</si>
  <si>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</si>
  <si>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</si>
  <si>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</si>
  <si>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</si>
  <si>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</si>
  <si>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</si>
  <si>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</si>
  <si>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</si>
  <si>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</si>
  <si>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</si>
  <si>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</si>
  <si>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</si>
  <si>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</si>
  <si>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</si>
  <si>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</si>
  <si>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</si>
  <si>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</si>
  <si>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</si>
  <si>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</si>
  <si>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</si>
  <si>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</si>
  <si>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</si>
  <si>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</si>
  <si>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</si>
  <si>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</si>
  <si>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</si>
  <si>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</si>
  <si>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</si>
  <si>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</si>
  <si>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</si>
  <si>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</si>
  <si>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</si>
  <si>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</si>
  <si>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</si>
  <si>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</si>
  <si>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</si>
  <si>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</si>
  <si>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</si>
  <si>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</si>
  <si>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</si>
  <si>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</si>
  <si>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</si>
  <si>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</si>
  <si>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</si>
  <si>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</si>
  <si>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</si>
  <si>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</si>
  <si>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</si>
  <si>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</si>
  <si>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</si>
  <si>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</si>
  <si>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</si>
  <si>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</si>
  <si>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</si>
  <si>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</si>
  <si>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</si>
  <si>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</si>
  <si>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</si>
  <si>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</si>
  <si>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</si>
  <si>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</si>
  <si>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</si>
  <si>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</si>
  <si>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</si>
  <si>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</si>
  <si>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</si>
  <si>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</si>
  <si>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</si>
  <si>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</si>
  <si>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</si>
  <si>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</si>
  <si>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</si>
  <si>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</si>
  <si>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</si>
  <si>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</si>
  <si>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</si>
  <si>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</si>
  <si>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</si>
  <si>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</si>
  <si>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</si>
  <si>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</si>
  <si>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</si>
  <si>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</si>
  <si>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</si>
  <si>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</si>
  <si>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</si>
  <si>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</si>
  <si>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</si>
  <si>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</si>
  <si>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</si>
  <si>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</si>
  <si>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</si>
  <si>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</si>
  <si>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</si>
  <si>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</si>
  <si>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</si>
  <si>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</si>
  <si>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</si>
  <si>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</si>
  <si>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</si>
  <si>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</si>
  <si>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</si>
  <si>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</si>
  <si>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</si>
  <si>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</si>
  <si>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</si>
  <si>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</si>
  <si>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</si>
  <si>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</si>
  <si>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</si>
  <si>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</si>
  <si>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</si>
  <si>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</si>
  <si>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</si>
  <si>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</si>
  <si>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</si>
  <si>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</si>
  <si>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</si>
  <si>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</si>
  <si>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</si>
  <si>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</si>
  <si>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</si>
  <si>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</si>
  <si>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</si>
  <si>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</si>
  <si>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</si>
  <si>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</si>
  <si>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</si>
  <si>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</si>
  <si>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</si>
  <si>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</si>
  <si>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</si>
  <si>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</si>
  <si>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</si>
  <si>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</si>
  <si>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</si>
  <si>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</si>
  <si>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</si>
  <si>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</si>
  <si>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</si>
  <si>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</si>
  <si>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</si>
  <si>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</si>
  <si>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</si>
  <si>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</si>
  <si>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</si>
  <si>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</si>
  <si>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</si>
  <si>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</si>
  <si>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</si>
  <si>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</si>
  <si>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</si>
  <si>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</si>
  <si>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</si>
  <si>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</si>
  <si>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</si>
  <si>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</si>
  <si>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</si>
  <si>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</si>
  <si>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</si>
  <si>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</si>
  <si>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</si>
  <si>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</si>
  <si>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</si>
  <si>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</si>
  <si>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</si>
  <si>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</si>
  <si>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</si>
  <si>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</si>
  <si>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</si>
  <si>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</si>
  <si>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</si>
  <si>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</si>
  <si>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</si>
  <si>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</si>
  <si>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</si>
  <si>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</si>
  <si>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</si>
  <si>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</si>
  <si>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</si>
  <si>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</si>
  <si>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</si>
  <si>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</si>
  <si>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</si>
  <si>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</si>
  <si>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</si>
  <si>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</si>
  <si>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</si>
  <si>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</si>
  <si>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</si>
  <si>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</si>
  <si>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</si>
  <si>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</si>
  <si>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</si>
  <si>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</si>
  <si>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</si>
  <si>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</si>
  <si>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</si>
  <si>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</si>
  <si>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</si>
  <si>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</si>
  <si>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</si>
  <si>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</si>
  <si>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</si>
  <si>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</si>
  <si>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</si>
  <si>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</si>
  <si>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</si>
  <si>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</si>
  <si>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</si>
  <si>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</si>
  <si>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</si>
  <si>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</si>
  <si>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</si>
  <si>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</si>
  <si>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</si>
  <si>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</si>
  <si>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</si>
  <si>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</si>
  <si>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</si>
  <si>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</si>
  <si>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</si>
  <si>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</si>
  <si>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</si>
  <si>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</si>
  <si>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</si>
  <si>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</si>
  <si>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</si>
  <si>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</si>
  <si>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</si>
  <si>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</si>
  <si>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</si>
  <si>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</si>
  <si>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</si>
  <si>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</si>
  <si>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</si>
  <si>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</si>
  <si>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</si>
  <si>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</si>
  <si>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</si>
  <si>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</si>
  <si>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</si>
  <si>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</si>
  <si>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</si>
  <si>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</si>
  <si>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</si>
  <si>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</si>
  <si>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</si>
  <si>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</si>
  <si>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</si>
  <si>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</si>
  <si>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</si>
  <si>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</si>
  <si>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</si>
  <si>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</si>
  <si>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</si>
  <si>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</si>
  <si>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</si>
  <si>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</si>
  <si>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</si>
  <si>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</si>
  <si>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</si>
  <si>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</si>
  <si>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</si>
  <si>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</si>
  <si>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</si>
  <si>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</si>
  <si>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</si>
  <si>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</si>
  <si>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</si>
  <si>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</si>
  <si>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</si>
  <si>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</si>
  <si>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</si>
  <si>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</si>
  <si>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</si>
  <si>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</si>
  <si>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</si>
  <si>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</si>
  <si>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</si>
  <si>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</si>
  <si>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</si>
  <si>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</si>
  <si>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</si>
  <si>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</si>
  <si>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</si>
  <si>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</si>
  <si>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</si>
  <si>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</si>
  <si>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</si>
  <si>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</si>
  <si>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</si>
  <si>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</si>
  <si>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</si>
  <si>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</si>
  <si>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</si>
  <si>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</si>
  <si>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</si>
  <si>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</si>
  <si>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</si>
  <si>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</si>
  <si>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</si>
  <si>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</si>
  <si>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</si>
  <si>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</si>
  <si>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</si>
  <si>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</si>
  <si>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</si>
  <si>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</si>
  <si>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</si>
  <si>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</si>
  <si>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</si>
  <si>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</si>
  <si>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</si>
  <si>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</si>
  <si>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</si>
  <si>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</si>
  <si>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</si>
  <si>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</si>
  <si>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</si>
  <si>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</si>
  <si>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</si>
  <si>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</si>
  <si>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</si>
  <si>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</si>
  <si>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</si>
  <si>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</si>
  <si>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</si>
  <si>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</si>
  <si>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</si>
  <si>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</si>
  <si>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</si>
  <si>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</si>
  <si>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</si>
  <si>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</si>
  <si>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</si>
  <si>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</si>
  <si>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</si>
  <si>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</si>
  <si>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</si>
  <si>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</si>
  <si>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</si>
  <si>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</si>
  <si>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</si>
  <si>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</si>
  <si>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</si>
  <si>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</si>
  <si>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</si>
  <si>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</si>
  <si>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</si>
  <si>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</si>
  <si>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</si>
  <si>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</si>
  <si>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</si>
  <si>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</si>
  <si>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</si>
  <si>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</si>
  <si>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</si>
  <si>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</si>
  <si>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</si>
  <si>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</si>
  <si>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</si>
  <si>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</si>
  <si>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</si>
  <si>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</si>
  <si>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</si>
  <si>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</si>
  <si>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</si>
  <si>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</si>
  <si>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</si>
  <si>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</si>
  <si>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</si>
  <si>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</si>
  <si>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</si>
  <si>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</si>
  <si>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</si>
  <si>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</si>
  <si>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</si>
  <si>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</si>
  <si>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</si>
  <si>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</si>
  <si>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</si>
  <si>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</si>
  <si>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</si>
  <si>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</si>
  <si>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</si>
  <si>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</si>
  <si>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</si>
  <si>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</si>
  <si>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</si>
  <si>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</si>
  <si>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</si>
  <si>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</si>
  <si>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</si>
  <si>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</si>
  <si>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</si>
  <si>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</si>
  <si>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</si>
  <si>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</si>
  <si>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</si>
  <si>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</si>
  <si>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</si>
  <si>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</si>
  <si>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</si>
  <si>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</si>
  <si>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</si>
  <si>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</si>
  <si>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</si>
  <si>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</si>
  <si>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</si>
  <si>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</si>
  <si>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</si>
  <si>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</si>
  <si>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</si>
  <si>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</si>
  <si>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</si>
  <si>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</si>
  <si>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</si>
  <si>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</si>
  <si>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</si>
  <si>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</si>
  <si>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</si>
  <si>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</si>
  <si>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</si>
  <si>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</si>
  <si>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</si>
  <si>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</si>
  <si>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</si>
  <si>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</si>
  <si>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</si>
  <si>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</si>
  <si>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</si>
  <si>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</si>
  <si>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</si>
  <si>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</si>
  <si>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</si>
  <si>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</si>
  <si>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</si>
  <si>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</si>
  <si>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</si>
  <si>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</si>
  <si>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</si>
  <si>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</si>
  <si>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</si>
  <si>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</si>
  <si>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</si>
  <si>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</si>
  <si>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</si>
  <si>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</si>
  <si>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</si>
  <si>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</si>
  <si>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</si>
  <si>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</si>
  <si>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</si>
  <si>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</si>
  <si>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</si>
  <si>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</si>
  <si>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</si>
  <si>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</si>
  <si>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</si>
  <si>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</si>
  <si>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</si>
  <si>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</si>
  <si>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</si>
  <si>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</si>
  <si>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</si>
  <si>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</si>
  <si>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</si>
  <si>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</si>
  <si>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</si>
  <si>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</si>
  <si>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</si>
  <si>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</si>
  <si>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</si>
  <si>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</si>
  <si>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</si>
  <si>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</si>
  <si>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</si>
  <si>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</si>
  <si>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</si>
  <si>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</si>
  <si>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</si>
  <si>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</si>
  <si>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</si>
  <si>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</si>
  <si>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</si>
  <si>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</si>
  <si>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</si>
  <si>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</si>
  <si>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</si>
  <si>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</si>
  <si>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</si>
  <si>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</si>
  <si>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</si>
  <si>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</si>
  <si>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</si>
  <si>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</si>
  <si>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</si>
  <si>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</si>
  <si>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</si>
  <si>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</si>
  <si>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</si>
  <si>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</si>
  <si>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</si>
  <si>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</si>
  <si>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</si>
  <si>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</si>
  <si>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</si>
  <si>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</si>
  <si>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</si>
  <si>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</si>
  <si>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</si>
  <si>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</si>
  <si>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</si>
  <si>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</si>
  <si>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</si>
  <si>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</si>
  <si>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</si>
  <si>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</si>
  <si>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</si>
  <si>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</si>
  <si>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</si>
  <si>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</si>
  <si>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</si>
  <si>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</si>
  <si>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</si>
  <si>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</si>
  <si>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</si>
  <si>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</si>
  <si>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</si>
  <si>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</si>
  <si>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</si>
  <si>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</si>
  <si>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</si>
  <si>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</si>
  <si>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</si>
  <si>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</si>
  <si>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</si>
  <si>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</si>
  <si>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</si>
  <si>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</si>
  <si>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</si>
  <si>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</si>
  <si>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</si>
  <si>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</si>
  <si>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</si>
  <si>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</si>
  <si>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</si>
  <si>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</si>
  <si>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</si>
  <si>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</si>
  <si>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</si>
  <si>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</si>
  <si>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</si>
  <si>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</si>
  <si>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</si>
  <si>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</si>
  <si>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</si>
  <si>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</si>
  <si>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</si>
  <si>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</si>
  <si>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</si>
  <si>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</si>
  <si>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</si>
  <si>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</si>
  <si>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</si>
  <si>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</si>
  <si>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</si>
  <si>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</si>
  <si>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</si>
  <si>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</si>
  <si>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</si>
  <si>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</si>
  <si>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</si>
  <si>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</si>
  <si>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</si>
  <si>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</si>
  <si>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</si>
  <si>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</si>
  <si>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</si>
  <si>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</si>
  <si>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</si>
  <si>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</si>
  <si>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</si>
  <si>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</si>
  <si>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</si>
  <si>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</si>
  <si>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</si>
  <si>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</si>
  <si>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</si>
  <si>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</si>
  <si>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</si>
  <si>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</si>
  <si>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</si>
  <si>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</si>
  <si>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</si>
  <si>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</si>
  <si>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</si>
  <si>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</si>
  <si>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</si>
  <si>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</si>
  <si>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</si>
  <si>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</si>
  <si>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</si>
  <si>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</si>
  <si>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</si>
  <si>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</si>
  <si>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</si>
  <si>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</si>
  <si>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</si>
  <si>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</si>
  <si>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</si>
  <si>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</si>
  <si>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</si>
  <si>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</si>
  <si>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</si>
  <si>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</si>
  <si>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</si>
  <si>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</si>
  <si>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</si>
  <si>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</si>
  <si>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</si>
  <si>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</si>
  <si>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</si>
  <si>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</si>
  <si>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</si>
  <si>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</si>
  <si>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</si>
  <si>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</si>
  <si>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</si>
  <si>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</si>
  <si>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</si>
  <si>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</si>
  <si>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</si>
  <si>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</si>
  <si>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</si>
  <si>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</si>
  <si>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</si>
  <si>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</si>
  <si>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</si>
  <si>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</si>
  <si>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</si>
  <si>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</si>
  <si>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</si>
  <si>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</si>
  <si>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</si>
  <si>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</si>
  <si>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</si>
  <si>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</si>
  <si>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</si>
  <si>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</si>
  <si>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</si>
  <si>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</si>
  <si>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</si>
  <si>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</si>
  <si>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</si>
  <si>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</si>
  <si>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</si>
  <si>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</si>
  <si>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</si>
  <si>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</si>
  <si>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</si>
  <si>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</si>
  <si>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</si>
  <si>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</si>
  <si>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</si>
  <si>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</si>
  <si>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</si>
  <si>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</si>
  <si>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</si>
  <si>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</si>
  <si>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</si>
  <si>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</si>
  <si>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</si>
  <si>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</si>
  <si>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</si>
  <si>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</si>
  <si>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</si>
  <si>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</si>
  <si>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</si>
  <si>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</si>
  <si>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</si>
  <si>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</si>
  <si>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</si>
  <si>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</si>
  <si>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</si>
  <si>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</si>
  <si>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</si>
  <si>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</si>
  <si>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</si>
  <si>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</si>
  <si>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</si>
  <si>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</si>
  <si>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</si>
  <si>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</si>
  <si>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</si>
  <si>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</si>
  <si>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</si>
  <si>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</si>
  <si>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</si>
  <si>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</si>
  <si>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</si>
  <si>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</si>
  <si>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</si>
  <si>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</si>
  <si>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</si>
  <si>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</si>
  <si>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</si>
  <si>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</si>
  <si>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</si>
  <si>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</si>
  <si>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</si>
  <si>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</si>
  <si>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</si>
  <si>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</si>
  <si>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</si>
  <si>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</si>
  <si>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</si>
  <si>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</si>
  <si>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</si>
  <si>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</si>
  <si>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</si>
  <si>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</si>
  <si>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</si>
  <si>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</si>
  <si>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</si>
  <si>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</si>
  <si>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</si>
  <si>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</si>
  <si>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</si>
  <si>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</si>
  <si>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</si>
  <si>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</si>
  <si>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</si>
  <si>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</si>
  <si>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</si>
  <si>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</si>
  <si>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</si>
  <si>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</si>
  <si>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</si>
  <si>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</si>
  <si>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</si>
  <si>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</si>
  <si>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</si>
  <si>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</si>
  <si>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</si>
  <si>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</si>
  <si>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</si>
  <si>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</si>
  <si>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</si>
  <si>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</si>
  <si>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</si>
  <si>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</si>
  <si>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</si>
  <si>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</si>
  <si>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</si>
  <si>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</si>
  <si>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</si>
  <si>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</si>
  <si>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</si>
  <si>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</si>
  <si>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</si>
  <si>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</si>
  <si>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</si>
  <si>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</si>
  <si>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</si>
  <si>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</si>
  <si>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</si>
  <si>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</si>
  <si>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</si>
  <si>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</si>
  <si>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</si>
  <si>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</si>
  <si>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</si>
  <si>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</si>
  <si>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</si>
  <si>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</si>
  <si>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</si>
  <si>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</si>
  <si>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</si>
  <si>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</si>
  <si>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</si>
  <si>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</si>
  <si>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</si>
  <si>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</si>
  <si>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</si>
  <si>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</si>
  <si>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</si>
  <si>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</si>
  <si>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</si>
  <si>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</si>
  <si>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</si>
  <si>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</si>
  <si>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</si>
  <si>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</si>
  <si>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</si>
  <si>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</si>
  <si>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</si>
  <si>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</si>
  <si>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</si>
  <si>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</si>
  <si>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</si>
  <si>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</si>
  <si>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</si>
  <si>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</si>
  <si>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</si>
  <si>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</si>
  <si>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</si>
  <si>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</si>
  <si>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</si>
  <si>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</si>
  <si>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</si>
  <si>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</si>
  <si>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</si>
  <si>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</si>
  <si>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</si>
  <si>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</si>
  <si>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</si>
  <si>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</si>
  <si>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</si>
  <si>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</si>
  <si>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</si>
  <si>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</si>
  <si>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</si>
  <si>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</si>
  <si>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</si>
  <si>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</si>
  <si>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</si>
  <si>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</si>
  <si>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</si>
  <si>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</si>
  <si>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</si>
  <si>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</si>
  <si>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</si>
  <si>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</si>
  <si>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</si>
  <si>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</si>
  <si>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</si>
  <si>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</si>
  <si>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</si>
  <si>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</si>
  <si>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</si>
  <si>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</si>
  <si>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</si>
  <si>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</si>
  <si>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</si>
  <si>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</si>
  <si>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</si>
  <si>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</si>
  <si>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</si>
  <si>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</si>
  <si>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</si>
  <si>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</si>
  <si>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</si>
  <si>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</si>
  <si>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</si>
  <si>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</si>
  <si>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</si>
  <si>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</si>
  <si>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</si>
  <si>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</si>
  <si>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</si>
  <si>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</si>
  <si>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</si>
  <si>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</si>
  <si>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</si>
  <si>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</si>
  <si>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</si>
  <si>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</si>
  <si>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</si>
  <si>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</si>
  <si>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</si>
  <si>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</si>
  <si>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</si>
  <si>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</si>
  <si>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</si>
  <si>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</si>
  <si>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</si>
  <si>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</si>
  <si>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</si>
  <si>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</si>
  <si>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</si>
  <si>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</si>
  <si>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</si>
  <si>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</si>
  <si>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</si>
  <si>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</si>
  <si>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</si>
  <si>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</si>
  <si>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</si>
  <si>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</si>
  <si>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</si>
  <si>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</si>
  <si>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</si>
  <si>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</si>
  <si>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</si>
  <si>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</si>
  <si>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</si>
  <si>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</si>
  <si>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</si>
  <si>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</si>
  <si>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</si>
  <si>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</si>
  <si>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</si>
  <si>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</si>
  <si>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</si>
  <si>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</si>
  <si>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</si>
  <si>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</si>
  <si>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</si>
  <si>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</si>
  <si>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</si>
  <si>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</si>
  <si>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</si>
  <si>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</si>
  <si>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</si>
  <si>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</si>
  <si>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</si>
  <si>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</si>
  <si>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</si>
  <si>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</si>
  <si>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</si>
  <si>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</si>
  <si>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</si>
  <si>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</si>
  <si>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</si>
  <si>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</si>
  <si>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</si>
  <si>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</si>
  <si>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</si>
  <si>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</si>
  <si>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</si>
  <si>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</si>
  <si>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</si>
  <si>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</si>
  <si>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</si>
  <si>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</si>
  <si>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</si>
  <si>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</si>
  <si>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</si>
  <si>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</si>
  <si>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</si>
  <si>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</si>
  <si>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</si>
  <si>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</si>
  <si>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</si>
  <si>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</si>
  <si>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</si>
  <si>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</si>
  <si>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</si>
  <si>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</si>
  <si>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</si>
  <si>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</si>
  <si>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</si>
  <si>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</si>
  <si>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</si>
  <si>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</si>
  <si>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</si>
  <si>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</si>
  <si>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</si>
  <si>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</si>
  <si>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</si>
  <si>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</si>
  <si>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</si>
  <si>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</si>
  <si>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</si>
  <si>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</si>
  <si>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</si>
  <si>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</si>
  <si>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</si>
  <si>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</si>
  <si>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</si>
  <si>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</si>
  <si>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</si>
  <si>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</si>
  <si>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</si>
  <si>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</si>
  <si>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</si>
  <si>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</si>
  <si>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</si>
  <si>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</si>
  <si>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</si>
  <si>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</si>
  <si>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</si>
  <si>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</si>
  <si>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</si>
  <si>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</si>
  <si>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</si>
  <si>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</si>
  <si>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</si>
  <si>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</si>
  <si>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</si>
  <si>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</si>
  <si>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</si>
  <si>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</si>
  <si>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</si>
  <si>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</si>
  <si>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</si>
  <si>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</si>
  <si>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</si>
  <si>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</si>
  <si>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</si>
  <si>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</si>
  <si>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</si>
  <si>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</si>
  <si>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</si>
  <si>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</si>
  <si>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</si>
  <si>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</si>
  <si>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</si>
  <si>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</si>
  <si>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</si>
  <si>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</si>
  <si>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</si>
  <si>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</si>
  <si>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</si>
  <si>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</si>
  <si>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</si>
  <si>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</si>
  <si>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</si>
  <si>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</si>
  <si>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</si>
  <si>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</si>
  <si>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</si>
  <si>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</si>
  <si>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</si>
  <si>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</si>
  <si>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</si>
  <si>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</si>
  <si>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</si>
  <si>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</si>
  <si>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</si>
  <si>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</si>
  <si>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</si>
  <si>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</si>
  <si>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</si>
  <si>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</si>
  <si>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</si>
  <si>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</si>
  <si>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</si>
  <si>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</si>
  <si>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</si>
  <si>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</si>
  <si>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</si>
  <si>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</si>
  <si>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</si>
  <si>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</si>
  <si>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</si>
  <si>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</si>
  <si>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</si>
  <si>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</si>
  <si>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</si>
  <si>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</si>
  <si>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</si>
  <si>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</si>
  <si>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</si>
  <si>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</si>
  <si>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</si>
  <si>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</si>
  <si>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</si>
  <si>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</si>
  <si>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</si>
  <si>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</si>
  <si>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</si>
  <si>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</si>
  <si>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</si>
  <si>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</si>
  <si>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</si>
  <si>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</si>
  <si>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</si>
  <si>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</si>
  <si>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</si>
  <si>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</si>
  <si>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</si>
  <si>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</si>
  <si>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</si>
  <si>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</si>
  <si>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</si>
  <si>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</si>
  <si>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</si>
  <si>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</si>
  <si>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</si>
  <si>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</si>
  <si>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</si>
  <si>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</si>
  <si>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</si>
  <si>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</si>
  <si>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</si>
  <si>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</si>
  <si>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</si>
  <si>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</si>
  <si>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</si>
  <si>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</si>
  <si>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</si>
  <si>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</si>
  <si>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</si>
  <si>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</si>
  <si>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</si>
  <si>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</si>
  <si>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</si>
  <si>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</si>
  <si>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</si>
  <si>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</si>
  <si>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</si>
  <si>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</si>
  <si>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</si>
  <si>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</si>
  <si>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</si>
  <si>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</si>
  <si>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</si>
  <si>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</si>
  <si>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</si>
  <si>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</si>
  <si>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</si>
  <si>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</si>
  <si>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</si>
  <si>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</si>
  <si>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</si>
  <si>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</si>
  <si>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</si>
  <si>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</si>
  <si>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</si>
  <si>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</si>
  <si>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</si>
  <si>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</si>
  <si>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</si>
  <si>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</si>
  <si>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</si>
  <si>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</si>
  <si>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</si>
  <si>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</si>
  <si>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</si>
  <si>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</si>
  <si>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</si>
  <si>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</si>
  <si>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</si>
  <si>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</si>
  <si>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</si>
  <si>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</si>
  <si>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</si>
  <si>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</si>
  <si>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</si>
  <si>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</si>
  <si>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</si>
  <si>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</si>
  <si>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</si>
  <si>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</si>
  <si>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</si>
  <si>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</si>
  <si>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</si>
  <si>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</si>
  <si>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</si>
  <si>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</si>
  <si>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</si>
  <si>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</si>
  <si>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</si>
  <si>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</si>
  <si>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</si>
  <si>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</si>
  <si>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</si>
  <si>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</si>
  <si>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</si>
  <si>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</si>
  <si>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</si>
  <si>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</si>
  <si>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</si>
  <si>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</si>
  <si>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</si>
  <si>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</si>
  <si>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</si>
  <si>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</si>
  <si>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</si>
  <si>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</si>
  <si>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</si>
  <si>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</si>
  <si>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</si>
  <si>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</si>
  <si>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</si>
  <si>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</si>
  <si>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Row Labels</t>
  </si>
  <si>
    <t>(All)</t>
  </si>
  <si>
    <t>Count of outcome</t>
  </si>
  <si>
    <t>date created conversion</t>
  </si>
  <si>
    <t>date ended conversaion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</si>
  <si>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</si>
  <si>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</si>
  <si>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</si>
  <si>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</si>
  <si>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</si>
  <si>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</si>
  <si>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</si>
  <si>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</si>
  <si>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</si>
  <si>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</si>
  <si>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</si>
  <si>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</si>
  <si>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</si>
  <si>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</si>
  <si>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</si>
  <si>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</si>
  <si>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</si>
  <si>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</si>
  <si>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</si>
  <si>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</si>
  <si>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</si>
  <si>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</si>
  <si>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Standard Deviation</t>
  </si>
  <si>
    <t>Sample Variance</t>
  </si>
  <si>
    <t>Minimum</t>
  </si>
  <si>
    <t>Maximum</t>
  </si>
  <si>
    <t>Successful Campaigns</t>
  </si>
  <si>
    <t>Unsuccessful Campaigns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</si>
  <si>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</si>
  <si>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</si>
  <si>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</si>
  <si>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</si>
  <si>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</si>
  <si>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</si>
  <si>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</si>
  <si>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</si>
  <si>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</si>
  <si>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</si>
  <si>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</si>
  <si>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</si>
  <si>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 (date created conversion)</t>
  </si>
  <si>
    <t>(Multiple Items)</t>
  </si>
  <si>
    <t>Sample Variange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</si>
</sst>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42" applyFont="1"/>
    <xf numFmtId="0" fontId="0" fillId="0" borderId="0" xfId="0" applyAlignment="1">
      <alignment wrapText="1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/>
        </patternFill>
      </fill>
    </dxf>
    <dxf>
      <fill>
        <patternFill>
          <bgColor rgb="FFFFC7CE"/>
        </patternFill>
      </fill>
    </dxf>
    <dxf>
      <fill>
        <patternFill>
          <bgColor theme="7"/>
        </patternFill>
      </fill>
    </dxf>
    <dxf>
      <font>
        <color auto="1"/>
      </font>
      <fill>
        <patternFill>
          <bgColor rgb="FFFF5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/>
        </patternFill>
      </fill>
    </dxf>
    <dxf>
      <fill>
        <patternFill>
          <bgColor rgb="FFFFC7CE"/>
        </patternFill>
      </fill>
    </dxf>
    <dxf>
      <fill>
        <patternFill>
          <bgColor theme="7"/>
        </patternFill>
      </fill>
    </dxf>
    <dxf>
      <font>
        <color auto="1"/>
      </font>
      <fill>
        <patternFill>
          <bgColor rgb="FFFF5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/>
        </patternFill>
      </fill>
    </dxf>
    <dxf>
      <fill>
        <patternFill>
          <bgColor rgb="FFFFC7CE"/>
        </patternFill>
      </fill>
    </dxf>
    <dxf>
      <fill>
        <patternFill>
          <bgColor theme="7"/>
        </patternFill>
      </fill>
    </dxf>
    <dxf>
      <font>
        <color auto="1"/>
      </font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[Sarah Devenney Crowdfunding Analysis.xlsx]Category Statistics!PivotTable2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Statistics'!$B$3:$B$4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2C-4F7A-A9B9-5545A3B3FAF3}"/>
            </c:ext>
          </c:extLst>
        </c:ser>
        <c:ser>
          <c:idx val="1"/>
          <c:order val="1"/>
          <c:tx>
            <c:strRef>
              <c:f>'Category Statistics'!$C$3:$C$4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2C-4F7A-A9B9-5545A3B3FAF3}"/>
            </c:ext>
          </c:extLst>
        </c:ser>
        <c:ser>
          <c:idx val="2"/>
          <c:order val="2"/>
          <c:tx>
            <c:strRef>
              <c:f>'Category Statistics'!$D$3:$D$4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2C-4F7A-A9B9-5545A3B3FAF3}"/>
            </c:ext>
          </c:extLst>
        </c:ser>
        <c:ser>
          <c:idx val="3"/>
          <c:order val="3"/>
          <c:tx>
            <c:strRef>
              <c:f>'Category Statistics'!$E$3:$E$4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2C-4F7A-A9B9-5545A3B3F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8590768"/>
        <c:axId val="1594511216"/>
      </c:barChart>
      <c:catAx>
        <c:axId val="150859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511216"/>
        <c:crosses val="autoZero"/>
        <c:auto val="1"/>
        <c:lblAlgn val="ctr"/>
        <c:lblOffset val="100"/>
        <c:noMultiLvlLbl val="0"/>
      </c:catAx>
      <c:valAx>
        <c:axId val="15945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9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[Sarah Devenney Crowdfunding Analysis.xlsx]Subcategory Statistics!PivotTable3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Statistics'!$B$4:$B$5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A-4418-97B9-B72A4E832152}"/>
            </c:ext>
          </c:extLst>
        </c:ser>
        <c:ser>
          <c:idx val="1"/>
          <c:order val="1"/>
          <c:tx>
            <c:strRef>
              <c:f>'Subcategory Statistics'!$C$4:$C$5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CA-4418-97B9-B72A4E832152}"/>
            </c:ext>
          </c:extLst>
        </c:ser>
        <c:ser>
          <c:idx val="2"/>
          <c:order val="2"/>
          <c:tx>
            <c:strRef>
              <c:f>'Subcategory Statistics'!$D$4:$D$5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CA-4418-97B9-B72A4E832152}"/>
            </c:ext>
          </c:extLst>
        </c:ser>
        <c:ser>
          <c:idx val="3"/>
          <c:order val="3"/>
          <c:tx>
            <c:strRef>
              <c:f>'Subcategory Statistics'!$E$4:$E$5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CA-4418-97B9-B72A4E832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1333296"/>
        <c:axId val="1594499696"/>
      </c:barChart>
      <c:catAx>
        <c:axId val="152133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499696"/>
        <c:crosses val="autoZero"/>
        <c:auto val="1"/>
        <c:lblAlgn val="ctr"/>
        <c:lblOffset val="100"/>
        <c:noMultiLvlLbl val="0"/>
      </c:catAx>
      <c:valAx>
        <c:axId val="159449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33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[Sarah Devenney Crowdfunding Analysis.xlsx]Outcomes Based on Launch Date!PivotTable10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0-4E7C-82DF-5F9C5E2D66CB}"/>
            </c:ext>
          </c:extLst>
        </c:ser>
        <c:ser>
          <c:idx val="1"/>
          <c:order val="1"/>
          <c:tx>
            <c:strRef>
              <c:f>'Outcomes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70-4E7C-82DF-5F9C5E2D66CB}"/>
            </c:ext>
          </c:extLst>
        </c:ser>
        <c:ser>
          <c:idx val="2"/>
          <c:order val="2"/>
          <c:tx>
            <c:strRef>
              <c:f>'Outcomes Based on Launch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70-4E7C-82DF-5F9C5E2D6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724799"/>
        <c:axId val="1781959279"/>
      </c:lineChart>
      <c:catAx>
        <c:axId val="186672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959279"/>
        <c:crosses val="autoZero"/>
        <c:auto val="1"/>
        <c:lblAlgn val="ctr"/>
        <c:lblOffset val="100"/>
        <c:noMultiLvlLbl val="0"/>
      </c:catAx>
      <c:valAx>
        <c:axId val="178195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72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</a:t>
            </a:r>
            <a:r>
              <a:rPr lang="en-US" baseline="0"/>
              <a:t>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88-4EC0-A140-29A1FCC77462}"/>
            </c:ext>
          </c:extLst>
        </c:ser>
        <c:ser>
          <c:idx val="5"/>
          <c:order val="5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88-4EC0-A140-29A1FCC77462}"/>
            </c:ext>
          </c:extLst>
        </c:ser>
        <c:ser>
          <c:idx val="6"/>
          <c:order val="6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88-4EC0-A140-29A1FCC77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1794703"/>
        <c:axId val="1781949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'Outcomes Based on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'Outcomes Based on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988-4EC0-A140-29A1FCC7746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988-4EC0-A140-29A1FCC7746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988-4EC0-A140-29A1FCC7746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988-4EC0-A140-29A1FCC77462}"/>
                  </c:ext>
                </c:extLst>
              </c15:ser>
            </c15:filteredLineSeries>
          </c:ext>
        </c:extLst>
      </c:lineChart>
      <c:catAx>
        <c:axId val="178179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949199"/>
        <c:crosses val="autoZero"/>
        <c:auto val="1"/>
        <c:lblAlgn val="ctr"/>
        <c:lblOffset val="100"/>
        <c:noMultiLvlLbl val="0"/>
      </c:catAx>
      <c:valAx>
        <c:axId val="178194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9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481012</xdr:colOff>
      <xdr:row>1</xdr:row>
      <xdr:rowOff>142875</xdr:rowOff>
    </xdr:from>
    <xdr:to>
      <xdr:col>13</xdr:col>
      <xdr:colOff>252412</xdr:colOff>
      <xdr:row>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57FC1C-9C3B-348E-3E25-65DF03899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61912</xdr:colOff>
      <xdr:row>2</xdr:row>
      <xdr:rowOff>133350</xdr:rowOff>
    </xdr:from>
    <xdr:to>
      <xdr:col>13</xdr:col>
      <xdr:colOff>519112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E551AC-591E-1B9E-8DE1-2485CCF69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423862</xdr:colOff>
      <xdr:row>2</xdr:row>
      <xdr:rowOff>190500</xdr:rowOff>
    </xdr:from>
    <xdr:to>
      <xdr:col>10</xdr:col>
      <xdr:colOff>261937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8B9843-BEAA-917F-306C-62963983E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442912</xdr:colOff>
      <xdr:row>15</xdr:row>
      <xdr:rowOff>123825</xdr:rowOff>
    </xdr:from>
    <xdr:to>
      <xdr:col>3</xdr:col>
      <xdr:colOff>795337</xdr:colOff>
      <xdr:row>29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5B1D20-E763-7007-8C6E-893728062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Devenney" refreshedDate="45178.6025568287" createdVersion="8" refreshedVersion="8" minRefreshableVersion="3" recordCount="1000" xr:uid="{4AADFB68-01AF-415E-8A56-793C935BE40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Devenney" refreshedDate="45179.600366087965" createdVersion="8" refreshedVersion="8" minRefreshableVersion="3" recordCount="1001" xr:uid="{4BCBBEE4-B508-44BE-8875-E6B49C88B8FA}">
  <cacheSource type="worksheet">
    <worksheetSource ref="D1:T1048576" sheet="Crowdfunding"/>
  </cacheSource>
  <cacheFields count="20"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19"/>
    </cacheField>
    <cacheField name="deadline" numFmtId="0">
      <sharedItems containsString="0" containsBlank="1" containsNumber="1" containsInteger="1" minValue="1263016800" maxValue="1581314400"/>
    </cacheField>
    <cacheField name="date ended conversa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9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9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9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DE93DF-A8D4-4DB7-961E-2B262E5C34A2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sd="0" x="4"/>
        <item sd="0" x="0"/>
        <item sd="0" x="6"/>
        <item sd="0" x="8"/>
        <item sd="0" x="1"/>
        <item sd="0" x="7"/>
        <item sd="0" x="5"/>
        <item sd="0" x="2"/>
        <item sd="0" x="3"/>
        <item t="default" sd="0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C85BB-0DE1-432A-AAE9-7B02B904E263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5DACD-C839-4BD9-A5D2-86D04095C43E}" name="PivotTable10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0"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17"/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4">
    <i>
      <x/>
    </i>
    <i>
      <x v="1"/>
    </i>
    <i>
      <x v="3"/>
    </i>
    <i t="grand">
      <x/>
    </i>
  </colItems>
  <pageFields count="2">
    <pageField fld="15" hier="-1"/>
    <pageField fld="19" hier="-1"/>
  </pageFields>
  <dataFields count="1">
    <dataField name="Count of outcome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D1" workbookViewId="0">
      <selection activeCell="D2" sqref="D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1" style="5"/>
    <col min="8" max="8" width="13" bestFit="1" customWidth="1"/>
    <col min="9" max="9" width="13" customWidth="1"/>
    <col min="12" max="12" width="11.125" bestFit="1" customWidth="1"/>
    <col min="13" max="13" width="11.125" customWidth="1"/>
    <col min="14" max="14" width="11.125" bestFit="1" customWidth="1"/>
    <col min="15" max="15" width="11.125" customWidth="1"/>
    <col min="18" max="18" width="28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0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s="6">
        <f>IF(E2&lt;&gt;0,E2/H2,0)</f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E3/D3*100</f>
        <v>1040</v>
      </c>
      <c r="G3" t="s">
        <v>20</v>
      </c>
      <c r="H3">
        <v>158</v>
      </c>
      <c r="I3" s="6">
        <f t="shared" ref="I3:I66" si="1">IF(E3&lt;&gt;0,E3/H3,0)</f>
        <v>92.151898734177209</v>
      </c>
      <c r="J3" t="s">
        <v>21</v>
      </c>
      <c r="K3" t="s">
        <v>22</v>
      </c>
      <c r="L3">
        <v>1408424400</v>
      </c>
      <c r="M3" s="9">
        <f t="shared" ref="M3:M66" si="2">(((L3/60)/60)/24)+DATE(1970,1,1)</f>
        <v>41870.208333333336</v>
      </c>
      <c r="N3">
        <v>1408597200</v>
      </c>
      <c r="O3" s="9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 s="9">
        <f t="shared" si="2"/>
        <v>41595.25</v>
      </c>
      <c r="N4">
        <v>1384840800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 s="9">
        <f t="shared" si="2"/>
        <v>43688.208333333328</v>
      </c>
      <c r="N5">
        <v>1568955600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 s="9">
        <f t="shared" si="2"/>
        <v>43485.25</v>
      </c>
      <c r="N6">
        <v>1548309600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 s="9">
        <f t="shared" si="2"/>
        <v>41149.208333333336</v>
      </c>
      <c r="N7">
        <v>1347080400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 s="9">
        <f t="shared" si="2"/>
        <v>42991.208333333328</v>
      </c>
      <c r="N8">
        <v>1505365200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 s="9">
        <f t="shared" si="2"/>
        <v>42229.208333333328</v>
      </c>
      <c r="N9">
        <v>1439614800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 s="9">
        <f t="shared" si="2"/>
        <v>40399.208333333336</v>
      </c>
      <c r="N10">
        <v>1281502800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 s="9">
        <f t="shared" si="2"/>
        <v>41536.208333333336</v>
      </c>
      <c r="N11">
        <v>1383804000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 s="9">
        <f t="shared" si="2"/>
        <v>40404.208333333336</v>
      </c>
      <c r="N12">
        <v>1285909200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 s="9">
        <f t="shared" si="2"/>
        <v>40442.208333333336</v>
      </c>
      <c r="N13">
        <v>1285563600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 s="9">
        <f t="shared" si="2"/>
        <v>43760.208333333328</v>
      </c>
      <c r="N14">
        <v>1572411600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 s="9">
        <f t="shared" si="2"/>
        <v>42532.208333333328</v>
      </c>
      <c r="N15">
        <v>1466658000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 s="9">
        <f t="shared" si="2"/>
        <v>40974.25</v>
      </c>
      <c r="N16">
        <v>1333342800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 s="9">
        <f t="shared" si="2"/>
        <v>43809.25</v>
      </c>
      <c r="N17">
        <v>1576303200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 s="9">
        <f t="shared" si="2"/>
        <v>41661.25</v>
      </c>
      <c r="N18">
        <v>1392271200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 s="9">
        <f t="shared" si="2"/>
        <v>40555.25</v>
      </c>
      <c r="N19">
        <v>1294898400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 s="9">
        <f t="shared" si="2"/>
        <v>43351.208333333328</v>
      </c>
      <c r="N20">
        <v>1537074000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 s="9">
        <f t="shared" si="2"/>
        <v>43528.25</v>
      </c>
      <c r="N21">
        <v>1553490000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 s="9">
        <f t="shared" si="2"/>
        <v>41848.208333333336</v>
      </c>
      <c r="N22">
        <v>1406523600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 s="9">
        <f t="shared" si="2"/>
        <v>40770.208333333336</v>
      </c>
      <c r="N23">
        <v>1316322000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 s="9">
        <f t="shared" si="2"/>
        <v>43193.208333333328</v>
      </c>
      <c r="N24">
        <v>1524027600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 s="9">
        <f t="shared" si="2"/>
        <v>43510.25</v>
      </c>
      <c r="N25">
        <v>1554699600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 s="9">
        <f t="shared" si="2"/>
        <v>41811.208333333336</v>
      </c>
      <c r="N26">
        <v>1403499600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 s="9">
        <f t="shared" si="2"/>
        <v>40681.208333333336</v>
      </c>
      <c r="N27">
        <v>1307422800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 s="9">
        <f t="shared" si="2"/>
        <v>43312.208333333328</v>
      </c>
      <c r="N28">
        <v>1535346000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 s="9">
        <f t="shared" si="2"/>
        <v>42280.208333333328</v>
      </c>
      <c r="N29">
        <v>1444539600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 s="9">
        <f t="shared" si="2"/>
        <v>40218.25</v>
      </c>
      <c r="N30">
        <v>1267682400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 s="9">
        <f t="shared" si="2"/>
        <v>43301.208333333328</v>
      </c>
      <c r="N31">
        <v>1535518800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 s="9">
        <f t="shared" si="2"/>
        <v>43609.208333333328</v>
      </c>
      <c r="N32">
        <v>1559106000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 s="9">
        <f t="shared" si="2"/>
        <v>42374.25</v>
      </c>
      <c r="N33">
        <v>1454392800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 s="9">
        <f t="shared" si="2"/>
        <v>43110.25</v>
      </c>
      <c r="N34">
        <v>1517896800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 s="9">
        <f t="shared" si="2"/>
        <v>41917.208333333336</v>
      </c>
      <c r="N35">
        <v>1415685600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 s="9">
        <f t="shared" si="2"/>
        <v>42817.208333333328</v>
      </c>
      <c r="N36">
        <v>1490677200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 s="9">
        <f t="shared" si="2"/>
        <v>43484.25</v>
      </c>
      <c r="N37">
        <v>1551506400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 s="9">
        <f t="shared" si="2"/>
        <v>40600.25</v>
      </c>
      <c r="N38">
        <v>1300856400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 s="9">
        <f t="shared" si="2"/>
        <v>43744.208333333328</v>
      </c>
      <c r="N39">
        <v>1573192800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 s="9">
        <f t="shared" si="2"/>
        <v>40469.208333333336</v>
      </c>
      <c r="N40">
        <v>1287810000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 s="9">
        <f t="shared" si="2"/>
        <v>41330.25</v>
      </c>
      <c r="N41">
        <v>1362978000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 s="9">
        <f t="shared" si="2"/>
        <v>40334.208333333336</v>
      </c>
      <c r="N42">
        <v>1277355600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 s="9">
        <f t="shared" si="2"/>
        <v>41156.208333333336</v>
      </c>
      <c r="N43">
        <v>1348981200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 s="9">
        <f t="shared" si="2"/>
        <v>40728.208333333336</v>
      </c>
      <c r="N44">
        <v>1310533200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 s="9">
        <f t="shared" si="2"/>
        <v>41844.208333333336</v>
      </c>
      <c r="N45">
        <v>1407560400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 s="9">
        <f t="shared" si="2"/>
        <v>43541.208333333328</v>
      </c>
      <c r="N46">
        <v>1552885200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 s="9">
        <f t="shared" si="2"/>
        <v>42676.208333333328</v>
      </c>
      <c r="N47">
        <v>1479362400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 s="9">
        <f t="shared" si="2"/>
        <v>40367.208333333336</v>
      </c>
      <c r="N48">
        <v>1280552400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 s="9">
        <f t="shared" si="2"/>
        <v>41727.208333333336</v>
      </c>
      <c r="N49">
        <v>1398661200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 s="9">
        <f t="shared" si="2"/>
        <v>42180.208333333328</v>
      </c>
      <c r="N50">
        <v>1436245200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 s="9">
        <f t="shared" si="2"/>
        <v>43758.208333333328</v>
      </c>
      <c r="N51">
        <v>1575439200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 s="9">
        <f t="shared" si="2"/>
        <v>41487.208333333336</v>
      </c>
      <c r="N52">
        <v>1377752400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 s="9">
        <f t="shared" si="2"/>
        <v>40995.208333333336</v>
      </c>
      <c r="N53">
        <v>1334206800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 s="9">
        <f t="shared" si="2"/>
        <v>40436.208333333336</v>
      </c>
      <c r="N54">
        <v>1284872400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 s="9">
        <f t="shared" si="2"/>
        <v>41779.208333333336</v>
      </c>
      <c r="N55">
        <v>1403931600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 s="9">
        <f t="shared" si="2"/>
        <v>43170.25</v>
      </c>
      <c r="N56">
        <v>1521262800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 s="9">
        <f t="shared" si="2"/>
        <v>43311.208333333328</v>
      </c>
      <c r="N57">
        <v>1533358800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 s="9">
        <f t="shared" si="2"/>
        <v>42014.25</v>
      </c>
      <c r="N58">
        <v>1421474400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 s="9">
        <f t="shared" si="2"/>
        <v>42979.208333333328</v>
      </c>
      <c r="N59">
        <v>1505278800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 s="9">
        <f t="shared" si="2"/>
        <v>42268.208333333328</v>
      </c>
      <c r="N60">
        <v>1443934800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 s="9">
        <f t="shared" si="2"/>
        <v>42898.208333333328</v>
      </c>
      <c r="N61">
        <v>1498539600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 s="9">
        <f t="shared" si="2"/>
        <v>41107.208333333336</v>
      </c>
      <c r="N62">
        <v>1342760400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 s="9">
        <f t="shared" si="2"/>
        <v>40595.25</v>
      </c>
      <c r="N63">
        <v>1301720400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 s="9">
        <f t="shared" si="2"/>
        <v>42160.208333333328</v>
      </c>
      <c r="N64">
        <v>1433566800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 s="9">
        <f t="shared" si="2"/>
        <v>42853.208333333328</v>
      </c>
      <c r="N65">
        <v>1493874000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 s="9">
        <f t="shared" si="2"/>
        <v>43283.208333333328</v>
      </c>
      <c r="N66">
        <v>1531803600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E67/D67*100</f>
        <v>236.14754098360655</v>
      </c>
      <c r="G67" t="s">
        <v>20</v>
      </c>
      <c r="H67">
        <v>236</v>
      </c>
      <c r="I67" s="6">
        <f t="shared" ref="I67:I130" si="5">IF(E67&lt;&gt;0,E67/H67,0)</f>
        <v>61.038135593220339</v>
      </c>
      <c r="J67" t="s">
        <v>21</v>
      </c>
      <c r="K67" t="s">
        <v>22</v>
      </c>
      <c r="L67">
        <v>1296108000</v>
      </c>
      <c r="M67" s="9">
        <f t="shared" ref="M67:M130" si="6">(((L67/60)/60)/24)+DATE(1970,1,1)</f>
        <v>40570.25</v>
      </c>
      <c r="N67">
        <v>1296712800</v>
      </c>
      <c r="O67" s="9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 s="9">
        <f t="shared" si="6"/>
        <v>42102.208333333328</v>
      </c>
      <c r="N68">
        <v>1428901200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 s="9">
        <f t="shared" si="6"/>
        <v>40203.25</v>
      </c>
      <c r="N69">
        <v>1264831200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 s="9">
        <f t="shared" si="6"/>
        <v>42943.208333333328</v>
      </c>
      <c r="N70">
        <v>1505192400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 s="9">
        <f t="shared" si="6"/>
        <v>40531.25</v>
      </c>
      <c r="N71">
        <v>1295676000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 s="9">
        <f t="shared" si="6"/>
        <v>40484.208333333336</v>
      </c>
      <c r="N72">
        <v>1292911200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 s="9">
        <f t="shared" si="6"/>
        <v>43799.25</v>
      </c>
      <c r="N73">
        <v>1575439200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 s="9">
        <f t="shared" si="6"/>
        <v>42186.208333333328</v>
      </c>
      <c r="N74">
        <v>1438837200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 s="9">
        <f t="shared" si="6"/>
        <v>42701.25</v>
      </c>
      <c r="N75">
        <v>1480485600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 s="9">
        <f t="shared" si="6"/>
        <v>42456.208333333328</v>
      </c>
      <c r="N76">
        <v>1459141200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 s="9">
        <f t="shared" si="6"/>
        <v>43296.208333333328</v>
      </c>
      <c r="N77">
        <v>1532322000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 s="9">
        <f t="shared" si="6"/>
        <v>42027.25</v>
      </c>
      <c r="N78">
        <v>1426222800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 s="9">
        <f t="shared" si="6"/>
        <v>40448.208333333336</v>
      </c>
      <c r="N79">
        <v>1286773200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 s="9">
        <f t="shared" si="6"/>
        <v>43206.208333333328</v>
      </c>
      <c r="N80">
        <v>1523941200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 s="9">
        <f t="shared" si="6"/>
        <v>43267.208333333328</v>
      </c>
      <c r="N81">
        <v>1529557200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 s="9">
        <f t="shared" si="6"/>
        <v>42976.208333333328</v>
      </c>
      <c r="N82">
        <v>1506574800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 s="9">
        <f t="shared" si="6"/>
        <v>43062.25</v>
      </c>
      <c r="N83">
        <v>1513576800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 s="9">
        <f t="shared" si="6"/>
        <v>43482.25</v>
      </c>
      <c r="N84">
        <v>1548309600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 s="9">
        <f t="shared" si="6"/>
        <v>42579.208333333328</v>
      </c>
      <c r="N85">
        <v>1471582800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 s="9">
        <f t="shared" si="6"/>
        <v>41118.208333333336</v>
      </c>
      <c r="N86">
        <v>1344315600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 s="9">
        <f t="shared" si="6"/>
        <v>40797.208333333336</v>
      </c>
      <c r="N87">
        <v>1316408400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 s="9">
        <f t="shared" si="6"/>
        <v>42128.208333333328</v>
      </c>
      <c r="N88">
        <v>1431838800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 s="9">
        <f t="shared" si="6"/>
        <v>40610.25</v>
      </c>
      <c r="N89">
        <v>1300510800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 s="9">
        <f t="shared" si="6"/>
        <v>42110.208333333328</v>
      </c>
      <c r="N90">
        <v>1431061200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 s="9">
        <f t="shared" si="6"/>
        <v>40283.208333333336</v>
      </c>
      <c r="N91">
        <v>1271480400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 s="9">
        <f t="shared" si="6"/>
        <v>42425.25</v>
      </c>
      <c r="N92">
        <v>1456380000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 s="9">
        <f t="shared" si="6"/>
        <v>42588.208333333328</v>
      </c>
      <c r="N93">
        <v>1472878800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 s="9">
        <f t="shared" si="6"/>
        <v>40352.208333333336</v>
      </c>
      <c r="N94">
        <v>1277355600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 s="9">
        <f t="shared" si="6"/>
        <v>41202.208333333336</v>
      </c>
      <c r="N95">
        <v>1351054800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 s="9">
        <f t="shared" si="6"/>
        <v>43562.208333333328</v>
      </c>
      <c r="N96">
        <v>1555563600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 s="9">
        <f t="shared" si="6"/>
        <v>43752.208333333328</v>
      </c>
      <c r="N97">
        <v>1571634000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 s="9">
        <f t="shared" si="6"/>
        <v>40612.25</v>
      </c>
      <c r="N98">
        <v>1300856400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 s="9">
        <f t="shared" si="6"/>
        <v>42180.208333333328</v>
      </c>
      <c r="N99">
        <v>1439874000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 s="9">
        <f t="shared" si="6"/>
        <v>42212.208333333328</v>
      </c>
      <c r="N100">
        <v>1438318800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 s="9">
        <f t="shared" si="6"/>
        <v>41968.25</v>
      </c>
      <c r="N101">
        <v>1419400800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 s="9">
        <f t="shared" si="6"/>
        <v>40835.208333333336</v>
      </c>
      <c r="N102">
        <v>1320555600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 s="9">
        <f t="shared" si="6"/>
        <v>42056.25</v>
      </c>
      <c r="N103">
        <v>1425103200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 s="9">
        <f t="shared" si="6"/>
        <v>43234.208333333328</v>
      </c>
      <c r="N104">
        <v>1526878800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 s="9">
        <f t="shared" si="6"/>
        <v>40475.208333333336</v>
      </c>
      <c r="N105">
        <v>1288674000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 s="9">
        <f t="shared" si="6"/>
        <v>42878.208333333328</v>
      </c>
      <c r="N106">
        <v>1495602000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 s="9">
        <f t="shared" si="6"/>
        <v>41366.208333333336</v>
      </c>
      <c r="N107">
        <v>1366434000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 s="9">
        <f t="shared" si="6"/>
        <v>43716.208333333328</v>
      </c>
      <c r="N108">
        <v>1568350800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 s="9">
        <f t="shared" si="6"/>
        <v>43213.208333333328</v>
      </c>
      <c r="N109">
        <v>1525928400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 s="9">
        <f t="shared" si="6"/>
        <v>41005.208333333336</v>
      </c>
      <c r="N110">
        <v>1336885200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 s="9">
        <f t="shared" si="6"/>
        <v>41651.25</v>
      </c>
      <c r="N111">
        <v>1389679200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 s="9">
        <f t="shared" si="6"/>
        <v>43354.208333333328</v>
      </c>
      <c r="N112">
        <v>1538283600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 s="9">
        <f t="shared" si="6"/>
        <v>41174.208333333336</v>
      </c>
      <c r="N113">
        <v>1348808400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 s="9">
        <f t="shared" si="6"/>
        <v>41875.208333333336</v>
      </c>
      <c r="N114">
        <v>1410152400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 s="9">
        <f t="shared" si="6"/>
        <v>42990.208333333328</v>
      </c>
      <c r="N115">
        <v>1505797200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 s="9">
        <f t="shared" si="6"/>
        <v>43564.208333333328</v>
      </c>
      <c r="N116">
        <v>1554872400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 s="9">
        <f t="shared" si="6"/>
        <v>43056.25</v>
      </c>
      <c r="N117">
        <v>1513922400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 s="9">
        <f t="shared" si="6"/>
        <v>42265.208333333328</v>
      </c>
      <c r="N118">
        <v>1442638800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 s="9">
        <f t="shared" si="6"/>
        <v>40808.208333333336</v>
      </c>
      <c r="N119">
        <v>1317186000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 s="9">
        <f t="shared" si="6"/>
        <v>41665.25</v>
      </c>
      <c r="N120">
        <v>1391234400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 s="9">
        <f t="shared" si="6"/>
        <v>41806.208333333336</v>
      </c>
      <c r="N121">
        <v>1404363600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 s="9">
        <f t="shared" si="6"/>
        <v>42111.208333333328</v>
      </c>
      <c r="N122">
        <v>1429592400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 s="9">
        <f t="shared" si="6"/>
        <v>41917.208333333336</v>
      </c>
      <c r="N123">
        <v>1413608400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 s="9">
        <f t="shared" si="6"/>
        <v>41970.25</v>
      </c>
      <c r="N124">
        <v>1419400800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 s="9">
        <f t="shared" si="6"/>
        <v>42332.25</v>
      </c>
      <c r="N125">
        <v>1448604000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 s="9">
        <f t="shared" si="6"/>
        <v>43598.208333333328</v>
      </c>
      <c r="N126">
        <v>1562302800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 s="9">
        <f t="shared" si="6"/>
        <v>43362.208333333328</v>
      </c>
      <c r="N127">
        <v>1537678800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 s="9">
        <f t="shared" si="6"/>
        <v>42596.208333333328</v>
      </c>
      <c r="N128">
        <v>1473570000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 s="9">
        <f t="shared" si="6"/>
        <v>40310.208333333336</v>
      </c>
      <c r="N129">
        <v>1273899600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 s="9">
        <f t="shared" si="6"/>
        <v>40417.208333333336</v>
      </c>
      <c r="N130">
        <v>1284008400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E131/D131*100</f>
        <v>3.202693602693603</v>
      </c>
      <c r="G131" t="s">
        <v>74</v>
      </c>
      <c r="H131">
        <v>55</v>
      </c>
      <c r="I131" s="6">
        <f t="shared" ref="I131:I194" si="9">IF(E131&lt;&gt;0,E131/H131,0)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10">(((L131/60)/60)/24)+DATE(1970,1,1)</f>
        <v>42038.25</v>
      </c>
      <c r="N131">
        <v>1425103200</v>
      </c>
      <c r="O131" s="9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 s="9">
        <f t="shared" si="10"/>
        <v>40842.208333333336</v>
      </c>
      <c r="N132">
        <v>1320991200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 s="9">
        <f t="shared" si="10"/>
        <v>41607.25</v>
      </c>
      <c r="N133">
        <v>1386828000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 s="9">
        <f t="shared" si="10"/>
        <v>43112.25</v>
      </c>
      <c r="N134">
        <v>1517119200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 s="9">
        <f t="shared" si="10"/>
        <v>40767.208333333336</v>
      </c>
      <c r="N135">
        <v>1315026000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 s="9">
        <f t="shared" si="10"/>
        <v>40713.208333333336</v>
      </c>
      <c r="N136">
        <v>1312693200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 s="9">
        <f t="shared" si="10"/>
        <v>41340.25</v>
      </c>
      <c r="N137">
        <v>1363064400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 s="9">
        <f t="shared" si="10"/>
        <v>41797.208333333336</v>
      </c>
      <c r="N138">
        <v>1403154000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 s="9">
        <f t="shared" si="10"/>
        <v>40457.208333333336</v>
      </c>
      <c r="N139">
        <v>1286859600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 s="9">
        <f t="shared" si="10"/>
        <v>41180.208333333336</v>
      </c>
      <c r="N140">
        <v>1349326800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 s="9">
        <f t="shared" si="10"/>
        <v>42115.208333333328</v>
      </c>
      <c r="N141">
        <v>1430974800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 s="9">
        <f t="shared" si="10"/>
        <v>43156.25</v>
      </c>
      <c r="N142">
        <v>1519970400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 s="9">
        <f t="shared" si="10"/>
        <v>42167.208333333328</v>
      </c>
      <c r="N143">
        <v>1434603600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 s="9">
        <f t="shared" si="10"/>
        <v>41005.208333333336</v>
      </c>
      <c r="N144">
        <v>1337230800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 s="9">
        <f t="shared" si="10"/>
        <v>40357.208333333336</v>
      </c>
      <c r="N145">
        <v>1279429200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 s="9">
        <f t="shared" si="10"/>
        <v>43633.208333333328</v>
      </c>
      <c r="N146">
        <v>1561438800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 s="9">
        <f t="shared" si="10"/>
        <v>41889.208333333336</v>
      </c>
      <c r="N147">
        <v>1410498000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 s="9">
        <f t="shared" si="10"/>
        <v>40855.25</v>
      </c>
      <c r="N148">
        <v>1322460000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 s="9">
        <f t="shared" si="10"/>
        <v>42534.208333333328</v>
      </c>
      <c r="N149">
        <v>1466312400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 s="9">
        <f t="shared" si="10"/>
        <v>42941.208333333328</v>
      </c>
      <c r="N150">
        <v>1501736400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 s="9">
        <f t="shared" si="10"/>
        <v>41275.25</v>
      </c>
      <c r="N151">
        <v>1361512800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 s="9">
        <f t="shared" si="10"/>
        <v>43450.25</v>
      </c>
      <c r="N152">
        <v>1545026400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 s="9">
        <f t="shared" si="10"/>
        <v>41799.208333333336</v>
      </c>
      <c r="N153">
        <v>1406696400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 s="9">
        <f t="shared" si="10"/>
        <v>42783.25</v>
      </c>
      <c r="N154">
        <v>1487916000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 s="9">
        <f t="shared" si="10"/>
        <v>41201.208333333336</v>
      </c>
      <c r="N155">
        <v>1351141200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 s="9">
        <f t="shared" si="10"/>
        <v>42502.208333333328</v>
      </c>
      <c r="N156">
        <v>1465016400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 s="9">
        <f t="shared" si="10"/>
        <v>40262.208333333336</v>
      </c>
      <c r="N157">
        <v>1270789200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 s="9">
        <f t="shared" si="10"/>
        <v>43743.208333333328</v>
      </c>
      <c r="N158">
        <v>1572325200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 s="9">
        <f t="shared" si="10"/>
        <v>41638.25</v>
      </c>
      <c r="N159">
        <v>1389420000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 s="9">
        <f t="shared" si="10"/>
        <v>42346.25</v>
      </c>
      <c r="N160">
        <v>1449640800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 s="9">
        <f t="shared" si="10"/>
        <v>43551.208333333328</v>
      </c>
      <c r="N161">
        <v>1555218000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 s="9">
        <f t="shared" si="10"/>
        <v>43582.208333333328</v>
      </c>
      <c r="N162">
        <v>1557723600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 s="9">
        <f t="shared" si="10"/>
        <v>42270.208333333328</v>
      </c>
      <c r="N163">
        <v>1443502800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 s="9">
        <f t="shared" si="10"/>
        <v>43442.25</v>
      </c>
      <c r="N164">
        <v>1546840800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 s="9">
        <f t="shared" si="10"/>
        <v>43028.208333333328</v>
      </c>
      <c r="N165">
        <v>1512712800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 s="9">
        <f t="shared" si="10"/>
        <v>43016.208333333328</v>
      </c>
      <c r="N166">
        <v>1507525200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 s="9">
        <f t="shared" si="10"/>
        <v>42948.208333333328</v>
      </c>
      <c r="N167">
        <v>1504328400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 s="9">
        <f t="shared" si="10"/>
        <v>40534.25</v>
      </c>
      <c r="N168">
        <v>1293343200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 s="9">
        <f t="shared" si="10"/>
        <v>41435.208333333336</v>
      </c>
      <c r="N169">
        <v>1371704400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 s="9">
        <f t="shared" si="10"/>
        <v>43518.25</v>
      </c>
      <c r="N170">
        <v>1552798800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 s="9">
        <f t="shared" si="10"/>
        <v>41077.208333333336</v>
      </c>
      <c r="N171">
        <v>1342328400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 s="9">
        <f t="shared" si="10"/>
        <v>42950.208333333328</v>
      </c>
      <c r="N172">
        <v>1502341200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 s="9">
        <f t="shared" si="10"/>
        <v>41718.208333333336</v>
      </c>
      <c r="N173">
        <v>1397192400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 s="9">
        <f t="shared" si="10"/>
        <v>41839.208333333336</v>
      </c>
      <c r="N174">
        <v>1407042000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 s="9">
        <f t="shared" si="10"/>
        <v>41412.208333333336</v>
      </c>
      <c r="N175">
        <v>1369371600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 s="9">
        <f t="shared" si="10"/>
        <v>42282.208333333328</v>
      </c>
      <c r="N176">
        <v>1444107600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 s="9">
        <f t="shared" si="10"/>
        <v>42613.208333333328</v>
      </c>
      <c r="N177">
        <v>1474261200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 s="9">
        <f t="shared" si="10"/>
        <v>42616.208333333328</v>
      </c>
      <c r="N178">
        <v>1473656400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 s="9">
        <f t="shared" si="10"/>
        <v>40497.25</v>
      </c>
      <c r="N179">
        <v>1291960800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 s="9">
        <f t="shared" si="10"/>
        <v>42999.208333333328</v>
      </c>
      <c r="N180">
        <v>1506747600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 s="9">
        <f t="shared" si="10"/>
        <v>41350.208333333336</v>
      </c>
      <c r="N181">
        <v>1363582800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 s="9">
        <f t="shared" si="10"/>
        <v>40259.208333333336</v>
      </c>
      <c r="N182">
        <v>1269666000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 s="9">
        <f t="shared" si="10"/>
        <v>43012.208333333328</v>
      </c>
      <c r="N183">
        <v>1508648400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 s="9">
        <f t="shared" si="10"/>
        <v>43631.208333333328</v>
      </c>
      <c r="N184">
        <v>1561957200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 s="9">
        <f t="shared" si="10"/>
        <v>40430.208333333336</v>
      </c>
      <c r="N185">
        <v>1285131600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 s="9">
        <f t="shared" si="10"/>
        <v>43588.208333333328</v>
      </c>
      <c r="N186">
        <v>1556946000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 s="9">
        <f t="shared" si="10"/>
        <v>43233.208333333328</v>
      </c>
      <c r="N187">
        <v>1527138000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 s="9">
        <f t="shared" si="10"/>
        <v>41782.208333333336</v>
      </c>
      <c r="N188">
        <v>1402117200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 s="9">
        <f t="shared" si="10"/>
        <v>41328.25</v>
      </c>
      <c r="N189">
        <v>1364014800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 s="9">
        <f t="shared" si="10"/>
        <v>41975.25</v>
      </c>
      <c r="N190">
        <v>1417586400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 s="9">
        <f t="shared" si="10"/>
        <v>42433.25</v>
      </c>
      <c r="N191">
        <v>1457071200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 s="9">
        <f t="shared" si="10"/>
        <v>41429.208333333336</v>
      </c>
      <c r="N192">
        <v>1370408400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 s="9">
        <f t="shared" si="10"/>
        <v>43536.208333333328</v>
      </c>
      <c r="N193">
        <v>1552626000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 s="9">
        <f t="shared" si="10"/>
        <v>41817.208333333336</v>
      </c>
      <c r="N194">
        <v>1404190800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E195/D195*100</f>
        <v>45.636363636363633</v>
      </c>
      <c r="G195" t="s">
        <v>14</v>
      </c>
      <c r="H195">
        <v>65</v>
      </c>
      <c r="I195" s="6">
        <f t="shared" ref="I195:I258" si="13">IF(E195&lt;&gt;0,E195/H195,0)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14">(((L195/60)/60)/24)+DATE(1970,1,1)</f>
        <v>43198.208333333328</v>
      </c>
      <c r="N195">
        <v>1523509200</v>
      </c>
      <c r="O195" s="9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 s="9">
        <f t="shared" si="14"/>
        <v>42261.208333333328</v>
      </c>
      <c r="N196">
        <v>1443589200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 s="9">
        <f t="shared" si="14"/>
        <v>43310.208333333328</v>
      </c>
      <c r="N197">
        <v>1533445200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 s="9">
        <f t="shared" si="14"/>
        <v>42616.208333333328</v>
      </c>
      <c r="N198">
        <v>1474520400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 s="9">
        <f t="shared" si="14"/>
        <v>42909.208333333328</v>
      </c>
      <c r="N199">
        <v>1499403600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 s="9">
        <f t="shared" si="14"/>
        <v>40396.208333333336</v>
      </c>
      <c r="N200">
        <v>1283576400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 s="9">
        <f t="shared" si="14"/>
        <v>42192.208333333328</v>
      </c>
      <c r="N201">
        <v>1436590800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 s="9">
        <f t="shared" si="14"/>
        <v>40262.208333333336</v>
      </c>
      <c r="N202">
        <v>1270443600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 s="9">
        <f t="shared" si="14"/>
        <v>41845.208333333336</v>
      </c>
      <c r="N203">
        <v>1407819600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 s="9">
        <f t="shared" si="14"/>
        <v>40818.208333333336</v>
      </c>
      <c r="N204">
        <v>1317877200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 s="9">
        <f t="shared" si="14"/>
        <v>42752.25</v>
      </c>
      <c r="N205">
        <v>1484805600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 s="9">
        <f t="shared" si="14"/>
        <v>40636.208333333336</v>
      </c>
      <c r="N206">
        <v>1302670800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 s="9">
        <f t="shared" si="14"/>
        <v>43390.208333333328</v>
      </c>
      <c r="N207">
        <v>1540789200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 s="9">
        <f t="shared" si="14"/>
        <v>40236.25</v>
      </c>
      <c r="N208">
        <v>1268028000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 s="9">
        <f t="shared" si="14"/>
        <v>43340.208333333328</v>
      </c>
      <c r="N209">
        <v>1537160400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 s="9">
        <f t="shared" si="14"/>
        <v>43048.25</v>
      </c>
      <c r="N210">
        <v>1512280800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 s="9">
        <f t="shared" si="14"/>
        <v>42496.208333333328</v>
      </c>
      <c r="N211">
        <v>1463115600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 s="9">
        <f t="shared" si="14"/>
        <v>42797.25</v>
      </c>
      <c r="N212">
        <v>1490850000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 s="9">
        <f t="shared" si="14"/>
        <v>41513.208333333336</v>
      </c>
      <c r="N213">
        <v>1379653200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 s="9">
        <f t="shared" si="14"/>
        <v>43814.25</v>
      </c>
      <c r="N214">
        <v>1580364000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 s="9">
        <f t="shared" si="14"/>
        <v>40488.208333333336</v>
      </c>
      <c r="N215">
        <v>1289714400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 s="9">
        <f t="shared" si="14"/>
        <v>40409.208333333336</v>
      </c>
      <c r="N216">
        <v>1282712400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 s="9">
        <f t="shared" si="14"/>
        <v>43509.25</v>
      </c>
      <c r="N217">
        <v>1550210400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 s="9">
        <f t="shared" si="14"/>
        <v>40869.25</v>
      </c>
      <c r="N218">
        <v>1322114400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 s="9">
        <f t="shared" si="14"/>
        <v>43583.208333333328</v>
      </c>
      <c r="N219">
        <v>1557205200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 s="9">
        <f t="shared" si="14"/>
        <v>40858.25</v>
      </c>
      <c r="N220">
        <v>1323928800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 s="9">
        <f t="shared" si="14"/>
        <v>41137.208333333336</v>
      </c>
      <c r="N221">
        <v>1346130000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 s="9">
        <f t="shared" si="14"/>
        <v>40725.208333333336</v>
      </c>
      <c r="N222">
        <v>1311051600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 s="9">
        <f t="shared" si="14"/>
        <v>41081.208333333336</v>
      </c>
      <c r="N223">
        <v>1340427600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 s="9">
        <f t="shared" si="14"/>
        <v>41914.208333333336</v>
      </c>
      <c r="N224">
        <v>1412312400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 s="9">
        <f t="shared" si="14"/>
        <v>42445.208333333328</v>
      </c>
      <c r="N225">
        <v>1459314000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 s="9">
        <f t="shared" si="14"/>
        <v>41906.208333333336</v>
      </c>
      <c r="N226">
        <v>1415426400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 s="9">
        <f t="shared" si="14"/>
        <v>41762.208333333336</v>
      </c>
      <c r="N227">
        <v>1399093200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 s="9">
        <f t="shared" si="14"/>
        <v>40276.208333333336</v>
      </c>
      <c r="N228">
        <v>1273899600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 s="9">
        <f t="shared" si="14"/>
        <v>42139.208333333328</v>
      </c>
      <c r="N229">
        <v>1432184400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 s="9">
        <f t="shared" si="14"/>
        <v>42613.208333333328</v>
      </c>
      <c r="N230">
        <v>1474779600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 s="9">
        <f t="shared" si="14"/>
        <v>42887.208333333328</v>
      </c>
      <c r="N231">
        <v>1500440400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 s="9">
        <f t="shared" si="14"/>
        <v>43805.25</v>
      </c>
      <c r="N232">
        <v>1575612000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 s="9">
        <f t="shared" si="14"/>
        <v>41415.208333333336</v>
      </c>
      <c r="N233">
        <v>1374123600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 s="9">
        <f t="shared" si="14"/>
        <v>42576.208333333328</v>
      </c>
      <c r="N234">
        <v>1469509200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 s="9">
        <f t="shared" si="14"/>
        <v>40706.208333333336</v>
      </c>
      <c r="N235">
        <v>1309237200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 s="9">
        <f t="shared" si="14"/>
        <v>42969.208333333328</v>
      </c>
      <c r="N236">
        <v>1503982800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 s="9">
        <f t="shared" si="14"/>
        <v>42779.25</v>
      </c>
      <c r="N237">
        <v>1487397600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 s="9">
        <f t="shared" si="14"/>
        <v>43641.208333333328</v>
      </c>
      <c r="N238">
        <v>1562043600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 s="9">
        <f t="shared" si="14"/>
        <v>41754.208333333336</v>
      </c>
      <c r="N239">
        <v>1398574800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 s="9">
        <f t="shared" si="14"/>
        <v>43083.25</v>
      </c>
      <c r="N240">
        <v>1515391200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 s="9">
        <f t="shared" si="14"/>
        <v>42245.208333333328</v>
      </c>
      <c r="N241">
        <v>1441170000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 s="9">
        <f t="shared" si="14"/>
        <v>40396.208333333336</v>
      </c>
      <c r="N242">
        <v>1281157200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 s="9">
        <f t="shared" si="14"/>
        <v>41742.208333333336</v>
      </c>
      <c r="N243">
        <v>1398229200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 s="9">
        <f t="shared" si="14"/>
        <v>42865.208333333328</v>
      </c>
      <c r="N244">
        <v>1495256400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 s="9">
        <f t="shared" si="14"/>
        <v>43163.25</v>
      </c>
      <c r="N245">
        <v>1520402400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 s="9">
        <f t="shared" si="14"/>
        <v>41834.208333333336</v>
      </c>
      <c r="N246">
        <v>1409806800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 s="9">
        <f t="shared" si="14"/>
        <v>41736.208333333336</v>
      </c>
      <c r="N247">
        <v>1396933200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 s="9">
        <f t="shared" si="14"/>
        <v>41491.208333333336</v>
      </c>
      <c r="N248">
        <v>1376024400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 s="9">
        <f t="shared" si="14"/>
        <v>42726.25</v>
      </c>
      <c r="N249">
        <v>1483682400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 s="9">
        <f t="shared" si="14"/>
        <v>42004.25</v>
      </c>
      <c r="N250">
        <v>1420437600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 s="9">
        <f t="shared" si="14"/>
        <v>42006.25</v>
      </c>
      <c r="N251">
        <v>1420783200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 s="9">
        <f t="shared" si="14"/>
        <v>40203.25</v>
      </c>
      <c r="N252">
        <v>1267423200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 s="9">
        <f t="shared" si="14"/>
        <v>41252.25</v>
      </c>
      <c r="N253">
        <v>1355205600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 s="9">
        <f t="shared" si="14"/>
        <v>41572.208333333336</v>
      </c>
      <c r="N254">
        <v>1383109200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 s="9">
        <f t="shared" si="14"/>
        <v>40641.208333333336</v>
      </c>
      <c r="N255">
        <v>1303275600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 s="9">
        <f t="shared" si="14"/>
        <v>42787.25</v>
      </c>
      <c r="N256">
        <v>1487829600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 s="9">
        <f t="shared" si="14"/>
        <v>40590.25</v>
      </c>
      <c r="N257">
        <v>1298268000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 s="9">
        <f t="shared" si="14"/>
        <v>42393.25</v>
      </c>
      <c r="N258">
        <v>1456812000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E259/D259*100</f>
        <v>146</v>
      </c>
      <c r="G259" t="s">
        <v>20</v>
      </c>
      <c r="H259">
        <v>92</v>
      </c>
      <c r="I259" s="6">
        <f t="shared" ref="I259:I322" si="17">IF(E259&lt;&gt;0,E259/H259,0)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18">(((L259/60)/60)/24)+DATE(1970,1,1)</f>
        <v>41338.25</v>
      </c>
      <c r="N259">
        <v>1363669200</v>
      </c>
      <c r="O259" s="9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 s="9">
        <f t="shared" si="18"/>
        <v>42712.25</v>
      </c>
      <c r="N260">
        <v>1482904800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 s="9">
        <f t="shared" si="18"/>
        <v>41251.25</v>
      </c>
      <c r="N261">
        <v>1356588000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 s="9">
        <f t="shared" si="18"/>
        <v>41180.208333333336</v>
      </c>
      <c r="N262">
        <v>1349845200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 s="9">
        <f t="shared" si="18"/>
        <v>40415.208333333336</v>
      </c>
      <c r="N263">
        <v>1283058000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 s="9">
        <f t="shared" si="18"/>
        <v>40638.208333333336</v>
      </c>
      <c r="N264">
        <v>1304226000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 s="9">
        <f t="shared" si="18"/>
        <v>40187.25</v>
      </c>
      <c r="N265">
        <v>1263016800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 s="9">
        <f t="shared" si="18"/>
        <v>41317.25</v>
      </c>
      <c r="N266">
        <v>1362031200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 s="9">
        <f t="shared" si="18"/>
        <v>42372.25</v>
      </c>
      <c r="N267">
        <v>1455602400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 s="9">
        <f t="shared" si="18"/>
        <v>41950.25</v>
      </c>
      <c r="N268">
        <v>1418191200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 s="9">
        <f t="shared" si="18"/>
        <v>41206.208333333336</v>
      </c>
      <c r="N269">
        <v>1352440800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 s="9">
        <f t="shared" si="18"/>
        <v>41186.208333333336</v>
      </c>
      <c r="N270">
        <v>1353304800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 s="9">
        <f t="shared" si="18"/>
        <v>43496.25</v>
      </c>
      <c r="N271">
        <v>1550728800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 s="9">
        <f t="shared" si="18"/>
        <v>40514.25</v>
      </c>
      <c r="N272">
        <v>1291442400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 s="9">
        <f t="shared" si="18"/>
        <v>42345.25</v>
      </c>
      <c r="N273">
        <v>1452146400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 s="9">
        <f t="shared" si="18"/>
        <v>43656.208333333328</v>
      </c>
      <c r="N274">
        <v>1564894800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 s="9">
        <f t="shared" si="18"/>
        <v>42995.208333333328</v>
      </c>
      <c r="N275">
        <v>1505883600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 s="9">
        <f t="shared" si="18"/>
        <v>43045.25</v>
      </c>
      <c r="N276">
        <v>1510380000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 s="9">
        <f t="shared" si="18"/>
        <v>43561.208333333328</v>
      </c>
      <c r="N277">
        <v>1555218000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 s="9">
        <f t="shared" si="18"/>
        <v>41018.208333333336</v>
      </c>
      <c r="N278">
        <v>1335243600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 s="9">
        <f t="shared" si="18"/>
        <v>40378.208333333336</v>
      </c>
      <c r="N279">
        <v>1279688400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 s="9">
        <f t="shared" si="18"/>
        <v>41239.25</v>
      </c>
      <c r="N280">
        <v>1356069600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 s="9">
        <f t="shared" si="18"/>
        <v>43346.208333333328</v>
      </c>
      <c r="N281">
        <v>1536210000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 s="9">
        <f t="shared" si="18"/>
        <v>43060.25</v>
      </c>
      <c r="N282">
        <v>1511762400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 s="9">
        <f t="shared" si="18"/>
        <v>40979.25</v>
      </c>
      <c r="N283">
        <v>1333256400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 s="9">
        <f t="shared" si="18"/>
        <v>42701.25</v>
      </c>
      <c r="N284">
        <v>1480744800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 s="9">
        <f t="shared" si="18"/>
        <v>42520.208333333328</v>
      </c>
      <c r="N285">
        <v>1465016400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 s="9">
        <f t="shared" si="18"/>
        <v>41030.208333333336</v>
      </c>
      <c r="N286">
        <v>1336280400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 s="9">
        <f t="shared" si="18"/>
        <v>42623.208333333328</v>
      </c>
      <c r="N287">
        <v>1476766800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 s="9">
        <f t="shared" si="18"/>
        <v>42697.25</v>
      </c>
      <c r="N288">
        <v>1480485600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 s="9">
        <f t="shared" si="18"/>
        <v>42122.208333333328</v>
      </c>
      <c r="N289">
        <v>1430197200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 s="9">
        <f t="shared" si="18"/>
        <v>40982.208333333336</v>
      </c>
      <c r="N290">
        <v>1331787600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 s="9">
        <f t="shared" si="18"/>
        <v>42219.208333333328</v>
      </c>
      <c r="N291">
        <v>1438837200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 s="9">
        <f t="shared" si="18"/>
        <v>41404.208333333336</v>
      </c>
      <c r="N292">
        <v>1370926800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 s="9">
        <f t="shared" si="18"/>
        <v>40831.208333333336</v>
      </c>
      <c r="N293">
        <v>1319000400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 s="9">
        <f t="shared" si="18"/>
        <v>40984.208333333336</v>
      </c>
      <c r="N294">
        <v>1333429200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 s="9">
        <f t="shared" si="18"/>
        <v>40456.208333333336</v>
      </c>
      <c r="N295">
        <v>1287032400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 s="9">
        <f t="shared" si="18"/>
        <v>43399.208333333328</v>
      </c>
      <c r="N296">
        <v>1541570400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 s="9">
        <f t="shared" si="18"/>
        <v>41562.208333333336</v>
      </c>
      <c r="N297">
        <v>1383976800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 s="9">
        <f t="shared" si="18"/>
        <v>43493.25</v>
      </c>
      <c r="N298">
        <v>1550556000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 s="9">
        <f t="shared" si="18"/>
        <v>41653.25</v>
      </c>
      <c r="N299">
        <v>1390456800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 s="9">
        <f t="shared" si="18"/>
        <v>42426.25</v>
      </c>
      <c r="N300">
        <v>1458018000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 s="9">
        <f t="shared" si="18"/>
        <v>42432.25</v>
      </c>
      <c r="N301">
        <v>1461819600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 s="9">
        <f t="shared" si="18"/>
        <v>42977.208333333328</v>
      </c>
      <c r="N302">
        <v>1504155600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 s="9">
        <f t="shared" si="18"/>
        <v>42061.25</v>
      </c>
      <c r="N303">
        <v>1426395600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 s="9">
        <f t="shared" si="18"/>
        <v>43345.208333333328</v>
      </c>
      <c r="N304">
        <v>1537074000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 s="9">
        <f t="shared" si="18"/>
        <v>42376.25</v>
      </c>
      <c r="N305">
        <v>1452578400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 s="9">
        <f t="shared" si="18"/>
        <v>42589.208333333328</v>
      </c>
      <c r="N306">
        <v>1474088400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 s="9">
        <f t="shared" si="18"/>
        <v>42448.208333333328</v>
      </c>
      <c r="N307">
        <v>1461906000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 s="9">
        <f t="shared" si="18"/>
        <v>42930.208333333328</v>
      </c>
      <c r="N308">
        <v>1500267600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 s="9">
        <f t="shared" si="18"/>
        <v>41066.208333333336</v>
      </c>
      <c r="N309">
        <v>1340686800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 s="9">
        <f t="shared" si="18"/>
        <v>40651.208333333336</v>
      </c>
      <c r="N310">
        <v>1303189200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 s="9">
        <f t="shared" si="18"/>
        <v>40807.208333333336</v>
      </c>
      <c r="N311">
        <v>1318309200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 s="9">
        <f t="shared" si="18"/>
        <v>40277.208333333336</v>
      </c>
      <c r="N312">
        <v>1272171600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 s="9">
        <f t="shared" si="18"/>
        <v>40590.25</v>
      </c>
      <c r="N313">
        <v>1298872800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 s="9">
        <f t="shared" si="18"/>
        <v>41572.208333333336</v>
      </c>
      <c r="N314">
        <v>1383282000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 s="9">
        <f t="shared" si="18"/>
        <v>40966.25</v>
      </c>
      <c r="N315">
        <v>1330495200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 s="9">
        <f t="shared" si="18"/>
        <v>43536.208333333328</v>
      </c>
      <c r="N316">
        <v>1552798800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 s="9">
        <f t="shared" si="18"/>
        <v>41783.208333333336</v>
      </c>
      <c r="N317">
        <v>1403413200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 s="9">
        <f t="shared" si="18"/>
        <v>43788.25</v>
      </c>
      <c r="N318">
        <v>1574229600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 s="9">
        <f t="shared" si="18"/>
        <v>42869.208333333328</v>
      </c>
      <c r="N319">
        <v>1495861200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 s="9">
        <f t="shared" si="18"/>
        <v>41684.25</v>
      </c>
      <c r="N320">
        <v>1392530400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 s="9">
        <f t="shared" si="18"/>
        <v>40402.208333333336</v>
      </c>
      <c r="N321">
        <v>1283662800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 s="9">
        <f t="shared" si="18"/>
        <v>40673.208333333336</v>
      </c>
      <c r="N322">
        <v>1305781200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E323/D323*100</f>
        <v>94.144366197183089</v>
      </c>
      <c r="G323" t="s">
        <v>14</v>
      </c>
      <c r="H323">
        <v>2468</v>
      </c>
      <c r="I323" s="6">
        <f t="shared" ref="I323:I386" si="21">IF(E323&lt;&gt;0,E323/H323,0)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22">(((L323/60)/60)/24)+DATE(1970,1,1)</f>
        <v>40634.208333333336</v>
      </c>
      <c r="N323">
        <v>1302325200</v>
      </c>
      <c r="O323" s="9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 s="9">
        <f t="shared" si="22"/>
        <v>40507.25</v>
      </c>
      <c r="N324">
        <v>1291788000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 s="9">
        <f t="shared" si="22"/>
        <v>41725.208333333336</v>
      </c>
      <c r="N325">
        <v>1396069200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 s="9">
        <f t="shared" si="22"/>
        <v>42176.208333333328</v>
      </c>
      <c r="N326">
        <v>1435899600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 s="9">
        <f t="shared" si="22"/>
        <v>43267.208333333328</v>
      </c>
      <c r="N327">
        <v>1531112400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 s="9">
        <f t="shared" si="22"/>
        <v>42364.25</v>
      </c>
      <c r="N328">
        <v>1451628000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 s="9">
        <f t="shared" si="22"/>
        <v>43705.208333333328</v>
      </c>
      <c r="N329">
        <v>1567314000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 s="9">
        <f t="shared" si="22"/>
        <v>43434.25</v>
      </c>
      <c r="N330">
        <v>1544508000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 s="9">
        <f t="shared" si="22"/>
        <v>42716.25</v>
      </c>
      <c r="N331">
        <v>1482472800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 s="9">
        <f t="shared" si="22"/>
        <v>43077.25</v>
      </c>
      <c r="N332">
        <v>1512799200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 s="9">
        <f t="shared" si="22"/>
        <v>40896.25</v>
      </c>
      <c r="N333">
        <v>1324360800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 s="9">
        <f t="shared" si="22"/>
        <v>41361.208333333336</v>
      </c>
      <c r="N334">
        <v>1364533200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 s="9">
        <f t="shared" si="22"/>
        <v>43424.25</v>
      </c>
      <c r="N335">
        <v>1545112800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 s="9">
        <f t="shared" si="22"/>
        <v>43110.25</v>
      </c>
      <c r="N336">
        <v>1516168800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 s="9">
        <f t="shared" si="22"/>
        <v>43784.25</v>
      </c>
      <c r="N337">
        <v>1574920800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 s="9">
        <f t="shared" si="22"/>
        <v>40527.25</v>
      </c>
      <c r="N338">
        <v>1292479200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 s="9">
        <f t="shared" si="22"/>
        <v>43780.25</v>
      </c>
      <c r="N339">
        <v>1573538400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 s="9">
        <f t="shared" si="22"/>
        <v>40821.208333333336</v>
      </c>
      <c r="N340">
        <v>1320382800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 s="9">
        <f t="shared" si="22"/>
        <v>42949.208333333328</v>
      </c>
      <c r="N341">
        <v>1502859600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 s="9">
        <f t="shared" si="22"/>
        <v>40889.25</v>
      </c>
      <c r="N342">
        <v>1323756000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 s="9">
        <f t="shared" si="22"/>
        <v>42244.208333333328</v>
      </c>
      <c r="N343">
        <v>1441342800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 s="9">
        <f t="shared" si="22"/>
        <v>41475.208333333336</v>
      </c>
      <c r="N344">
        <v>1375333200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 s="9">
        <f t="shared" si="22"/>
        <v>41597.25</v>
      </c>
      <c r="N345">
        <v>1389420000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 s="9">
        <f t="shared" si="22"/>
        <v>43122.25</v>
      </c>
      <c r="N346">
        <v>1520056800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 s="9">
        <f t="shared" si="22"/>
        <v>42194.208333333328</v>
      </c>
      <c r="N347">
        <v>1436504400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 s="9">
        <f t="shared" si="22"/>
        <v>42971.208333333328</v>
      </c>
      <c r="N348">
        <v>1508302800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 s="9">
        <f t="shared" si="22"/>
        <v>42046.25</v>
      </c>
      <c r="N349">
        <v>1425708000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 s="9">
        <f t="shared" si="22"/>
        <v>42782.25</v>
      </c>
      <c r="N350">
        <v>1488348000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 s="9">
        <f t="shared" si="22"/>
        <v>42930.208333333328</v>
      </c>
      <c r="N351">
        <v>1502600400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 s="9">
        <f t="shared" si="22"/>
        <v>42144.208333333328</v>
      </c>
      <c r="N352">
        <v>1433653200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 s="9">
        <f t="shared" si="22"/>
        <v>42240.208333333328</v>
      </c>
      <c r="N353">
        <v>1441602000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 s="9">
        <f t="shared" si="22"/>
        <v>42315.25</v>
      </c>
      <c r="N354">
        <v>1447567200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 s="9">
        <f t="shared" si="22"/>
        <v>43651.208333333328</v>
      </c>
      <c r="N355">
        <v>1562389200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 s="9">
        <f t="shared" si="22"/>
        <v>41520.208333333336</v>
      </c>
      <c r="N356">
        <v>1378789200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 s="9">
        <f t="shared" si="22"/>
        <v>42757.25</v>
      </c>
      <c r="N357">
        <v>1488520800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 s="9">
        <f t="shared" si="22"/>
        <v>40922.25</v>
      </c>
      <c r="N358">
        <v>1327298400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 s="9">
        <f t="shared" si="22"/>
        <v>42250.208333333328</v>
      </c>
      <c r="N359">
        <v>1443416400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 s="9">
        <f t="shared" si="22"/>
        <v>43322.208333333328</v>
      </c>
      <c r="N360">
        <v>1534136400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 s="9">
        <f t="shared" si="22"/>
        <v>40782.208333333336</v>
      </c>
      <c r="N361">
        <v>1315026000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 s="9">
        <f t="shared" si="22"/>
        <v>40544.25</v>
      </c>
      <c r="N362">
        <v>1295071200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 s="9">
        <f t="shared" si="22"/>
        <v>43015.208333333328</v>
      </c>
      <c r="N363">
        <v>1509426000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 s="9">
        <f t="shared" si="22"/>
        <v>40570.25</v>
      </c>
      <c r="N364">
        <v>1299391200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 s="9">
        <f t="shared" si="22"/>
        <v>40904.25</v>
      </c>
      <c r="N365">
        <v>1325052000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 s="9">
        <f t="shared" si="22"/>
        <v>43164.25</v>
      </c>
      <c r="N366">
        <v>1522818000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 s="9">
        <f t="shared" si="22"/>
        <v>42733.25</v>
      </c>
      <c r="N367">
        <v>1485324000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 s="9">
        <f t="shared" si="22"/>
        <v>40546.25</v>
      </c>
      <c r="N368">
        <v>1294120800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 s="9">
        <f t="shared" si="22"/>
        <v>41930.208333333336</v>
      </c>
      <c r="N369">
        <v>1415685600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 s="9">
        <f t="shared" si="22"/>
        <v>40464.208333333336</v>
      </c>
      <c r="N370">
        <v>1288933200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 s="9">
        <f t="shared" si="22"/>
        <v>41308.25</v>
      </c>
      <c r="N371">
        <v>1363237200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 s="9">
        <f t="shared" si="22"/>
        <v>43570.208333333328</v>
      </c>
      <c r="N372">
        <v>1555822800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 s="9">
        <f t="shared" si="22"/>
        <v>42043.25</v>
      </c>
      <c r="N373">
        <v>1427778000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 s="9">
        <f t="shared" si="22"/>
        <v>42012.25</v>
      </c>
      <c r="N374">
        <v>1422424800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 s="9">
        <f t="shared" si="22"/>
        <v>42964.208333333328</v>
      </c>
      <c r="N375">
        <v>1503637200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 s="9">
        <f t="shared" si="22"/>
        <v>43476.25</v>
      </c>
      <c r="N376">
        <v>1547618400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 s="9">
        <f t="shared" si="22"/>
        <v>42293.208333333328</v>
      </c>
      <c r="N377">
        <v>1449900000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 s="9">
        <f t="shared" si="22"/>
        <v>41826.208333333336</v>
      </c>
      <c r="N378">
        <v>1405141200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 s="9">
        <f t="shared" si="22"/>
        <v>43760.208333333328</v>
      </c>
      <c r="N379">
        <v>1572933600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 s="9">
        <f t="shared" si="22"/>
        <v>43241.208333333328</v>
      </c>
      <c r="N380">
        <v>1530162000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 s="9">
        <f t="shared" si="22"/>
        <v>40843.208333333336</v>
      </c>
      <c r="N381">
        <v>1320904800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 s="9">
        <f t="shared" si="22"/>
        <v>41448.208333333336</v>
      </c>
      <c r="N382">
        <v>1372395600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 s="9">
        <f t="shared" si="22"/>
        <v>42163.208333333328</v>
      </c>
      <c r="N383">
        <v>1437714000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 s="9">
        <f t="shared" si="22"/>
        <v>43024.208333333328</v>
      </c>
      <c r="N384">
        <v>1509771600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 s="9">
        <f t="shared" si="22"/>
        <v>43509.25</v>
      </c>
      <c r="N385">
        <v>1550556000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 s="9">
        <f t="shared" si="22"/>
        <v>42776.25</v>
      </c>
      <c r="N386">
        <v>1489039200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E387/D387*100</f>
        <v>146.16709511568124</v>
      </c>
      <c r="G387" t="s">
        <v>20</v>
      </c>
      <c r="H387">
        <v>1137</v>
      </c>
      <c r="I387" s="6">
        <f t="shared" ref="I387:I450" si="25">IF(E387&lt;&gt;0,E387/H387,0)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26">(((L387/60)/60)/24)+DATE(1970,1,1)</f>
        <v>43553.208333333328</v>
      </c>
      <c r="N387">
        <v>1556600400</v>
      </c>
      <c r="O387" s="9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 s="9">
        <f t="shared" si="26"/>
        <v>40355.208333333336</v>
      </c>
      <c r="N388">
        <v>1278565200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 s="9">
        <f t="shared" si="26"/>
        <v>41072.208333333336</v>
      </c>
      <c r="N389">
        <v>1339909200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 s="9">
        <f t="shared" si="26"/>
        <v>40912.25</v>
      </c>
      <c r="N390">
        <v>1325829600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 s="9">
        <f t="shared" si="26"/>
        <v>40479.208333333336</v>
      </c>
      <c r="N391">
        <v>1290578400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 s="9">
        <f t="shared" si="26"/>
        <v>41530.208333333336</v>
      </c>
      <c r="N392">
        <v>1380344400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 s="9">
        <f t="shared" si="26"/>
        <v>41653.25</v>
      </c>
      <c r="N393">
        <v>1389852000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 s="9">
        <f t="shared" si="26"/>
        <v>40549.25</v>
      </c>
      <c r="N394">
        <v>1294466400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 s="9">
        <f t="shared" si="26"/>
        <v>42933.208333333328</v>
      </c>
      <c r="N395">
        <v>1500354000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 s="9">
        <f t="shared" si="26"/>
        <v>41484.208333333336</v>
      </c>
      <c r="N396">
        <v>1375938000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 s="9">
        <f t="shared" si="26"/>
        <v>40885.25</v>
      </c>
      <c r="N397">
        <v>1323410400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 s="9">
        <f t="shared" si="26"/>
        <v>43378.208333333328</v>
      </c>
      <c r="N398">
        <v>1539406800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 s="9">
        <f t="shared" si="26"/>
        <v>41417.208333333336</v>
      </c>
      <c r="N399">
        <v>1369803600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 s="9">
        <f t="shared" si="26"/>
        <v>43228.208333333328</v>
      </c>
      <c r="N400">
        <v>1525928400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 s="9">
        <f t="shared" si="26"/>
        <v>40576.25</v>
      </c>
      <c r="N401">
        <v>1297231200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 s="9">
        <f t="shared" si="26"/>
        <v>41502.208333333336</v>
      </c>
      <c r="N402">
        <v>1378530000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 s="9">
        <f t="shared" si="26"/>
        <v>43765.208333333328</v>
      </c>
      <c r="N403">
        <v>1572152400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 s="9">
        <f t="shared" si="26"/>
        <v>40914.25</v>
      </c>
      <c r="N404">
        <v>1329890400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 s="9">
        <f t="shared" si="26"/>
        <v>40310.208333333336</v>
      </c>
      <c r="N405">
        <v>1276750800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 s="9">
        <f t="shared" si="26"/>
        <v>43053.25</v>
      </c>
      <c r="N406">
        <v>1510898400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 s="9">
        <f t="shared" si="26"/>
        <v>43255.208333333328</v>
      </c>
      <c r="N407">
        <v>1532408400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 s="9">
        <f t="shared" si="26"/>
        <v>41304.25</v>
      </c>
      <c r="N408">
        <v>1360562400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 s="9">
        <f t="shared" si="26"/>
        <v>43751.208333333328</v>
      </c>
      <c r="N409">
        <v>1571547600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 s="9">
        <f t="shared" si="26"/>
        <v>42541.208333333328</v>
      </c>
      <c r="N410">
        <v>1468126800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 s="9">
        <f t="shared" si="26"/>
        <v>42843.208333333328</v>
      </c>
      <c r="N411">
        <v>1492837200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 s="9">
        <f t="shared" si="26"/>
        <v>42122.208333333328</v>
      </c>
      <c r="N412">
        <v>1430197200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 s="9">
        <f t="shared" si="26"/>
        <v>42884.208333333328</v>
      </c>
      <c r="N413">
        <v>1496206800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 s="9">
        <f t="shared" si="26"/>
        <v>41642.25</v>
      </c>
      <c r="N414">
        <v>1389592800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 s="9">
        <f t="shared" si="26"/>
        <v>43431.25</v>
      </c>
      <c r="N415">
        <v>1545631200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 s="9">
        <f t="shared" si="26"/>
        <v>40288.208333333336</v>
      </c>
      <c r="N416">
        <v>1272430800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 s="9">
        <f t="shared" si="26"/>
        <v>40921.25</v>
      </c>
      <c r="N417">
        <v>1327903200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 s="9">
        <f t="shared" si="26"/>
        <v>40560.25</v>
      </c>
      <c r="N418">
        <v>1296021600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 s="9">
        <f t="shared" si="26"/>
        <v>43407.208333333328</v>
      </c>
      <c r="N419">
        <v>1543298400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 s="9">
        <f t="shared" si="26"/>
        <v>41035.208333333336</v>
      </c>
      <c r="N420">
        <v>1336366800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 s="9">
        <f t="shared" si="26"/>
        <v>40899.25</v>
      </c>
      <c r="N421">
        <v>1325052000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 s="9">
        <f t="shared" si="26"/>
        <v>42911.208333333328</v>
      </c>
      <c r="N422">
        <v>1499576400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 s="9">
        <f t="shared" si="26"/>
        <v>42915.208333333328</v>
      </c>
      <c r="N423">
        <v>1501304400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 s="9">
        <f t="shared" si="26"/>
        <v>40285.208333333336</v>
      </c>
      <c r="N424">
        <v>1273208400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 s="9">
        <f t="shared" si="26"/>
        <v>40808.208333333336</v>
      </c>
      <c r="N425">
        <v>1316840400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 s="9">
        <f t="shared" si="26"/>
        <v>43208.208333333328</v>
      </c>
      <c r="N426">
        <v>1524546000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 s="9">
        <f t="shared" si="26"/>
        <v>42213.208333333328</v>
      </c>
      <c r="N427">
        <v>1438578000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 s="9">
        <f t="shared" si="26"/>
        <v>41332.25</v>
      </c>
      <c r="N428">
        <v>1362549600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 s="9">
        <f t="shared" si="26"/>
        <v>41895.208333333336</v>
      </c>
      <c r="N429">
        <v>1413349200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 s="9">
        <f t="shared" si="26"/>
        <v>40585.25</v>
      </c>
      <c r="N430">
        <v>1298008800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 s="9">
        <f t="shared" si="26"/>
        <v>41680.25</v>
      </c>
      <c r="N431">
        <v>1394427600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 s="9">
        <f t="shared" si="26"/>
        <v>43737.208333333328</v>
      </c>
      <c r="N432">
        <v>1572670800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 s="9">
        <f t="shared" si="26"/>
        <v>43273.208333333328</v>
      </c>
      <c r="N433">
        <v>1531112400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 s="9">
        <f t="shared" si="26"/>
        <v>41761.208333333336</v>
      </c>
      <c r="N434">
        <v>1400734800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 s="9">
        <f t="shared" si="26"/>
        <v>41603.25</v>
      </c>
      <c r="N435">
        <v>1386741600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 s="9">
        <f t="shared" si="26"/>
        <v>42705.25</v>
      </c>
      <c r="N436">
        <v>1481781600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 s="9">
        <f t="shared" si="26"/>
        <v>41988.25</v>
      </c>
      <c r="N437">
        <v>1419660000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 s="9">
        <f t="shared" si="26"/>
        <v>43575.208333333328</v>
      </c>
      <c r="N438">
        <v>1555822800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 s="9">
        <f t="shared" si="26"/>
        <v>42260.208333333328</v>
      </c>
      <c r="N439">
        <v>1442379600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 s="9">
        <f t="shared" si="26"/>
        <v>41337.25</v>
      </c>
      <c r="N440">
        <v>1364965200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 s="9">
        <f t="shared" si="26"/>
        <v>42680.208333333328</v>
      </c>
      <c r="N441">
        <v>1479016800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 s="9">
        <f t="shared" si="26"/>
        <v>42916.208333333328</v>
      </c>
      <c r="N442">
        <v>1499662800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 s="9">
        <f t="shared" si="26"/>
        <v>41025.208333333336</v>
      </c>
      <c r="N443">
        <v>1337835600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 s="9">
        <f t="shared" si="26"/>
        <v>42980.208333333328</v>
      </c>
      <c r="N444">
        <v>1505710800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 s="9">
        <f t="shared" si="26"/>
        <v>40451.208333333336</v>
      </c>
      <c r="N445">
        <v>1287464400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 s="9">
        <f t="shared" si="26"/>
        <v>40748.208333333336</v>
      </c>
      <c r="N446">
        <v>1311656400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 s="9">
        <f t="shared" si="26"/>
        <v>40515.25</v>
      </c>
      <c r="N447">
        <v>1293170400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 s="9">
        <f t="shared" si="26"/>
        <v>41261.25</v>
      </c>
      <c r="N448">
        <v>1355983200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 s="9">
        <f t="shared" si="26"/>
        <v>43088.25</v>
      </c>
      <c r="N449">
        <v>1515045600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 s="9">
        <f t="shared" si="26"/>
        <v>41378.208333333336</v>
      </c>
      <c r="N450">
        <v>1366088400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E451/D451*100</f>
        <v>967</v>
      </c>
      <c r="G451" t="s">
        <v>20</v>
      </c>
      <c r="H451">
        <v>86</v>
      </c>
      <c r="I451" s="6">
        <f t="shared" ref="I451:I514" si="29">IF(E451&lt;&gt;0,E451/H451,0)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30">(((L451/60)/60)/24)+DATE(1970,1,1)</f>
        <v>43530.25</v>
      </c>
      <c r="N451">
        <v>1553317200</v>
      </c>
      <c r="O451" s="9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 s="9">
        <f t="shared" si="30"/>
        <v>43394.208333333328</v>
      </c>
      <c r="N452">
        <v>1542088800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 s="9">
        <f t="shared" si="30"/>
        <v>42935.208333333328</v>
      </c>
      <c r="N453">
        <v>1503118800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 s="9">
        <f t="shared" si="30"/>
        <v>40365.208333333336</v>
      </c>
      <c r="N454">
        <v>1278478800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 s="9">
        <f t="shared" si="30"/>
        <v>42705.25</v>
      </c>
      <c r="N455">
        <v>1484114400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 s="9">
        <f t="shared" si="30"/>
        <v>41568.208333333336</v>
      </c>
      <c r="N456">
        <v>1385445600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 s="9">
        <f t="shared" si="30"/>
        <v>40809.208333333336</v>
      </c>
      <c r="N457">
        <v>1318741200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 s="9">
        <f t="shared" si="30"/>
        <v>43141.25</v>
      </c>
      <c r="N458">
        <v>1518242400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 s="9">
        <f t="shared" si="30"/>
        <v>42657.208333333328</v>
      </c>
      <c r="N459">
        <v>1476594000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 s="9">
        <f t="shared" si="30"/>
        <v>40265.208333333336</v>
      </c>
      <c r="N460">
        <v>1273554000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 s="9">
        <f t="shared" si="30"/>
        <v>42001.25</v>
      </c>
      <c r="N461">
        <v>1421906400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 s="9">
        <f t="shared" si="30"/>
        <v>40399.208333333336</v>
      </c>
      <c r="N462">
        <v>1281589200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 s="9">
        <f t="shared" si="30"/>
        <v>41757.208333333336</v>
      </c>
      <c r="N463">
        <v>1400389200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 s="9">
        <f t="shared" si="30"/>
        <v>41304.25</v>
      </c>
      <c r="N464">
        <v>1362808800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 s="9">
        <f t="shared" si="30"/>
        <v>41639.25</v>
      </c>
      <c r="N465">
        <v>1388815200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 s="9">
        <f t="shared" si="30"/>
        <v>43142.25</v>
      </c>
      <c r="N466">
        <v>1519538400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 s="9">
        <f t="shared" si="30"/>
        <v>43127.25</v>
      </c>
      <c r="N467">
        <v>1517810400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 s="9">
        <f t="shared" si="30"/>
        <v>41409.208333333336</v>
      </c>
      <c r="N468">
        <v>1370581200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 s="9">
        <f t="shared" si="30"/>
        <v>42331.25</v>
      </c>
      <c r="N469">
        <v>1448863200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 s="9">
        <f t="shared" si="30"/>
        <v>43569.208333333328</v>
      </c>
      <c r="N470">
        <v>1556600400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 s="9">
        <f t="shared" si="30"/>
        <v>42142.208333333328</v>
      </c>
      <c r="N471">
        <v>1432098000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 s="9">
        <f t="shared" si="30"/>
        <v>42716.25</v>
      </c>
      <c r="N472">
        <v>1482127200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 s="9">
        <f t="shared" si="30"/>
        <v>41031.208333333336</v>
      </c>
      <c r="N473">
        <v>1335934800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 s="9">
        <f t="shared" si="30"/>
        <v>43535.208333333328</v>
      </c>
      <c r="N474">
        <v>1556946000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 s="9">
        <f t="shared" si="30"/>
        <v>43277.208333333328</v>
      </c>
      <c r="N475">
        <v>1530075600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 s="9">
        <f t="shared" si="30"/>
        <v>41989.25</v>
      </c>
      <c r="N476">
        <v>1418796000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 s="9">
        <f t="shared" si="30"/>
        <v>41450.208333333336</v>
      </c>
      <c r="N477">
        <v>1372482000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 s="9">
        <f t="shared" si="30"/>
        <v>43322.208333333328</v>
      </c>
      <c r="N478">
        <v>1534395600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 s="9">
        <f t="shared" si="30"/>
        <v>40720.208333333336</v>
      </c>
      <c r="N479">
        <v>1311397200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 s="9">
        <f t="shared" si="30"/>
        <v>42072.208333333328</v>
      </c>
      <c r="N480">
        <v>1426914000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 s="9">
        <f t="shared" si="30"/>
        <v>42945.208333333328</v>
      </c>
      <c r="N481">
        <v>1501477200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 s="9">
        <f t="shared" si="30"/>
        <v>40248.25</v>
      </c>
      <c r="N482">
        <v>1269061200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 s="9">
        <f t="shared" si="30"/>
        <v>41913.208333333336</v>
      </c>
      <c r="N483">
        <v>1415772000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 s="9">
        <f t="shared" si="30"/>
        <v>40963.25</v>
      </c>
      <c r="N484">
        <v>1331013600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 s="9">
        <f t="shared" si="30"/>
        <v>43811.25</v>
      </c>
      <c r="N485">
        <v>1576735200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 s="9">
        <f t="shared" si="30"/>
        <v>41855.208333333336</v>
      </c>
      <c r="N486">
        <v>1411362000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 s="9">
        <f t="shared" si="30"/>
        <v>43626.208333333328</v>
      </c>
      <c r="N487">
        <v>1563685200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 s="9">
        <f t="shared" si="30"/>
        <v>43168.25</v>
      </c>
      <c r="N488">
        <v>1521867600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 s="9">
        <f t="shared" si="30"/>
        <v>42845.208333333328</v>
      </c>
      <c r="N489">
        <v>1495515600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 s="9">
        <f t="shared" si="30"/>
        <v>42403.25</v>
      </c>
      <c r="N490">
        <v>1455948000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 s="9">
        <f t="shared" si="30"/>
        <v>40406.208333333336</v>
      </c>
      <c r="N491">
        <v>1282366800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 s="9">
        <f t="shared" si="30"/>
        <v>43786.25</v>
      </c>
      <c r="N492">
        <v>1574575200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 s="9">
        <f t="shared" si="30"/>
        <v>41456.208333333336</v>
      </c>
      <c r="N493">
        <v>1374901200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 s="9">
        <f t="shared" si="30"/>
        <v>40336.208333333336</v>
      </c>
      <c r="N494">
        <v>1278910800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 s="9">
        <f t="shared" si="30"/>
        <v>43645.208333333328</v>
      </c>
      <c r="N495">
        <v>1562907600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 s="9">
        <f t="shared" si="30"/>
        <v>40990.208333333336</v>
      </c>
      <c r="N496">
        <v>1332478800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 s="9">
        <f t="shared" si="30"/>
        <v>41800.208333333336</v>
      </c>
      <c r="N497">
        <v>1402722000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 s="9">
        <f t="shared" si="30"/>
        <v>42876.208333333328</v>
      </c>
      <c r="N498">
        <v>1496811600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 s="9">
        <f t="shared" si="30"/>
        <v>42724.25</v>
      </c>
      <c r="N499">
        <v>1482213600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 s="9">
        <f t="shared" si="30"/>
        <v>42005.25</v>
      </c>
      <c r="N500">
        <v>1420264800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 s="9">
        <f t="shared" si="30"/>
        <v>42444.208333333328</v>
      </c>
      <c r="N501">
        <v>1458450000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>
        <f t="shared" si="29"/>
        <v>0</v>
      </c>
      <c r="J502" t="s">
        <v>21</v>
      </c>
      <c r="K502" t="s">
        <v>22</v>
      </c>
      <c r="L502">
        <v>1367384400</v>
      </c>
      <c r="M502" s="9">
        <f t="shared" si="30"/>
        <v>41395.208333333336</v>
      </c>
      <c r="N502">
        <v>1369803600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 s="9">
        <f t="shared" si="30"/>
        <v>41345.208333333336</v>
      </c>
      <c r="N503">
        <v>1363237200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 s="9">
        <f t="shared" si="30"/>
        <v>41117.208333333336</v>
      </c>
      <c r="N504">
        <v>1345870800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 s="9">
        <f t="shared" si="30"/>
        <v>42186.208333333328</v>
      </c>
      <c r="N505">
        <v>1437454800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 s="9">
        <f t="shared" si="30"/>
        <v>42142.208333333328</v>
      </c>
      <c r="N506">
        <v>1432011600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 s="9">
        <f t="shared" si="30"/>
        <v>41341.25</v>
      </c>
      <c r="N507">
        <v>1366347600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 s="9">
        <f t="shared" si="30"/>
        <v>43062.25</v>
      </c>
      <c r="N508">
        <v>1512885600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 s="9">
        <f t="shared" si="30"/>
        <v>41373.208333333336</v>
      </c>
      <c r="N509">
        <v>1369717200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 s="9">
        <f t="shared" si="30"/>
        <v>43310.208333333328</v>
      </c>
      <c r="N510">
        <v>1534654800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 s="9">
        <f t="shared" si="30"/>
        <v>41034.208333333336</v>
      </c>
      <c r="N511">
        <v>1337058000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 s="9">
        <f t="shared" si="30"/>
        <v>43251.208333333328</v>
      </c>
      <c r="N512">
        <v>1529816400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 s="9">
        <f t="shared" si="30"/>
        <v>43671.208333333328</v>
      </c>
      <c r="N513">
        <v>1564894800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 s="9">
        <f t="shared" si="30"/>
        <v>41825.208333333336</v>
      </c>
      <c r="N514">
        <v>1404622800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E515/D515*100</f>
        <v>39.277108433734945</v>
      </c>
      <c r="G515" t="s">
        <v>74</v>
      </c>
      <c r="H515">
        <v>35</v>
      </c>
      <c r="I515" s="6">
        <f t="shared" ref="I515:I578" si="33">IF(E515&lt;&gt;0,E515/H515,0)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34">(((L515/60)/60)/24)+DATE(1970,1,1)</f>
        <v>40430.208333333336</v>
      </c>
      <c r="N515">
        <v>1284181200</v>
      </c>
      <c r="O515" s="9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 s="9">
        <f t="shared" si="34"/>
        <v>41614.25</v>
      </c>
      <c r="N516">
        <v>1386741600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 s="9">
        <f t="shared" si="34"/>
        <v>40900.25</v>
      </c>
      <c r="N517">
        <v>1324792800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 s="9">
        <f t="shared" si="34"/>
        <v>40396.208333333336</v>
      </c>
      <c r="N518">
        <v>1284354000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 s="9">
        <f t="shared" si="34"/>
        <v>42860.208333333328</v>
      </c>
      <c r="N519">
        <v>1494392400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 s="9">
        <f t="shared" si="34"/>
        <v>43154.25</v>
      </c>
      <c r="N520">
        <v>1519538400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 s="9">
        <f t="shared" si="34"/>
        <v>42012.25</v>
      </c>
      <c r="N521">
        <v>1421906400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 s="9">
        <f t="shared" si="34"/>
        <v>43574.208333333328</v>
      </c>
      <c r="N522">
        <v>1555909200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 s="9">
        <f t="shared" si="34"/>
        <v>42605.208333333328</v>
      </c>
      <c r="N523">
        <v>1472446800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 s="9">
        <f t="shared" si="34"/>
        <v>41093.208333333336</v>
      </c>
      <c r="N524">
        <v>1342328400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 s="9">
        <f t="shared" si="34"/>
        <v>40241.25</v>
      </c>
      <c r="N525">
        <v>1268114400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 s="9">
        <f t="shared" si="34"/>
        <v>40294.208333333336</v>
      </c>
      <c r="N526">
        <v>1273381200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 s="9">
        <f t="shared" si="34"/>
        <v>40505.25</v>
      </c>
      <c r="N527">
        <v>1290837600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 s="9">
        <f t="shared" si="34"/>
        <v>42364.25</v>
      </c>
      <c r="N528">
        <v>1454306400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 s="9">
        <f t="shared" si="34"/>
        <v>42405.25</v>
      </c>
      <c r="N529">
        <v>1457762400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 s="9">
        <f t="shared" si="34"/>
        <v>41601.25</v>
      </c>
      <c r="N530">
        <v>1389074400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 s="9">
        <f t="shared" si="34"/>
        <v>41769.208333333336</v>
      </c>
      <c r="N531">
        <v>1402117200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 s="9">
        <f t="shared" si="34"/>
        <v>40421.208333333336</v>
      </c>
      <c r="N532">
        <v>1284440400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 s="9">
        <f t="shared" si="34"/>
        <v>41589.25</v>
      </c>
      <c r="N533">
        <v>1388988000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 s="9">
        <f t="shared" si="34"/>
        <v>43125.25</v>
      </c>
      <c r="N534">
        <v>1516946400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 s="9">
        <f t="shared" si="34"/>
        <v>41479.208333333336</v>
      </c>
      <c r="N535">
        <v>1377752400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 s="9">
        <f t="shared" si="34"/>
        <v>43329.208333333328</v>
      </c>
      <c r="N536">
        <v>1534568400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 s="9">
        <f t="shared" si="34"/>
        <v>43259.208333333328</v>
      </c>
      <c r="N537">
        <v>1528606800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 s="9">
        <f t="shared" si="34"/>
        <v>40414.208333333336</v>
      </c>
      <c r="N538">
        <v>1284872400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 s="9">
        <f t="shared" si="34"/>
        <v>43342.208333333328</v>
      </c>
      <c r="N539">
        <v>1537592400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 s="9">
        <f t="shared" si="34"/>
        <v>41539.208333333336</v>
      </c>
      <c r="N540">
        <v>1381208400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 s="9">
        <f t="shared" si="34"/>
        <v>43647.208333333328</v>
      </c>
      <c r="N541">
        <v>1562475600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 s="9">
        <f t="shared" si="34"/>
        <v>43225.208333333328</v>
      </c>
      <c r="N542">
        <v>1527397200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 s="9">
        <f t="shared" si="34"/>
        <v>42165.208333333328</v>
      </c>
      <c r="N543">
        <v>1436158800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 s="9">
        <f t="shared" si="34"/>
        <v>42391.25</v>
      </c>
      <c r="N544">
        <v>1456034400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 s="9">
        <f t="shared" si="34"/>
        <v>41528.208333333336</v>
      </c>
      <c r="N545">
        <v>1380171600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 s="9">
        <f t="shared" si="34"/>
        <v>42377.25</v>
      </c>
      <c r="N546">
        <v>1453356000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 s="9">
        <f t="shared" si="34"/>
        <v>43824.25</v>
      </c>
      <c r="N547">
        <v>1578981600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 s="9">
        <f t="shared" si="34"/>
        <v>43360.208333333328</v>
      </c>
      <c r="N548">
        <v>1537419600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 s="9">
        <f t="shared" si="34"/>
        <v>42029.25</v>
      </c>
      <c r="N549">
        <v>1423202400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 s="9">
        <f t="shared" si="34"/>
        <v>42461.208333333328</v>
      </c>
      <c r="N550">
        <v>1460610000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 s="9">
        <f t="shared" si="34"/>
        <v>41422.208333333336</v>
      </c>
      <c r="N551">
        <v>1370494800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 s="9">
        <f t="shared" si="34"/>
        <v>40968.25</v>
      </c>
      <c r="N552">
        <v>1332306000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 s="9">
        <f t="shared" si="34"/>
        <v>41993.25</v>
      </c>
      <c r="N553">
        <v>1422511200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 s="9">
        <f t="shared" si="34"/>
        <v>42700.25</v>
      </c>
      <c r="N554">
        <v>1480312800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 s="9">
        <f t="shared" si="34"/>
        <v>40545.25</v>
      </c>
      <c r="N555">
        <v>1294034400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 s="9">
        <f t="shared" si="34"/>
        <v>42723.25</v>
      </c>
      <c r="N556">
        <v>1482645600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 s="9">
        <f t="shared" si="34"/>
        <v>41731.208333333336</v>
      </c>
      <c r="N557">
        <v>1399093200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 s="9">
        <f t="shared" si="34"/>
        <v>40792.208333333336</v>
      </c>
      <c r="N558">
        <v>1315890000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 s="9">
        <f t="shared" si="34"/>
        <v>42279.208333333328</v>
      </c>
      <c r="N559">
        <v>1444021200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 s="9">
        <f t="shared" si="34"/>
        <v>42424.25</v>
      </c>
      <c r="N560">
        <v>1460005200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 s="9">
        <f t="shared" si="34"/>
        <v>42584.208333333328</v>
      </c>
      <c r="N561">
        <v>1470718800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 s="9">
        <f t="shared" si="34"/>
        <v>40865.25</v>
      </c>
      <c r="N562">
        <v>1325052000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 s="9">
        <f t="shared" si="34"/>
        <v>40833.208333333336</v>
      </c>
      <c r="N563">
        <v>1319000400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 s="9">
        <f t="shared" si="34"/>
        <v>43536.208333333328</v>
      </c>
      <c r="N564">
        <v>1552539600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 s="9">
        <f t="shared" si="34"/>
        <v>43417.25</v>
      </c>
      <c r="N565">
        <v>1543816800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 s="9">
        <f t="shared" si="34"/>
        <v>42078.208333333328</v>
      </c>
      <c r="N566">
        <v>1427086800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 s="9">
        <f t="shared" si="34"/>
        <v>40862.25</v>
      </c>
      <c r="N567">
        <v>1323064800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 s="9">
        <f t="shared" si="34"/>
        <v>42424.25</v>
      </c>
      <c r="N568">
        <v>1458277200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 s="9">
        <f t="shared" si="34"/>
        <v>41830.208333333336</v>
      </c>
      <c r="N569">
        <v>1405141200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 s="9">
        <f t="shared" si="34"/>
        <v>40374.208333333336</v>
      </c>
      <c r="N570">
        <v>1283058000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 s="9">
        <f t="shared" si="34"/>
        <v>40554.25</v>
      </c>
      <c r="N571">
        <v>1295762400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 s="9">
        <f t="shared" si="34"/>
        <v>41993.25</v>
      </c>
      <c r="N572">
        <v>1419573600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 s="9">
        <f t="shared" si="34"/>
        <v>42174.208333333328</v>
      </c>
      <c r="N573">
        <v>1438750800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 s="9">
        <f t="shared" si="34"/>
        <v>42275.208333333328</v>
      </c>
      <c r="N574">
        <v>1444798800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 s="9">
        <f t="shared" si="34"/>
        <v>41761.208333333336</v>
      </c>
      <c r="N575">
        <v>1399179600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 s="9">
        <f t="shared" si="34"/>
        <v>43806.25</v>
      </c>
      <c r="N576">
        <v>1576562400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 s="9">
        <f t="shared" si="34"/>
        <v>41779.208333333336</v>
      </c>
      <c r="N577">
        <v>1400821200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 s="9">
        <f t="shared" si="34"/>
        <v>43040.208333333328</v>
      </c>
      <c r="N578">
        <v>1510984800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E579/D579*100</f>
        <v>18.853658536585368</v>
      </c>
      <c r="G579" t="s">
        <v>74</v>
      </c>
      <c r="H579">
        <v>37</v>
      </c>
      <c r="I579" s="6">
        <f t="shared" ref="I579:I642" si="37">IF(E579&lt;&gt;0,E579/H579,0)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38">(((L579/60)/60)/24)+DATE(1970,1,1)</f>
        <v>40613.25</v>
      </c>
      <c r="N579">
        <v>1302066000</v>
      </c>
      <c r="O579" s="9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 s="9">
        <f t="shared" si="38"/>
        <v>40878.25</v>
      </c>
      <c r="N580">
        <v>1322978400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 s="9">
        <f t="shared" si="38"/>
        <v>40762.208333333336</v>
      </c>
      <c r="N581">
        <v>1313730000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 s="9">
        <f t="shared" si="38"/>
        <v>41696.25</v>
      </c>
      <c r="N582">
        <v>1394085600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 s="9">
        <f t="shared" si="38"/>
        <v>40662.208333333336</v>
      </c>
      <c r="N583">
        <v>1305349200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 s="9">
        <f t="shared" si="38"/>
        <v>42165.208333333328</v>
      </c>
      <c r="N584">
        <v>1434344400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 s="9">
        <f t="shared" si="38"/>
        <v>40959.25</v>
      </c>
      <c r="N585">
        <v>1331186400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 s="9">
        <f t="shared" si="38"/>
        <v>41024.208333333336</v>
      </c>
      <c r="N586">
        <v>1336539600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 s="9">
        <f t="shared" si="38"/>
        <v>40255.208333333336</v>
      </c>
      <c r="N587">
        <v>1269752400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 s="9">
        <f t="shared" si="38"/>
        <v>40499.25</v>
      </c>
      <c r="N588">
        <v>1291615200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 s="9">
        <f t="shared" si="38"/>
        <v>43484.25</v>
      </c>
      <c r="N589">
        <v>1552366800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 s="9">
        <f t="shared" si="38"/>
        <v>40262.208333333336</v>
      </c>
      <c r="N590">
        <v>1272171600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 s="9">
        <f t="shared" si="38"/>
        <v>42190.208333333328</v>
      </c>
      <c r="N591">
        <v>1436677200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 s="9">
        <f t="shared" si="38"/>
        <v>41994.25</v>
      </c>
      <c r="N592">
        <v>1420092000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 s="9">
        <f t="shared" si="38"/>
        <v>40373.208333333336</v>
      </c>
      <c r="N593">
        <v>1279947600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 s="9">
        <f t="shared" si="38"/>
        <v>41789.208333333336</v>
      </c>
      <c r="N594">
        <v>1402203600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 s="9">
        <f t="shared" si="38"/>
        <v>41724.208333333336</v>
      </c>
      <c r="N595">
        <v>1396933200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 s="9">
        <f t="shared" si="38"/>
        <v>42548.208333333328</v>
      </c>
      <c r="N596">
        <v>1467262800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 s="9">
        <f t="shared" si="38"/>
        <v>40253.208333333336</v>
      </c>
      <c r="N597">
        <v>1270530000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 s="9">
        <f t="shared" si="38"/>
        <v>42434.25</v>
      </c>
      <c r="N598">
        <v>1457762400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 s="9">
        <f t="shared" si="38"/>
        <v>43786.25</v>
      </c>
      <c r="N599">
        <v>1575525600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 s="9">
        <f t="shared" si="38"/>
        <v>40344.208333333336</v>
      </c>
      <c r="N600">
        <v>1279083600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 s="9">
        <f t="shared" si="38"/>
        <v>42047.25</v>
      </c>
      <c r="N601">
        <v>1424412000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 s="9">
        <f t="shared" si="38"/>
        <v>41485.208333333336</v>
      </c>
      <c r="N602">
        <v>1376197200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 s="9">
        <f t="shared" si="38"/>
        <v>41789.208333333336</v>
      </c>
      <c r="N603">
        <v>1402894800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 s="9">
        <f t="shared" si="38"/>
        <v>42160.208333333328</v>
      </c>
      <c r="N604">
        <v>1434430800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 s="9">
        <f t="shared" si="38"/>
        <v>43573.208333333328</v>
      </c>
      <c r="N605">
        <v>1557896400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 s="9">
        <f t="shared" si="38"/>
        <v>40565.25</v>
      </c>
      <c r="N606">
        <v>1297490400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 s="9">
        <f t="shared" si="38"/>
        <v>42280.208333333328</v>
      </c>
      <c r="N607">
        <v>1447394400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 s="9">
        <f t="shared" si="38"/>
        <v>42436.25</v>
      </c>
      <c r="N608">
        <v>1458277200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 s="9">
        <f t="shared" si="38"/>
        <v>41721.208333333336</v>
      </c>
      <c r="N609">
        <v>1395723600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 s="9">
        <f t="shared" si="38"/>
        <v>43530.25</v>
      </c>
      <c r="N610">
        <v>1552197600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 s="9">
        <f t="shared" si="38"/>
        <v>43481.25</v>
      </c>
      <c r="N611">
        <v>1549087200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 s="9">
        <f t="shared" si="38"/>
        <v>41259.25</v>
      </c>
      <c r="N612">
        <v>1356847200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 s="9">
        <f t="shared" si="38"/>
        <v>41480.208333333336</v>
      </c>
      <c r="N613">
        <v>1375765200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 s="9">
        <f t="shared" si="38"/>
        <v>40474.208333333336</v>
      </c>
      <c r="N614">
        <v>1289800800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 s="9">
        <f t="shared" si="38"/>
        <v>42973.208333333328</v>
      </c>
      <c r="N615">
        <v>1504501200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 s="9">
        <f t="shared" si="38"/>
        <v>42746.25</v>
      </c>
      <c r="N616">
        <v>1485669600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 s="9">
        <f t="shared" si="38"/>
        <v>42489.208333333328</v>
      </c>
      <c r="N617">
        <v>1462770000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 s="9">
        <f t="shared" si="38"/>
        <v>41537.208333333336</v>
      </c>
      <c r="N618">
        <v>1379739600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 s="9">
        <f t="shared" si="38"/>
        <v>41794.208333333336</v>
      </c>
      <c r="N619">
        <v>1402722000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 s="9">
        <f t="shared" si="38"/>
        <v>41396.208333333336</v>
      </c>
      <c r="N620">
        <v>1369285200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 s="9">
        <f t="shared" si="38"/>
        <v>40669.208333333336</v>
      </c>
      <c r="N621">
        <v>1304744400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 s="9">
        <f t="shared" si="38"/>
        <v>42559.208333333328</v>
      </c>
      <c r="N622">
        <v>1468299600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 s="9">
        <f t="shared" si="38"/>
        <v>42626.208333333328</v>
      </c>
      <c r="N623">
        <v>1474174800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 s="9">
        <f t="shared" si="38"/>
        <v>43205.208333333328</v>
      </c>
      <c r="N624">
        <v>1526014800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 s="9">
        <f t="shared" si="38"/>
        <v>42201.208333333328</v>
      </c>
      <c r="N625">
        <v>1437454800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 s="9">
        <f t="shared" si="38"/>
        <v>42029.25</v>
      </c>
      <c r="N626">
        <v>1422684000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 s="9">
        <f t="shared" si="38"/>
        <v>43857.25</v>
      </c>
      <c r="N627">
        <v>1581314400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 s="9">
        <f t="shared" si="38"/>
        <v>40449.208333333336</v>
      </c>
      <c r="N628">
        <v>1286427600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 s="9">
        <f t="shared" si="38"/>
        <v>40345.208333333336</v>
      </c>
      <c r="N629">
        <v>1278738000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 s="9">
        <f t="shared" si="38"/>
        <v>40455.208333333336</v>
      </c>
      <c r="N630">
        <v>1286427600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 s="9">
        <f t="shared" si="38"/>
        <v>42557.208333333328</v>
      </c>
      <c r="N631">
        <v>1467954000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 s="9">
        <f t="shared" si="38"/>
        <v>43586.208333333328</v>
      </c>
      <c r="N632">
        <v>1557637200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 s="9">
        <f t="shared" si="38"/>
        <v>43550.208333333328</v>
      </c>
      <c r="N633">
        <v>1553922000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 s="9">
        <f t="shared" si="38"/>
        <v>41945.208333333336</v>
      </c>
      <c r="N634">
        <v>1416463200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 s="9">
        <f t="shared" si="38"/>
        <v>42315.25</v>
      </c>
      <c r="N635">
        <v>1447221600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 s="9">
        <f t="shared" si="38"/>
        <v>42819.208333333328</v>
      </c>
      <c r="N636">
        <v>1491627600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 s="9">
        <f t="shared" si="38"/>
        <v>41314.25</v>
      </c>
      <c r="N637">
        <v>1363150800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 s="9">
        <f t="shared" si="38"/>
        <v>40926.25</v>
      </c>
      <c r="N638">
        <v>1330754400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 s="9">
        <f t="shared" si="38"/>
        <v>42688.25</v>
      </c>
      <c r="N639">
        <v>1479794400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 s="9">
        <f t="shared" si="38"/>
        <v>40386.208333333336</v>
      </c>
      <c r="N640">
        <v>1281243600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 s="9">
        <f t="shared" si="38"/>
        <v>43309.208333333328</v>
      </c>
      <c r="N641">
        <v>1532754000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 s="9">
        <f t="shared" si="38"/>
        <v>42387.25</v>
      </c>
      <c r="N642">
        <v>1453356000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E643/D643*100</f>
        <v>119.96808510638297</v>
      </c>
      <c r="G643" t="s">
        <v>20</v>
      </c>
      <c r="H643">
        <v>194</v>
      </c>
      <c r="I643" s="6">
        <f t="shared" ref="I643:I706" si="41">IF(E643&lt;&gt;0,E643/H643,0)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42">(((L643/60)/60)/24)+DATE(1970,1,1)</f>
        <v>42786.25</v>
      </c>
      <c r="N643">
        <v>1489986000</v>
      </c>
      <c r="O643" s="9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 s="9">
        <f t="shared" si="42"/>
        <v>43451.25</v>
      </c>
      <c r="N644">
        <v>1545804000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 s="9">
        <f t="shared" si="42"/>
        <v>42795.25</v>
      </c>
      <c r="N645">
        <v>1489899600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 s="9">
        <f t="shared" si="42"/>
        <v>43452.25</v>
      </c>
      <c r="N646">
        <v>1546495200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 s="9">
        <f t="shared" si="42"/>
        <v>43369.208333333328</v>
      </c>
      <c r="N647">
        <v>1539752400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 s="9">
        <f t="shared" si="42"/>
        <v>41346.208333333336</v>
      </c>
      <c r="N648">
        <v>1364101200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 s="9">
        <f t="shared" si="42"/>
        <v>43199.208333333328</v>
      </c>
      <c r="N649">
        <v>1525323600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 s="9">
        <f t="shared" si="42"/>
        <v>42922.208333333328</v>
      </c>
      <c r="N650">
        <v>1500872400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 s="9">
        <f t="shared" si="42"/>
        <v>40471.208333333336</v>
      </c>
      <c r="N651">
        <v>1288501200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 s="9">
        <f t="shared" si="42"/>
        <v>41828.208333333336</v>
      </c>
      <c r="N652">
        <v>1407128400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 s="9">
        <f t="shared" si="42"/>
        <v>41692.25</v>
      </c>
      <c r="N653">
        <v>1394344800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 s="9">
        <f t="shared" si="42"/>
        <v>42587.208333333328</v>
      </c>
      <c r="N654">
        <v>1474088400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 s="9">
        <f t="shared" si="42"/>
        <v>42468.208333333328</v>
      </c>
      <c r="N655">
        <v>1460264400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 s="9">
        <f t="shared" si="42"/>
        <v>42240.208333333328</v>
      </c>
      <c r="N656">
        <v>1440824400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 s="9">
        <f t="shared" si="42"/>
        <v>42796.25</v>
      </c>
      <c r="N657">
        <v>1489554000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 s="9">
        <f t="shared" si="42"/>
        <v>43097.25</v>
      </c>
      <c r="N658">
        <v>1514872800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 s="9">
        <f t="shared" si="42"/>
        <v>43096.25</v>
      </c>
      <c r="N659">
        <v>1515736800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 s="9">
        <f t="shared" si="42"/>
        <v>42246.208333333328</v>
      </c>
      <c r="N660">
        <v>1442898000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 s="9">
        <f t="shared" si="42"/>
        <v>40570.25</v>
      </c>
      <c r="N661">
        <v>1296194400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 s="9">
        <f t="shared" si="42"/>
        <v>42237.208333333328</v>
      </c>
      <c r="N662">
        <v>1440910800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 s="9">
        <f t="shared" si="42"/>
        <v>40996.208333333336</v>
      </c>
      <c r="N663">
        <v>1335502800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 s="9">
        <f t="shared" si="42"/>
        <v>43443.25</v>
      </c>
      <c r="N664">
        <v>1544680800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 s="9">
        <f t="shared" si="42"/>
        <v>40458.208333333336</v>
      </c>
      <c r="N665">
        <v>1288414800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 s="9">
        <f t="shared" si="42"/>
        <v>40959.25</v>
      </c>
      <c r="N666">
        <v>1330581600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 s="9">
        <f t="shared" si="42"/>
        <v>40733.208333333336</v>
      </c>
      <c r="N667">
        <v>1311397200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 s="9">
        <f t="shared" si="42"/>
        <v>41516.208333333336</v>
      </c>
      <c r="N668">
        <v>1378357200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 s="9">
        <f t="shared" si="42"/>
        <v>41892.208333333336</v>
      </c>
      <c r="N669">
        <v>1411102800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 s="9">
        <f t="shared" si="42"/>
        <v>41122.208333333336</v>
      </c>
      <c r="N670">
        <v>1344834000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 s="9">
        <f t="shared" si="42"/>
        <v>42912.208333333328</v>
      </c>
      <c r="N671">
        <v>1499230800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 s="9">
        <f t="shared" si="42"/>
        <v>42425.25</v>
      </c>
      <c r="N672">
        <v>1457416800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 s="9">
        <f t="shared" si="42"/>
        <v>40390.208333333336</v>
      </c>
      <c r="N673">
        <v>1280898000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 s="9">
        <f t="shared" si="42"/>
        <v>43180.208333333328</v>
      </c>
      <c r="N674">
        <v>1522472400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 s="9">
        <f t="shared" si="42"/>
        <v>42475.208333333328</v>
      </c>
      <c r="N675">
        <v>1462510800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 s="9">
        <f t="shared" si="42"/>
        <v>40774.208333333336</v>
      </c>
      <c r="N676">
        <v>1317790800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 s="9">
        <f t="shared" si="42"/>
        <v>43719.208333333328</v>
      </c>
      <c r="N677">
        <v>1568782800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 s="9">
        <f t="shared" si="42"/>
        <v>41178.208333333336</v>
      </c>
      <c r="N678">
        <v>1349413200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 s="9">
        <f t="shared" si="42"/>
        <v>42561.208333333328</v>
      </c>
      <c r="N679">
        <v>1472446800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 s="9">
        <f t="shared" si="42"/>
        <v>43484.25</v>
      </c>
      <c r="N680">
        <v>1548050400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 s="9">
        <f t="shared" si="42"/>
        <v>43756.208333333328</v>
      </c>
      <c r="N681">
        <v>1571806800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 s="9">
        <f t="shared" si="42"/>
        <v>43813.25</v>
      </c>
      <c r="N682">
        <v>1576476000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 s="9">
        <f t="shared" si="42"/>
        <v>40898.25</v>
      </c>
      <c r="N683">
        <v>1324965600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 s="9">
        <f t="shared" si="42"/>
        <v>41619.25</v>
      </c>
      <c r="N684">
        <v>1387519200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 s="9">
        <f t="shared" si="42"/>
        <v>43359.208333333328</v>
      </c>
      <c r="N685">
        <v>1537246800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 s="9">
        <f t="shared" si="42"/>
        <v>40358.208333333336</v>
      </c>
      <c r="N686">
        <v>1279515600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 s="9">
        <f t="shared" si="42"/>
        <v>42239.208333333328</v>
      </c>
      <c r="N687">
        <v>1442379600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 s="9">
        <f t="shared" si="42"/>
        <v>43186.208333333328</v>
      </c>
      <c r="N688">
        <v>1523077200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 s="9">
        <f t="shared" si="42"/>
        <v>42806.25</v>
      </c>
      <c r="N689">
        <v>1489554000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 s="9">
        <f t="shared" si="42"/>
        <v>43475.25</v>
      </c>
      <c r="N690">
        <v>1548482400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 s="9">
        <f t="shared" si="42"/>
        <v>41576.208333333336</v>
      </c>
      <c r="N691">
        <v>1384063200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 s="9">
        <f t="shared" si="42"/>
        <v>40874.25</v>
      </c>
      <c r="N692">
        <v>1322892000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 s="9">
        <f t="shared" si="42"/>
        <v>41185.208333333336</v>
      </c>
      <c r="N693">
        <v>1350709200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 s="9">
        <f t="shared" si="42"/>
        <v>43655.208333333328</v>
      </c>
      <c r="N694">
        <v>1564203600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 s="9">
        <f t="shared" si="42"/>
        <v>43025.208333333328</v>
      </c>
      <c r="N695">
        <v>1509685200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 s="9">
        <f t="shared" si="42"/>
        <v>43066.25</v>
      </c>
      <c r="N696">
        <v>1514959200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 s="9">
        <f t="shared" si="42"/>
        <v>42322.25</v>
      </c>
      <c r="N697">
        <v>1448863200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 s="9">
        <f t="shared" si="42"/>
        <v>42114.208333333328</v>
      </c>
      <c r="N698">
        <v>1429592400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 s="9">
        <f t="shared" si="42"/>
        <v>43190.208333333328</v>
      </c>
      <c r="N699">
        <v>1522645200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 s="9">
        <f t="shared" si="42"/>
        <v>40871.25</v>
      </c>
      <c r="N700">
        <v>1323324000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 s="9">
        <f t="shared" si="42"/>
        <v>43641.208333333328</v>
      </c>
      <c r="N701">
        <v>1561525200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 s="9">
        <f t="shared" si="42"/>
        <v>40203.25</v>
      </c>
      <c r="N702">
        <v>1265695200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 s="9">
        <f t="shared" si="42"/>
        <v>40629.208333333336</v>
      </c>
      <c r="N703">
        <v>1301806800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 s="9">
        <f t="shared" si="42"/>
        <v>41477.208333333336</v>
      </c>
      <c r="N704">
        <v>1374901200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 s="9">
        <f t="shared" si="42"/>
        <v>41020.208333333336</v>
      </c>
      <c r="N705">
        <v>1336453200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 s="9">
        <f t="shared" si="42"/>
        <v>42555.208333333328</v>
      </c>
      <c r="N706">
        <v>1468904400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E707/D707*100</f>
        <v>99.026517383618156</v>
      </c>
      <c r="G707" t="s">
        <v>14</v>
      </c>
      <c r="H707">
        <v>2025</v>
      </c>
      <c r="I707" s="6">
        <f t="shared" ref="I707:I770" si="45">IF(E707&lt;&gt;0,E707/H707,0)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46">(((L707/60)/60)/24)+DATE(1970,1,1)</f>
        <v>41619.25</v>
      </c>
      <c r="N707">
        <v>1387087200</v>
      </c>
      <c r="O707" s="9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 s="9">
        <f t="shared" si="46"/>
        <v>43471.25</v>
      </c>
      <c r="N708">
        <v>1547445600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 s="9">
        <f t="shared" si="46"/>
        <v>43442.25</v>
      </c>
      <c r="N709">
        <v>1547359200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 s="9">
        <f t="shared" si="46"/>
        <v>42877.208333333328</v>
      </c>
      <c r="N710">
        <v>1496293200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 s="9">
        <f t="shared" si="46"/>
        <v>41018.208333333336</v>
      </c>
      <c r="N711">
        <v>1335416400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 s="9">
        <f t="shared" si="46"/>
        <v>43295.208333333328</v>
      </c>
      <c r="N712">
        <v>1532149200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 s="9">
        <f t="shared" si="46"/>
        <v>42393.25</v>
      </c>
      <c r="N713">
        <v>1453788000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 s="9">
        <f t="shared" si="46"/>
        <v>42559.208333333328</v>
      </c>
      <c r="N714">
        <v>1471496400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 s="9">
        <f t="shared" si="46"/>
        <v>42604.208333333328</v>
      </c>
      <c r="N715">
        <v>1472878800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 s="9">
        <f t="shared" si="46"/>
        <v>41870.208333333336</v>
      </c>
      <c r="N716">
        <v>1408510800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 s="9">
        <f t="shared" si="46"/>
        <v>40397.208333333336</v>
      </c>
      <c r="N717">
        <v>1281589200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 s="9">
        <f t="shared" si="46"/>
        <v>41465.208333333336</v>
      </c>
      <c r="N718">
        <v>1375851600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 s="9">
        <f t="shared" si="46"/>
        <v>40777.208333333336</v>
      </c>
      <c r="N719">
        <v>1315803600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 s="9">
        <f t="shared" si="46"/>
        <v>41442.208333333336</v>
      </c>
      <c r="N720">
        <v>1373691600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 s="9">
        <f t="shared" si="46"/>
        <v>41058.208333333336</v>
      </c>
      <c r="N721">
        <v>1339218000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 s="9">
        <f t="shared" si="46"/>
        <v>43152.25</v>
      </c>
      <c r="N722">
        <v>1520402400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 s="9">
        <f t="shared" si="46"/>
        <v>43194.208333333328</v>
      </c>
      <c r="N723">
        <v>1523336400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 s="9">
        <f t="shared" si="46"/>
        <v>43045.25</v>
      </c>
      <c r="N724">
        <v>1512280800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 s="9">
        <f t="shared" si="46"/>
        <v>42431.25</v>
      </c>
      <c r="N725">
        <v>1458709200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 s="9">
        <f t="shared" si="46"/>
        <v>41934.208333333336</v>
      </c>
      <c r="N726">
        <v>1414126800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 s="9">
        <f t="shared" si="46"/>
        <v>41958.25</v>
      </c>
      <c r="N727">
        <v>1416204000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 s="9">
        <f t="shared" si="46"/>
        <v>40476.208333333336</v>
      </c>
      <c r="N728">
        <v>1288501200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 s="9">
        <f t="shared" si="46"/>
        <v>43485.25</v>
      </c>
      <c r="N729">
        <v>1552971600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 s="9">
        <f t="shared" si="46"/>
        <v>42515.208333333328</v>
      </c>
      <c r="N730">
        <v>1465102800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 s="9">
        <f t="shared" si="46"/>
        <v>41309.25</v>
      </c>
      <c r="N731">
        <v>1360130400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 s="9">
        <f t="shared" si="46"/>
        <v>42147.208333333328</v>
      </c>
      <c r="N732">
        <v>1432875600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 s="9">
        <f t="shared" si="46"/>
        <v>42939.208333333328</v>
      </c>
      <c r="N733">
        <v>1500872400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 s="9">
        <f t="shared" si="46"/>
        <v>42816.208333333328</v>
      </c>
      <c r="N734">
        <v>1492146000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 s="9">
        <f t="shared" si="46"/>
        <v>41844.208333333336</v>
      </c>
      <c r="N735">
        <v>1407301200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 s="9">
        <f t="shared" si="46"/>
        <v>42763.25</v>
      </c>
      <c r="N736">
        <v>1486620000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 s="9">
        <f t="shared" si="46"/>
        <v>42459.208333333328</v>
      </c>
      <c r="N737">
        <v>1459918800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 s="9">
        <f t="shared" si="46"/>
        <v>42055.25</v>
      </c>
      <c r="N738">
        <v>1424757600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 s="9">
        <f t="shared" si="46"/>
        <v>42685.25</v>
      </c>
      <c r="N739">
        <v>1479880800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 s="9">
        <f t="shared" si="46"/>
        <v>41959.25</v>
      </c>
      <c r="N740">
        <v>1418018400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 s="9">
        <f t="shared" si="46"/>
        <v>41089.208333333336</v>
      </c>
      <c r="N741">
        <v>1341032400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 s="9">
        <f t="shared" si="46"/>
        <v>42769.25</v>
      </c>
      <c r="N742">
        <v>1486360800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 s="9">
        <f t="shared" si="46"/>
        <v>40321.208333333336</v>
      </c>
      <c r="N743">
        <v>1274677200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 s="9">
        <f t="shared" si="46"/>
        <v>40197.25</v>
      </c>
      <c r="N744">
        <v>1267509600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 s="9">
        <f t="shared" si="46"/>
        <v>42298.208333333328</v>
      </c>
      <c r="N745">
        <v>1445922000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 s="9">
        <f t="shared" si="46"/>
        <v>43322.208333333328</v>
      </c>
      <c r="N746">
        <v>1534050000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 s="9">
        <f t="shared" si="46"/>
        <v>40328.208333333336</v>
      </c>
      <c r="N747">
        <v>1277528400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 s="9">
        <f t="shared" si="46"/>
        <v>40825.208333333336</v>
      </c>
      <c r="N748">
        <v>1318568400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 s="9">
        <f t="shared" si="46"/>
        <v>40423.208333333336</v>
      </c>
      <c r="N749">
        <v>1284354000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 s="9">
        <f t="shared" si="46"/>
        <v>40238.25</v>
      </c>
      <c r="N750">
        <v>1269579600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 s="9">
        <f t="shared" si="46"/>
        <v>41920.208333333336</v>
      </c>
      <c r="N751">
        <v>1413781200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 s="9">
        <f t="shared" si="46"/>
        <v>40360.208333333336</v>
      </c>
      <c r="N752">
        <v>1280120400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 s="9">
        <f t="shared" si="46"/>
        <v>42446.208333333328</v>
      </c>
      <c r="N753">
        <v>1459486800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 s="9">
        <f t="shared" si="46"/>
        <v>40395.208333333336</v>
      </c>
      <c r="N754">
        <v>1282539600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 s="9">
        <f t="shared" si="46"/>
        <v>40321.208333333336</v>
      </c>
      <c r="N755">
        <v>1275886800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 s="9">
        <f t="shared" si="46"/>
        <v>41210.208333333336</v>
      </c>
      <c r="N756">
        <v>1355983200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 s="9">
        <f t="shared" si="46"/>
        <v>43096.25</v>
      </c>
      <c r="N757">
        <v>1515391200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 s="9">
        <f t="shared" si="46"/>
        <v>42024.25</v>
      </c>
      <c r="N758">
        <v>1422252000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 s="9">
        <f t="shared" si="46"/>
        <v>40675.208333333336</v>
      </c>
      <c r="N759">
        <v>1305522000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 s="9">
        <f t="shared" si="46"/>
        <v>41936.208333333336</v>
      </c>
      <c r="N760">
        <v>1414904400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 s="9">
        <f t="shared" si="46"/>
        <v>43136.25</v>
      </c>
      <c r="N761">
        <v>1520402400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 s="9">
        <f t="shared" si="46"/>
        <v>43678.208333333328</v>
      </c>
      <c r="N762">
        <v>1567141200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 s="9">
        <f t="shared" si="46"/>
        <v>42938.208333333328</v>
      </c>
      <c r="N763">
        <v>1501131600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 s="9">
        <f t="shared" si="46"/>
        <v>41241.25</v>
      </c>
      <c r="N764">
        <v>1355032800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 s="9">
        <f t="shared" si="46"/>
        <v>41037.208333333336</v>
      </c>
      <c r="N765">
        <v>1339477200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 s="9">
        <f t="shared" si="46"/>
        <v>40676.208333333336</v>
      </c>
      <c r="N766">
        <v>1305954000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 s="9">
        <f t="shared" si="46"/>
        <v>42840.208333333328</v>
      </c>
      <c r="N767">
        <v>1494392400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 s="9">
        <f t="shared" si="46"/>
        <v>43362.208333333328</v>
      </c>
      <c r="N768">
        <v>1537419600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 s="9">
        <f t="shared" si="46"/>
        <v>42283.208333333328</v>
      </c>
      <c r="N769">
        <v>1447999200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 s="9">
        <f t="shared" si="46"/>
        <v>41619.25</v>
      </c>
      <c r="N770">
        <v>1388037600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E771/D771*100</f>
        <v>86.867834394904463</v>
      </c>
      <c r="G771" t="s">
        <v>14</v>
      </c>
      <c r="H771">
        <v>3410</v>
      </c>
      <c r="I771" s="6">
        <f t="shared" ref="I771:I834" si="49">IF(E771&lt;&gt;0,E771/H771,0)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50">(((L771/60)/60)/24)+DATE(1970,1,1)</f>
        <v>41501.208333333336</v>
      </c>
      <c r="N771">
        <v>1378789200</v>
      </c>
      <c r="O771" s="9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 s="9">
        <f t="shared" si="50"/>
        <v>41743.208333333336</v>
      </c>
      <c r="N772">
        <v>1398056400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 s="9">
        <f t="shared" si="50"/>
        <v>43491.25</v>
      </c>
      <c r="N773">
        <v>1550815200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 s="9">
        <f t="shared" si="50"/>
        <v>43505.25</v>
      </c>
      <c r="N774">
        <v>1550037600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 s="9">
        <f t="shared" si="50"/>
        <v>42838.208333333328</v>
      </c>
      <c r="N775">
        <v>1492923600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 s="9">
        <f t="shared" si="50"/>
        <v>42513.208333333328</v>
      </c>
      <c r="N776">
        <v>1467522000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 s="9">
        <f t="shared" si="50"/>
        <v>41949.25</v>
      </c>
      <c r="N777">
        <v>1416117600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 s="9">
        <f t="shared" si="50"/>
        <v>43650.208333333328</v>
      </c>
      <c r="N778">
        <v>1563771600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 s="9">
        <f t="shared" si="50"/>
        <v>40809.208333333336</v>
      </c>
      <c r="N779">
        <v>1319259600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 s="9">
        <f t="shared" si="50"/>
        <v>40768.208333333336</v>
      </c>
      <c r="N780">
        <v>1313643600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 s="9">
        <f t="shared" si="50"/>
        <v>42230.208333333328</v>
      </c>
      <c r="N781">
        <v>1440306000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 s="9">
        <f t="shared" si="50"/>
        <v>42573.208333333328</v>
      </c>
      <c r="N782">
        <v>1470805200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 s="9">
        <f t="shared" si="50"/>
        <v>40482.208333333336</v>
      </c>
      <c r="N783">
        <v>1292911200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 s="9">
        <f t="shared" si="50"/>
        <v>40603.25</v>
      </c>
      <c r="N784">
        <v>1301374800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 s="9">
        <f t="shared" si="50"/>
        <v>41625.25</v>
      </c>
      <c r="N785">
        <v>1387864800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 s="9">
        <f t="shared" si="50"/>
        <v>42435.25</v>
      </c>
      <c r="N786">
        <v>1458190800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 s="9">
        <f t="shared" si="50"/>
        <v>43582.208333333328</v>
      </c>
      <c r="N787">
        <v>1559278800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 s="9">
        <f t="shared" si="50"/>
        <v>43186.208333333328</v>
      </c>
      <c r="N788">
        <v>1522731600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 s="9">
        <f t="shared" si="50"/>
        <v>40684.208333333336</v>
      </c>
      <c r="N789">
        <v>1306731600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 s="9">
        <f t="shared" si="50"/>
        <v>41202.208333333336</v>
      </c>
      <c r="N790">
        <v>1352527200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 s="9">
        <f t="shared" si="50"/>
        <v>41786.208333333336</v>
      </c>
      <c r="N791">
        <v>1404363600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 s="9">
        <f t="shared" si="50"/>
        <v>40223.25</v>
      </c>
      <c r="N792">
        <v>1266645600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 s="9">
        <f t="shared" si="50"/>
        <v>42715.25</v>
      </c>
      <c r="N793">
        <v>1482818400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 s="9">
        <f t="shared" si="50"/>
        <v>41451.208333333336</v>
      </c>
      <c r="N794">
        <v>1374642000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 s="9">
        <f t="shared" si="50"/>
        <v>41450.208333333336</v>
      </c>
      <c r="N795">
        <v>1372482000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 s="9">
        <f t="shared" si="50"/>
        <v>43091.25</v>
      </c>
      <c r="N796">
        <v>1514959200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 s="9">
        <f t="shared" si="50"/>
        <v>42675.208333333328</v>
      </c>
      <c r="N797">
        <v>1478235600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 s="9">
        <f t="shared" si="50"/>
        <v>41859.208333333336</v>
      </c>
      <c r="N798">
        <v>1408078800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 s="9">
        <f t="shared" si="50"/>
        <v>43464.25</v>
      </c>
      <c r="N799">
        <v>1548136800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 s="9">
        <f t="shared" si="50"/>
        <v>41060.208333333336</v>
      </c>
      <c r="N800">
        <v>1340859600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 s="9">
        <f t="shared" si="50"/>
        <v>42399.25</v>
      </c>
      <c r="N801">
        <v>1454479200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 s="9">
        <f t="shared" si="50"/>
        <v>42167.208333333328</v>
      </c>
      <c r="N802">
        <v>1434430800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 s="9">
        <f t="shared" si="50"/>
        <v>43830.25</v>
      </c>
      <c r="N803">
        <v>1579672800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 s="9">
        <f t="shared" si="50"/>
        <v>43650.208333333328</v>
      </c>
      <c r="N804">
        <v>1562389200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 s="9">
        <f t="shared" si="50"/>
        <v>43492.25</v>
      </c>
      <c r="N805">
        <v>1551506400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 s="9">
        <f t="shared" si="50"/>
        <v>43102.25</v>
      </c>
      <c r="N806">
        <v>1516600800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 s="9">
        <f t="shared" si="50"/>
        <v>41958.25</v>
      </c>
      <c r="N807">
        <v>1420437600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 s="9">
        <f t="shared" si="50"/>
        <v>40973.25</v>
      </c>
      <c r="N808">
        <v>1332997200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 s="9">
        <f t="shared" si="50"/>
        <v>43753.208333333328</v>
      </c>
      <c r="N809">
        <v>1574920800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 s="9">
        <f t="shared" si="50"/>
        <v>42507.208333333328</v>
      </c>
      <c r="N810">
        <v>1464930000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 s="9">
        <f t="shared" si="50"/>
        <v>41135.208333333336</v>
      </c>
      <c r="N811">
        <v>1345006800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 s="9">
        <f t="shared" si="50"/>
        <v>43067.25</v>
      </c>
      <c r="N812">
        <v>1512712800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 s="9">
        <f t="shared" si="50"/>
        <v>42378.25</v>
      </c>
      <c r="N813">
        <v>1452492000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 s="9">
        <f t="shared" si="50"/>
        <v>43206.208333333328</v>
      </c>
      <c r="N814">
        <v>1524286800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 s="9">
        <f t="shared" si="50"/>
        <v>41148.208333333336</v>
      </c>
      <c r="N815">
        <v>1346907600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 s="9">
        <f t="shared" si="50"/>
        <v>42517.208333333328</v>
      </c>
      <c r="N816">
        <v>1464498000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 s="9">
        <f t="shared" si="50"/>
        <v>43068.25</v>
      </c>
      <c r="N817">
        <v>1514181600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 s="9">
        <f t="shared" si="50"/>
        <v>41680.25</v>
      </c>
      <c r="N818">
        <v>1392184800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 s="9">
        <f t="shared" si="50"/>
        <v>43589.208333333328</v>
      </c>
      <c r="N819">
        <v>1559365200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 s="9">
        <f t="shared" si="50"/>
        <v>43486.25</v>
      </c>
      <c r="N820">
        <v>1549173600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 s="9">
        <f t="shared" si="50"/>
        <v>41237.25</v>
      </c>
      <c r="N821">
        <v>1355032800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 s="9">
        <f t="shared" si="50"/>
        <v>43310.208333333328</v>
      </c>
      <c r="N822">
        <v>1533963600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 s="9">
        <f t="shared" si="50"/>
        <v>42794.25</v>
      </c>
      <c r="N823">
        <v>1489381200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 s="9">
        <f t="shared" si="50"/>
        <v>41698.25</v>
      </c>
      <c r="N824">
        <v>1395032400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 s="9">
        <f t="shared" si="50"/>
        <v>41892.208333333336</v>
      </c>
      <c r="N825">
        <v>1412485200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 s="9">
        <f t="shared" si="50"/>
        <v>40348.208333333336</v>
      </c>
      <c r="N826">
        <v>1279688400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 s="9">
        <f t="shared" si="50"/>
        <v>42941.208333333328</v>
      </c>
      <c r="N827">
        <v>1501995600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 s="9">
        <f t="shared" si="50"/>
        <v>40525.25</v>
      </c>
      <c r="N828">
        <v>1294639200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 s="9">
        <f t="shared" si="50"/>
        <v>40666.208333333336</v>
      </c>
      <c r="N829">
        <v>1305435600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 s="9">
        <f t="shared" si="50"/>
        <v>43340.208333333328</v>
      </c>
      <c r="N830">
        <v>1537592400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 s="9">
        <f t="shared" si="50"/>
        <v>42164.208333333328</v>
      </c>
      <c r="N831">
        <v>1435122000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 s="9">
        <f t="shared" si="50"/>
        <v>43103.25</v>
      </c>
      <c r="N832">
        <v>1520056800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 s="9">
        <f t="shared" si="50"/>
        <v>40994.208333333336</v>
      </c>
      <c r="N833">
        <v>1335675600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 s="9">
        <f t="shared" si="50"/>
        <v>42299.208333333328</v>
      </c>
      <c r="N834">
        <v>1448431200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E835/D835*100</f>
        <v>157.69117647058823</v>
      </c>
      <c r="G835" t="s">
        <v>20</v>
      </c>
      <c r="H835">
        <v>165</v>
      </c>
      <c r="I835" s="6">
        <f t="shared" ref="I835:I898" si="53">IF(E835&lt;&gt;0,E835/H835,0)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54">(((L835/60)/60)/24)+DATE(1970,1,1)</f>
        <v>40588.25</v>
      </c>
      <c r="N835">
        <v>1298613600</v>
      </c>
      <c r="O835" s="9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 s="9">
        <f t="shared" si="54"/>
        <v>41448.208333333336</v>
      </c>
      <c r="N836">
        <v>1372482000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 s="9">
        <f t="shared" si="54"/>
        <v>42063.25</v>
      </c>
      <c r="N837">
        <v>1425621600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 s="9">
        <f t="shared" si="54"/>
        <v>40214.25</v>
      </c>
      <c r="N838">
        <v>1266300000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 s="9">
        <f t="shared" si="54"/>
        <v>40629.208333333336</v>
      </c>
      <c r="N839">
        <v>1305867600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 s="9">
        <f t="shared" si="54"/>
        <v>43370.208333333328</v>
      </c>
      <c r="N840">
        <v>1538802000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 s="9">
        <f t="shared" si="54"/>
        <v>41715.208333333336</v>
      </c>
      <c r="N841">
        <v>1398920400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 s="9">
        <f t="shared" si="54"/>
        <v>41836.208333333336</v>
      </c>
      <c r="N842">
        <v>1405659600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 s="9">
        <f t="shared" si="54"/>
        <v>42419.25</v>
      </c>
      <c r="N843">
        <v>1457244000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 s="9">
        <f t="shared" si="54"/>
        <v>43266.208333333328</v>
      </c>
      <c r="N844">
        <v>1529298000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 s="9">
        <f t="shared" si="54"/>
        <v>43338.208333333328</v>
      </c>
      <c r="N845">
        <v>1535778000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 s="9">
        <f t="shared" si="54"/>
        <v>40930.25</v>
      </c>
      <c r="N846">
        <v>1327471200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 s="9">
        <f t="shared" si="54"/>
        <v>43235.208333333328</v>
      </c>
      <c r="N847">
        <v>1529557200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 s="9">
        <f t="shared" si="54"/>
        <v>43302.208333333328</v>
      </c>
      <c r="N848">
        <v>1535259600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 s="9">
        <f t="shared" si="54"/>
        <v>43107.25</v>
      </c>
      <c r="N849">
        <v>1515564000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 s="9">
        <f t="shared" si="54"/>
        <v>40341.208333333336</v>
      </c>
      <c r="N850">
        <v>1277096400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 s="9">
        <f t="shared" si="54"/>
        <v>40948.25</v>
      </c>
      <c r="N851">
        <v>1329026400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 s="9">
        <f t="shared" si="54"/>
        <v>40866.25</v>
      </c>
      <c r="N852">
        <v>1322978400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 s="9">
        <f t="shared" si="54"/>
        <v>41031.208333333336</v>
      </c>
      <c r="N853">
        <v>1338786000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 s="9">
        <f t="shared" si="54"/>
        <v>40740.208333333336</v>
      </c>
      <c r="N854">
        <v>1311656400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 s="9">
        <f t="shared" si="54"/>
        <v>40714.208333333336</v>
      </c>
      <c r="N855">
        <v>1308978000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 s="9">
        <f t="shared" si="54"/>
        <v>43787.25</v>
      </c>
      <c r="N856">
        <v>1576389600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 s="9">
        <f t="shared" si="54"/>
        <v>40712.208333333336</v>
      </c>
      <c r="N857">
        <v>1311051600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 s="9">
        <f t="shared" si="54"/>
        <v>41023.208333333336</v>
      </c>
      <c r="N858">
        <v>1336712400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 s="9">
        <f t="shared" si="54"/>
        <v>40944.25</v>
      </c>
      <c r="N859">
        <v>1330408800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 s="9">
        <f t="shared" si="54"/>
        <v>43211.208333333328</v>
      </c>
      <c r="N860">
        <v>1524891600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 s="9">
        <f t="shared" si="54"/>
        <v>41334.25</v>
      </c>
      <c r="N861">
        <v>1363669200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 s="9">
        <f t="shared" si="54"/>
        <v>43515.25</v>
      </c>
      <c r="N862">
        <v>1551420000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 s="9">
        <f t="shared" si="54"/>
        <v>40258.208333333336</v>
      </c>
      <c r="N863">
        <v>1269838800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 s="9">
        <f t="shared" si="54"/>
        <v>40756.208333333336</v>
      </c>
      <c r="N864">
        <v>1312520400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 s="9">
        <f t="shared" si="54"/>
        <v>42172.208333333328</v>
      </c>
      <c r="N865">
        <v>1436504400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 s="9">
        <f t="shared" si="54"/>
        <v>42601.208333333328</v>
      </c>
      <c r="N866">
        <v>1472014800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 s="9">
        <f t="shared" si="54"/>
        <v>41897.208333333336</v>
      </c>
      <c r="N867">
        <v>1411534800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 s="9">
        <f t="shared" si="54"/>
        <v>40671.208333333336</v>
      </c>
      <c r="N868">
        <v>1304917200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 s="9">
        <f t="shared" si="54"/>
        <v>43382.208333333328</v>
      </c>
      <c r="N869">
        <v>1539579600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 s="9">
        <f t="shared" si="54"/>
        <v>41559.208333333336</v>
      </c>
      <c r="N870">
        <v>1382504400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 s="9">
        <f t="shared" si="54"/>
        <v>40350.208333333336</v>
      </c>
      <c r="N871">
        <v>1278306000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 s="9">
        <f t="shared" si="54"/>
        <v>42240.208333333328</v>
      </c>
      <c r="N872">
        <v>1442552400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 s="9">
        <f t="shared" si="54"/>
        <v>43040.208333333328</v>
      </c>
      <c r="N873">
        <v>1511071200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 s="9">
        <f t="shared" si="54"/>
        <v>43346.208333333328</v>
      </c>
      <c r="N874">
        <v>1536382800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 s="9">
        <f t="shared" si="54"/>
        <v>41647.25</v>
      </c>
      <c r="N875">
        <v>1389592800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 s="9">
        <f t="shared" si="54"/>
        <v>40291.208333333336</v>
      </c>
      <c r="N876">
        <v>1275282000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 s="9">
        <f t="shared" si="54"/>
        <v>40556.25</v>
      </c>
      <c r="N877">
        <v>1294984800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 s="9">
        <f t="shared" si="54"/>
        <v>43624.208333333328</v>
      </c>
      <c r="N878">
        <v>1562043600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 s="9">
        <f t="shared" si="54"/>
        <v>42577.208333333328</v>
      </c>
      <c r="N879">
        <v>1469595600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 s="9">
        <f t="shared" si="54"/>
        <v>43845.25</v>
      </c>
      <c r="N880">
        <v>1581141600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 s="9">
        <f t="shared" si="54"/>
        <v>42788.25</v>
      </c>
      <c r="N881">
        <v>1488520800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 s="9">
        <f t="shared" si="54"/>
        <v>43667.208333333328</v>
      </c>
      <c r="N882">
        <v>1563858000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 s="9">
        <f t="shared" si="54"/>
        <v>42194.208333333328</v>
      </c>
      <c r="N883">
        <v>1438923600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 s="9">
        <f t="shared" si="54"/>
        <v>42025.25</v>
      </c>
      <c r="N884">
        <v>1422165600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 s="9">
        <f t="shared" si="54"/>
        <v>40323.208333333336</v>
      </c>
      <c r="N885">
        <v>1277874000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 s="9">
        <f t="shared" si="54"/>
        <v>41763.208333333336</v>
      </c>
      <c r="N886">
        <v>1399352400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 s="9">
        <f t="shared" si="54"/>
        <v>40335.208333333336</v>
      </c>
      <c r="N887">
        <v>1279083600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 s="9">
        <f t="shared" si="54"/>
        <v>40416.208333333336</v>
      </c>
      <c r="N888">
        <v>1284354000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 s="9">
        <f t="shared" si="54"/>
        <v>42202.208333333328</v>
      </c>
      <c r="N889">
        <v>1441170000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 s="9">
        <f t="shared" si="54"/>
        <v>42836.208333333328</v>
      </c>
      <c r="N890">
        <v>1493528400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 s="9">
        <f t="shared" si="54"/>
        <v>41710.208333333336</v>
      </c>
      <c r="N891">
        <v>1395205200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 s="9">
        <f t="shared" si="54"/>
        <v>43640.208333333328</v>
      </c>
      <c r="N892">
        <v>1561438800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 s="9">
        <f t="shared" si="54"/>
        <v>40880.25</v>
      </c>
      <c r="N893">
        <v>1326693600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 s="9">
        <f t="shared" si="54"/>
        <v>40319.208333333336</v>
      </c>
      <c r="N894">
        <v>1277960400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 s="9">
        <f t="shared" si="54"/>
        <v>42170.208333333328</v>
      </c>
      <c r="N895">
        <v>1434690000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 s="9">
        <f t="shared" si="54"/>
        <v>41466.208333333336</v>
      </c>
      <c r="N896">
        <v>1376110800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 s="9">
        <f t="shared" si="54"/>
        <v>43134.25</v>
      </c>
      <c r="N897">
        <v>1518415200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 s="9">
        <f t="shared" si="54"/>
        <v>40738.208333333336</v>
      </c>
      <c r="N898">
        <v>1310878800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E899/D899*100</f>
        <v>27.693181818181817</v>
      </c>
      <c r="G899" t="s">
        <v>14</v>
      </c>
      <c r="H899">
        <v>27</v>
      </c>
      <c r="I899" s="6">
        <f t="shared" ref="I899:I962" si="57">IF(E899&lt;&gt;0,E899/H899,0)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58">(((L899/60)/60)/24)+DATE(1970,1,1)</f>
        <v>43583.208333333328</v>
      </c>
      <c r="N899">
        <v>1556600400</v>
      </c>
      <c r="O899" s="9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 s="9">
        <f t="shared" si="58"/>
        <v>43815.25</v>
      </c>
      <c r="N900">
        <v>1576994400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 s="9">
        <f t="shared" si="58"/>
        <v>41554.208333333336</v>
      </c>
      <c r="N901">
        <v>1382677200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 s="9">
        <f t="shared" si="58"/>
        <v>41901.208333333336</v>
      </c>
      <c r="N902">
        <v>1411189200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 s="9">
        <f t="shared" si="58"/>
        <v>43298.208333333328</v>
      </c>
      <c r="N903">
        <v>1534654800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 s="9">
        <f t="shared" si="58"/>
        <v>42399.25</v>
      </c>
      <c r="N904">
        <v>1457762400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 s="9">
        <f t="shared" si="58"/>
        <v>41034.208333333336</v>
      </c>
      <c r="N905">
        <v>1337490000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 s="9">
        <f t="shared" si="58"/>
        <v>41186.208333333336</v>
      </c>
      <c r="N906">
        <v>1349672400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 s="9">
        <f t="shared" si="58"/>
        <v>41536.208333333336</v>
      </c>
      <c r="N907">
        <v>1379826000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 s="9">
        <f t="shared" si="58"/>
        <v>42868.208333333328</v>
      </c>
      <c r="N908">
        <v>1497762000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 s="9">
        <f t="shared" si="58"/>
        <v>40660.208333333336</v>
      </c>
      <c r="N909">
        <v>1304485200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 s="9">
        <f t="shared" si="58"/>
        <v>41031.208333333336</v>
      </c>
      <c r="N910">
        <v>1336885200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 s="9">
        <f t="shared" si="58"/>
        <v>43255.208333333328</v>
      </c>
      <c r="N911">
        <v>1530421200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 s="9">
        <f t="shared" si="58"/>
        <v>42026.25</v>
      </c>
      <c r="N912">
        <v>1421992800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 s="9">
        <f t="shared" si="58"/>
        <v>43717.208333333328</v>
      </c>
      <c r="N913">
        <v>1568178000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 s="9">
        <f t="shared" si="58"/>
        <v>41157.208333333336</v>
      </c>
      <c r="N914">
        <v>1347944400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 s="9">
        <f t="shared" si="58"/>
        <v>43597.208333333328</v>
      </c>
      <c r="N915">
        <v>1558760400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 s="9">
        <f t="shared" si="58"/>
        <v>41490.208333333336</v>
      </c>
      <c r="N916">
        <v>1376629200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 s="9">
        <f t="shared" si="58"/>
        <v>42976.208333333328</v>
      </c>
      <c r="N917">
        <v>1504760400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 s="9">
        <f t="shared" si="58"/>
        <v>41991.25</v>
      </c>
      <c r="N918">
        <v>1419660000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 s="9">
        <f t="shared" si="58"/>
        <v>40722.208333333336</v>
      </c>
      <c r="N919">
        <v>1311310800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 s="9">
        <f t="shared" si="58"/>
        <v>41117.208333333336</v>
      </c>
      <c r="N920">
        <v>1344315600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 s="9">
        <f t="shared" si="58"/>
        <v>43022.208333333328</v>
      </c>
      <c r="N921">
        <v>1510725600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 s="9">
        <f t="shared" si="58"/>
        <v>43503.25</v>
      </c>
      <c r="N922">
        <v>1551247200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 s="9">
        <f t="shared" si="58"/>
        <v>40951.25</v>
      </c>
      <c r="N923">
        <v>1330236000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 s="9">
        <f t="shared" si="58"/>
        <v>43443.25</v>
      </c>
      <c r="N924">
        <v>1545112800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 s="9">
        <f t="shared" si="58"/>
        <v>40373.208333333336</v>
      </c>
      <c r="N925">
        <v>1279170000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 s="9">
        <f t="shared" si="58"/>
        <v>43769.208333333328</v>
      </c>
      <c r="N926">
        <v>1573452000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 s="9">
        <f t="shared" si="58"/>
        <v>43000.208333333328</v>
      </c>
      <c r="N927">
        <v>1507093200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 s="9">
        <f t="shared" si="58"/>
        <v>42502.208333333328</v>
      </c>
      <c r="N928">
        <v>1463374800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 s="9">
        <f t="shared" si="58"/>
        <v>41102.208333333336</v>
      </c>
      <c r="N929">
        <v>1344574800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 s="9">
        <f t="shared" si="58"/>
        <v>41637.25</v>
      </c>
      <c r="N930">
        <v>1389074400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 s="9">
        <f t="shared" si="58"/>
        <v>42858.208333333328</v>
      </c>
      <c r="N931">
        <v>1494997200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 s="9">
        <f t="shared" si="58"/>
        <v>42060.25</v>
      </c>
      <c r="N932">
        <v>1425448800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 s="9">
        <f t="shared" si="58"/>
        <v>41818.208333333336</v>
      </c>
      <c r="N933">
        <v>1404104400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 s="9">
        <f t="shared" si="58"/>
        <v>41709.208333333336</v>
      </c>
      <c r="N934">
        <v>1394773200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 s="9">
        <f t="shared" si="58"/>
        <v>41372.208333333336</v>
      </c>
      <c r="N935">
        <v>1366520400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 s="9">
        <f t="shared" si="58"/>
        <v>42422.25</v>
      </c>
      <c r="N936">
        <v>1456639200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 s="9">
        <f t="shared" si="58"/>
        <v>42209.208333333328</v>
      </c>
      <c r="N937">
        <v>1438318800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 s="9">
        <f t="shared" si="58"/>
        <v>43668.208333333328</v>
      </c>
      <c r="N938">
        <v>1564030800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 s="9">
        <f t="shared" si="58"/>
        <v>42334.25</v>
      </c>
      <c r="N939">
        <v>1449295200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 s="9">
        <f t="shared" si="58"/>
        <v>43263.208333333328</v>
      </c>
      <c r="N940">
        <v>1531890000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 s="9">
        <f t="shared" si="58"/>
        <v>40670.208333333336</v>
      </c>
      <c r="N941">
        <v>1306213200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 s="9">
        <f t="shared" si="58"/>
        <v>41244.25</v>
      </c>
      <c r="N942">
        <v>1356242400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 s="9">
        <f t="shared" si="58"/>
        <v>40552.25</v>
      </c>
      <c r="N943">
        <v>1297576800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 s="9">
        <f t="shared" si="58"/>
        <v>40568.25</v>
      </c>
      <c r="N944">
        <v>1296194400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 s="9">
        <f t="shared" si="58"/>
        <v>41906.208333333336</v>
      </c>
      <c r="N945">
        <v>1414558800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 s="9">
        <f t="shared" si="58"/>
        <v>42776.25</v>
      </c>
      <c r="N946">
        <v>1488348000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 s="9">
        <f t="shared" si="58"/>
        <v>41004.208333333336</v>
      </c>
      <c r="N947">
        <v>1334898000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 s="9">
        <f t="shared" si="58"/>
        <v>40710.208333333336</v>
      </c>
      <c r="N948">
        <v>1308373200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 s="9">
        <f t="shared" si="58"/>
        <v>41908.208333333336</v>
      </c>
      <c r="N949">
        <v>1412312400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 s="9">
        <f t="shared" si="58"/>
        <v>41985.25</v>
      </c>
      <c r="N950">
        <v>1419228000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 s="9">
        <f t="shared" si="58"/>
        <v>42112.208333333328</v>
      </c>
      <c r="N951">
        <v>1430974800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 s="9">
        <f t="shared" si="58"/>
        <v>43571.208333333328</v>
      </c>
      <c r="N952">
        <v>1555822800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 s="9">
        <f t="shared" si="58"/>
        <v>42730.25</v>
      </c>
      <c r="N953">
        <v>1482818400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 s="9">
        <f t="shared" si="58"/>
        <v>42591.208333333328</v>
      </c>
      <c r="N954">
        <v>1471928400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 s="9">
        <f t="shared" si="58"/>
        <v>42358.25</v>
      </c>
      <c r="N955">
        <v>1453701600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 s="9">
        <f t="shared" si="58"/>
        <v>41174.208333333336</v>
      </c>
      <c r="N956">
        <v>1350363600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 s="9">
        <f t="shared" si="58"/>
        <v>41238.25</v>
      </c>
      <c r="N957">
        <v>1353996000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 s="9">
        <f t="shared" si="58"/>
        <v>42360.25</v>
      </c>
      <c r="N958">
        <v>1451109600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 s="9">
        <f t="shared" si="58"/>
        <v>40955.25</v>
      </c>
      <c r="N959">
        <v>1329631200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 s="9">
        <f t="shared" si="58"/>
        <v>40350.208333333336</v>
      </c>
      <c r="N960">
        <v>1278997200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 s="9">
        <f t="shared" si="58"/>
        <v>40357.208333333336</v>
      </c>
      <c r="N961">
        <v>1280120400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 s="9">
        <f t="shared" si="58"/>
        <v>42408.25</v>
      </c>
      <c r="N962">
        <v>1458104400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E963/D963*100</f>
        <v>119.29824561403508</v>
      </c>
      <c r="G963" t="s">
        <v>20</v>
      </c>
      <c r="H963">
        <v>155</v>
      </c>
      <c r="I963" s="6">
        <f t="shared" ref="I963:I1001" si="61">IF(E963&lt;&gt;0,E963/H963,0)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62">(((L963/60)/60)/24)+DATE(1970,1,1)</f>
        <v>40591.25</v>
      </c>
      <c r="N963">
        <v>1298268000</v>
      </c>
      <c r="O963" s="9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 s="9">
        <f t="shared" si="62"/>
        <v>41592.25</v>
      </c>
      <c r="N964">
        <v>1386223200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 s="9">
        <f t="shared" si="62"/>
        <v>40607.25</v>
      </c>
      <c r="N965">
        <v>1299823200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 s="9">
        <f t="shared" si="62"/>
        <v>42135.208333333328</v>
      </c>
      <c r="N966">
        <v>1431752400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 s="9">
        <f t="shared" si="62"/>
        <v>40203.25</v>
      </c>
      <c r="N967">
        <v>1267855200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 s="9">
        <f t="shared" si="62"/>
        <v>42901.208333333328</v>
      </c>
      <c r="N968">
        <v>1497675600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 s="9">
        <f t="shared" si="62"/>
        <v>41005.208333333336</v>
      </c>
      <c r="N969">
        <v>1336885200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 s="9">
        <f t="shared" si="62"/>
        <v>40544.25</v>
      </c>
      <c r="N970">
        <v>1295157600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 s="9">
        <f t="shared" si="62"/>
        <v>43821.25</v>
      </c>
      <c r="N971">
        <v>1577599200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 s="9">
        <f t="shared" si="62"/>
        <v>40672.208333333336</v>
      </c>
      <c r="N972">
        <v>1305003600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 s="9">
        <f t="shared" si="62"/>
        <v>41555.208333333336</v>
      </c>
      <c r="N973">
        <v>1381726800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 s="9">
        <f t="shared" si="62"/>
        <v>41792.208333333336</v>
      </c>
      <c r="N974">
        <v>1402462800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 s="9">
        <f t="shared" si="62"/>
        <v>40522.25</v>
      </c>
      <c r="N975">
        <v>1292133600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 s="9">
        <f t="shared" si="62"/>
        <v>41412.208333333336</v>
      </c>
      <c r="N976">
        <v>1368939600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 s="9">
        <f t="shared" si="62"/>
        <v>42337.25</v>
      </c>
      <c r="N977">
        <v>1452146400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 s="9">
        <f t="shared" si="62"/>
        <v>40571.25</v>
      </c>
      <c r="N978">
        <v>1296712800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 s="9">
        <f t="shared" si="62"/>
        <v>43138.25</v>
      </c>
      <c r="N979">
        <v>1520748000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 s="9">
        <f t="shared" si="62"/>
        <v>42686.25</v>
      </c>
      <c r="N980">
        <v>1480831200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 s="9">
        <f t="shared" si="62"/>
        <v>42078.208333333328</v>
      </c>
      <c r="N981">
        <v>1426914000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 s="9">
        <f t="shared" si="62"/>
        <v>42307.208333333328</v>
      </c>
      <c r="N982">
        <v>1446616800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 s="9">
        <f t="shared" si="62"/>
        <v>43094.25</v>
      </c>
      <c r="N983">
        <v>1517032800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 s="9">
        <f t="shared" si="62"/>
        <v>40743.208333333336</v>
      </c>
      <c r="N984">
        <v>1311224400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 s="9">
        <f t="shared" si="62"/>
        <v>43681.208333333328</v>
      </c>
      <c r="N985">
        <v>1566190800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 s="9">
        <f t="shared" si="62"/>
        <v>43716.208333333328</v>
      </c>
      <c r="N986">
        <v>1570165200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 s="9">
        <f t="shared" si="62"/>
        <v>41614.25</v>
      </c>
      <c r="N987">
        <v>1388556000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 s="9">
        <f t="shared" si="62"/>
        <v>40638.208333333336</v>
      </c>
      <c r="N988">
        <v>1303189200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 s="9">
        <f t="shared" si="62"/>
        <v>42852.208333333328</v>
      </c>
      <c r="N989">
        <v>1494478800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 s="9">
        <f t="shared" si="62"/>
        <v>42686.25</v>
      </c>
      <c r="N990">
        <v>1480744800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 s="9">
        <f t="shared" si="62"/>
        <v>43571.208333333328</v>
      </c>
      <c r="N991">
        <v>1555822800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 s="9">
        <f t="shared" si="62"/>
        <v>42432.25</v>
      </c>
      <c r="N992">
        <v>1458882000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 s="9">
        <f t="shared" si="62"/>
        <v>41907.208333333336</v>
      </c>
      <c r="N993">
        <v>1411966800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 s="9">
        <f t="shared" si="62"/>
        <v>43227.208333333328</v>
      </c>
      <c r="N994">
        <v>1526878800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 s="9">
        <f t="shared" si="62"/>
        <v>42362.25</v>
      </c>
      <c r="N995">
        <v>1452405600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 s="9">
        <f t="shared" si="62"/>
        <v>41929.208333333336</v>
      </c>
      <c r="N996">
        <v>1414040400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 s="9">
        <f t="shared" si="62"/>
        <v>43408.208333333328</v>
      </c>
      <c r="N997">
        <v>1543816800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 s="9">
        <f t="shared" si="62"/>
        <v>41276.25</v>
      </c>
      <c r="N998">
        <v>1359698400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 s="9">
        <f t="shared" si="62"/>
        <v>41659.25</v>
      </c>
      <c r="N999">
        <v>1390629600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 s="9">
        <f t="shared" si="62"/>
        <v>40220.25</v>
      </c>
      <c r="N1000">
        <v>1267077600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 s="9">
        <f t="shared" si="62"/>
        <v>42550.208333333328</v>
      </c>
      <c r="N1001">
        <v>1467781200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2">
      <colorScale>
        <cfvo type="num" val="0"/>
        <cfvo type="num" val="100"/>
        <cfvo type="num" val="200"/>
        <color rgb="FFC00000"/>
        <color rgb="FF92D050"/>
        <color theme="4" tint="-0.249977111117893"/>
      </colorScale>
    </cfRule>
  </conditionalFormatting>
  <conditionalFormatting sqref="G1:G1048576">
    <cfRule type="containsText" dxfId="17" priority="1" operator="containsText" text="failed">
      <formula>NOT(ISERROR(SEARCH("failed",G1)))</formula>
    </cfRule>
    <cfRule type="containsText" dxfId="16" priority="3" operator="containsText" text="canceled">
      <formula>NOT(ISERROR(SEARCH("canceled",G1)))</formula>
    </cfRule>
    <cfRule type="containsText" dxfId="15" priority="4" operator="containsText" text="failed">
      <formula>NOT(ISERROR(SEARCH("failed",G1)))</formula>
    </cfRule>
    <cfRule type="containsText" dxfId="14" priority="5" operator="containsText" text="live">
      <formula>NOT(ISERROR(SEARCH("live",G1)))</formula>
    </cfRule>
    <cfRule type="containsText" dxfId="13" priority="6" operator="containsText" text="successful">
      <formula>NOT(ISERROR(SEARCH("successful",G1)))</formula>
    </cfRule>
    <cfRule type="containsText" dxfId="12" priority="7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F0F5-D471-475F-8DE6-ECB3E739CFD5}">
  <dimension ref="A1:F14"/>
  <sheetViews>
    <sheetView workbookViewId="0">
      <selection activeCell="K23" sqref="K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2069</v>
      </c>
    </row>
    <row r="3" spans="1:6" x14ac:dyDescent="0.25">
      <c r="A3" s="7" t="s">
        <v>2070</v>
      </c>
      <c r="B3" s="7" t="s">
        <v>2066</v>
      </c>
    </row>
    <row r="4" spans="1:6" x14ac:dyDescent="0.25">
      <c r="A4" s="7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2064</v>
      </c>
      <c r="E8">
        <v>4</v>
      </c>
      <c r="F8">
        <v>4</v>
      </c>
    </row>
    <row r="9" spans="1:6" x14ac:dyDescent="0.25">
      <c r="A9" s="8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CEB3-8D20-474D-9214-0AECDC89AC35}">
  <dimension ref="A1:F30"/>
  <sheetViews>
    <sheetView workbookViewId="0">
      <selection activeCell="L23" sqref="L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2069</v>
      </c>
    </row>
    <row r="2" spans="1:6" x14ac:dyDescent="0.25">
      <c r="A2" s="7" t="s">
        <v>2031</v>
      </c>
      <c r="B2" t="s">
        <v>2069</v>
      </c>
    </row>
    <row r="4" spans="1:6" x14ac:dyDescent="0.25">
      <c r="A4" s="7" t="s">
        <v>2070</v>
      </c>
      <c r="B4" s="7" t="s">
        <v>2066</v>
      </c>
    </row>
    <row r="5" spans="1:6" x14ac:dyDescent="0.25">
      <c r="A5" s="7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2065</v>
      </c>
      <c r="E7">
        <v>4</v>
      </c>
      <c r="F7">
        <v>4</v>
      </c>
    </row>
    <row r="8" spans="1:6" x14ac:dyDescent="0.25">
      <c r="A8" s="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2043</v>
      </c>
      <c r="C10">
        <v>8</v>
      </c>
      <c r="E10">
        <v>10</v>
      </c>
      <c r="F10">
        <v>18</v>
      </c>
    </row>
    <row r="11" spans="1:6" x14ac:dyDescent="0.25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2057</v>
      </c>
      <c r="C15">
        <v>3</v>
      </c>
      <c r="E15">
        <v>4</v>
      </c>
      <c r="F15">
        <v>7</v>
      </c>
    </row>
    <row r="16" spans="1:6" x14ac:dyDescent="0.25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2056</v>
      </c>
      <c r="C20">
        <v>4</v>
      </c>
      <c r="E20">
        <v>4</v>
      </c>
      <c r="F20">
        <v>8</v>
      </c>
    </row>
    <row r="21" spans="1:6" x14ac:dyDescent="0.25">
      <c r="A21" s="8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2063</v>
      </c>
      <c r="C22">
        <v>9</v>
      </c>
      <c r="E22">
        <v>5</v>
      </c>
      <c r="F22">
        <v>14</v>
      </c>
    </row>
    <row r="23" spans="1:6" x14ac:dyDescent="0.25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2059</v>
      </c>
      <c r="C25">
        <v>7</v>
      </c>
      <c r="E25">
        <v>14</v>
      </c>
      <c r="F25">
        <v>21</v>
      </c>
    </row>
    <row r="26" spans="1:6" x14ac:dyDescent="0.25">
      <c r="A26" s="8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2062</v>
      </c>
      <c r="E29">
        <v>3</v>
      </c>
      <c r="F29">
        <v>3</v>
      </c>
    </row>
    <row r="30" spans="1:6" x14ac:dyDescent="0.25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455B-6984-4B86-93E9-CE0EBA13B6F1}">
  <dimension ref="A1:E18"/>
  <sheetViews>
    <sheetView workbookViewId="0">
      <selection activeCell="I26" sqref="I26"/>
    </sheetView>
  </sheetViews>
  <sheetFormatPr defaultRowHeight="15.75" x14ac:dyDescent="0.25"/>
  <cols>
    <col min="1" max="1" width="27.125" bestFit="1" customWidth="1"/>
    <col min="2" max="2" width="16" bestFit="1" customWidth="1"/>
    <col min="3" max="3" width="5.625" bestFit="1" customWidth="1"/>
    <col min="4" max="4" width="9.25" bestFit="1" customWidth="1"/>
    <col min="5" max="7" width="11" bestFit="1" customWidth="1"/>
    <col min="8" max="8" width="13.75" bestFit="1" customWidth="1"/>
    <col min="9" max="9" width="12.625" bestFit="1" customWidth="1"/>
    <col min="10" max="11" width="13.75" bestFit="1" customWidth="1"/>
    <col min="12" max="13" width="14.75" bestFit="1" customWidth="1"/>
    <col min="14" max="14" width="13.75" bestFit="1" customWidth="1"/>
    <col min="15" max="15" width="14.75" bestFit="1" customWidth="1"/>
    <col min="16" max="16" width="13.75" bestFit="1" customWidth="1"/>
    <col min="17" max="17" width="12.625" bestFit="1" customWidth="1"/>
    <col min="18" max="21" width="13.75" bestFit="1" customWidth="1"/>
    <col min="22" max="22" width="12.625" bestFit="1" customWidth="1"/>
    <col min="23" max="24" width="13.75" bestFit="1" customWidth="1"/>
    <col min="25" max="25" width="14.75" bestFit="1" customWidth="1"/>
    <col min="26" max="31" width="13.75" bestFit="1" customWidth="1"/>
    <col min="32" max="32" width="12.625" bestFit="1" customWidth="1"/>
    <col min="33" max="33" width="14.75" bestFit="1" customWidth="1"/>
    <col min="34" max="34" width="13.75" bestFit="1" customWidth="1"/>
    <col min="35" max="35" width="12.625" bestFit="1" customWidth="1"/>
    <col min="36" max="38" width="13.75" bestFit="1" customWidth="1"/>
    <col min="39" max="40" width="14.75" bestFit="1" customWidth="1"/>
    <col min="41" max="41" width="12.625" bestFit="1" customWidth="1"/>
    <col min="42" max="42" width="13.75" bestFit="1" customWidth="1"/>
    <col min="43" max="43" width="12.625" bestFit="1" customWidth="1"/>
    <col min="44" max="44" width="14.75" bestFit="1" customWidth="1"/>
    <col min="45" max="46" width="13.75" bestFit="1" customWidth="1"/>
    <col min="47" max="47" width="12.625" bestFit="1" customWidth="1"/>
    <col min="48" max="48" width="13.75" bestFit="1" customWidth="1"/>
    <col min="49" max="49" width="12.625" bestFit="1" customWidth="1"/>
    <col min="50" max="50" width="14.75" bestFit="1" customWidth="1"/>
    <col min="51" max="51" width="13.75" bestFit="1" customWidth="1"/>
    <col min="52" max="52" width="12.625" bestFit="1" customWidth="1"/>
    <col min="53" max="53" width="13.75" bestFit="1" customWidth="1"/>
    <col min="54" max="54" width="12.625" bestFit="1" customWidth="1"/>
    <col min="55" max="56" width="13.75" bestFit="1" customWidth="1"/>
    <col min="57" max="57" width="12.625" bestFit="1" customWidth="1"/>
    <col min="58" max="58" width="13.75" bestFit="1" customWidth="1"/>
    <col min="59" max="59" width="13.375" bestFit="1" customWidth="1"/>
    <col min="60" max="60" width="13.75" bestFit="1" customWidth="1"/>
    <col min="61" max="61" width="12.625" bestFit="1" customWidth="1"/>
    <col min="62" max="63" width="13.75" bestFit="1" customWidth="1"/>
    <col min="64" max="64" width="12.625" bestFit="1" customWidth="1"/>
    <col min="65" max="71" width="13.75" bestFit="1" customWidth="1"/>
    <col min="72" max="73" width="12.625" bestFit="1" customWidth="1"/>
    <col min="74" max="74" width="13.75" bestFit="1" customWidth="1"/>
    <col min="75" max="76" width="12.625" bestFit="1" customWidth="1"/>
    <col min="77" max="79" width="13.75" bestFit="1" customWidth="1"/>
    <col min="80" max="80" width="12.625" bestFit="1" customWidth="1"/>
    <col min="81" max="84" width="13.75" bestFit="1" customWidth="1"/>
    <col min="85" max="89" width="14.75" bestFit="1" customWidth="1"/>
    <col min="90" max="92" width="12.625" bestFit="1" customWidth="1"/>
    <col min="93" max="96" width="13.75" bestFit="1" customWidth="1"/>
    <col min="97" max="97" width="12.625" bestFit="1" customWidth="1"/>
    <col min="98" max="99" width="13.75" bestFit="1" customWidth="1"/>
    <col min="100" max="105" width="12.625" bestFit="1" customWidth="1"/>
    <col min="106" max="108" width="13.75" bestFit="1" customWidth="1"/>
    <col min="109" max="111" width="12.625" bestFit="1" customWidth="1"/>
    <col min="112" max="116" width="13.75" bestFit="1" customWidth="1"/>
    <col min="117" max="117" width="12.625" bestFit="1" customWidth="1"/>
    <col min="118" max="122" width="13.75" bestFit="1" customWidth="1"/>
    <col min="123" max="125" width="14.75" bestFit="1" customWidth="1"/>
    <col min="126" max="126" width="13.75" bestFit="1" customWidth="1"/>
    <col min="127" max="129" width="14.75" bestFit="1" customWidth="1"/>
    <col min="130" max="130" width="12.625" bestFit="1" customWidth="1"/>
    <col min="131" max="136" width="13.75" bestFit="1" customWidth="1"/>
    <col min="137" max="137" width="12.625" bestFit="1" customWidth="1"/>
    <col min="138" max="142" width="13.75" bestFit="1" customWidth="1"/>
    <col min="143" max="143" width="12.625" bestFit="1" customWidth="1"/>
    <col min="144" max="145" width="13.75" bestFit="1" customWidth="1"/>
    <col min="146" max="148" width="12.625" bestFit="1" customWidth="1"/>
    <col min="149" max="151" width="13.75" bestFit="1" customWidth="1"/>
    <col min="152" max="152" width="12.625" bestFit="1" customWidth="1"/>
    <col min="153" max="153" width="13.75" bestFit="1" customWidth="1"/>
    <col min="154" max="154" width="12.625" bestFit="1" customWidth="1"/>
    <col min="155" max="157" width="13.75" bestFit="1" customWidth="1"/>
    <col min="158" max="159" width="14.75" bestFit="1" customWidth="1"/>
    <col min="160" max="160" width="13.75" bestFit="1" customWidth="1"/>
    <col min="161" max="161" width="14.75" bestFit="1" customWidth="1"/>
    <col min="162" max="162" width="12.625" bestFit="1" customWidth="1"/>
    <col min="163" max="164" width="13.75" bestFit="1" customWidth="1"/>
    <col min="165" max="167" width="12.625" bestFit="1" customWidth="1"/>
    <col min="168" max="169" width="13.75" bestFit="1" customWidth="1"/>
    <col min="170" max="170" width="12.625" bestFit="1" customWidth="1"/>
    <col min="171" max="171" width="13.75" bestFit="1" customWidth="1"/>
    <col min="172" max="173" width="12.625" bestFit="1" customWidth="1"/>
    <col min="174" max="174" width="13.75" bestFit="1" customWidth="1"/>
    <col min="175" max="175" width="12.625" bestFit="1" customWidth="1"/>
    <col min="176" max="179" width="13.75" bestFit="1" customWidth="1"/>
    <col min="180" max="181" width="12.625" bestFit="1" customWidth="1"/>
    <col min="182" max="188" width="13.75" bestFit="1" customWidth="1"/>
    <col min="189" max="193" width="14.75" bestFit="1" customWidth="1"/>
    <col min="194" max="194" width="13.75" bestFit="1" customWidth="1"/>
    <col min="195" max="196" width="14.75" bestFit="1" customWidth="1"/>
    <col min="197" max="202" width="13.75" bestFit="1" customWidth="1"/>
    <col min="203" max="204" width="12.625" bestFit="1" customWidth="1"/>
    <col min="205" max="210" width="13.75" bestFit="1" customWidth="1"/>
    <col min="211" max="211" width="12.625" bestFit="1" customWidth="1"/>
    <col min="212" max="213" width="13.75" bestFit="1" customWidth="1"/>
    <col min="214" max="214" width="12.625" bestFit="1" customWidth="1"/>
    <col min="215" max="215" width="13.75" bestFit="1" customWidth="1"/>
    <col min="216" max="216" width="12.625" bestFit="1" customWidth="1"/>
    <col min="217" max="219" width="13.75" bestFit="1" customWidth="1"/>
    <col min="220" max="221" width="14.75" bestFit="1" customWidth="1"/>
    <col min="222" max="223" width="13.75" bestFit="1" customWidth="1"/>
    <col min="224" max="226" width="14.75" bestFit="1" customWidth="1"/>
    <col min="227" max="227" width="13.75" bestFit="1" customWidth="1"/>
    <col min="228" max="231" width="14.75" bestFit="1" customWidth="1"/>
    <col min="232" max="232" width="12.625" bestFit="1" customWidth="1"/>
    <col min="233" max="233" width="13.75" bestFit="1" customWidth="1"/>
    <col min="234" max="234" width="12.625" bestFit="1" customWidth="1"/>
    <col min="235" max="237" width="13.75" bestFit="1" customWidth="1"/>
    <col min="238" max="238" width="12.625" bestFit="1" customWidth="1"/>
    <col min="239" max="242" width="13.75" bestFit="1" customWidth="1"/>
    <col min="243" max="243" width="12.625" bestFit="1" customWidth="1"/>
    <col min="244" max="246" width="13.75" bestFit="1" customWidth="1"/>
    <col min="247" max="249" width="12.625" bestFit="1" customWidth="1"/>
    <col min="250" max="261" width="13.75" bestFit="1" customWidth="1"/>
    <col min="262" max="264" width="14.75" bestFit="1" customWidth="1"/>
    <col min="265" max="265" width="13.75" bestFit="1" customWidth="1"/>
    <col min="266" max="270" width="14.75" bestFit="1" customWidth="1"/>
    <col min="271" max="272" width="12.625" bestFit="1" customWidth="1"/>
    <col min="273" max="276" width="13.75" bestFit="1" customWidth="1"/>
    <col min="277" max="278" width="12.625" bestFit="1" customWidth="1"/>
    <col min="279" max="280" width="13.75" bestFit="1" customWidth="1"/>
    <col min="281" max="282" width="12.625" bestFit="1" customWidth="1"/>
    <col min="283" max="291" width="13.75" bestFit="1" customWidth="1"/>
    <col min="292" max="292" width="12.625" bestFit="1" customWidth="1"/>
    <col min="293" max="295" width="13.75" bestFit="1" customWidth="1"/>
    <col min="296" max="296" width="12.625" bestFit="1" customWidth="1"/>
    <col min="297" max="298" width="13.75" bestFit="1" customWidth="1"/>
    <col min="299" max="299" width="12.625" bestFit="1" customWidth="1"/>
    <col min="300" max="300" width="14.75" bestFit="1" customWidth="1"/>
    <col min="301" max="302" width="13.75" bestFit="1" customWidth="1"/>
    <col min="303" max="305" width="14.75" bestFit="1" customWidth="1"/>
    <col min="306" max="306" width="13.75" bestFit="1" customWidth="1"/>
    <col min="307" max="308" width="14.75" bestFit="1" customWidth="1"/>
    <col min="309" max="309" width="12.625" bestFit="1" customWidth="1"/>
    <col min="310" max="312" width="13.75" bestFit="1" customWidth="1"/>
    <col min="313" max="313" width="12.625" bestFit="1" customWidth="1"/>
    <col min="314" max="320" width="13.75" bestFit="1" customWidth="1"/>
    <col min="321" max="321" width="12.625" bestFit="1" customWidth="1"/>
    <col min="322" max="326" width="13.75" bestFit="1" customWidth="1"/>
    <col min="327" max="329" width="14.75" bestFit="1" customWidth="1"/>
    <col min="330" max="331" width="13.75" bestFit="1" customWidth="1"/>
    <col min="332" max="335" width="14.75" bestFit="1" customWidth="1"/>
    <col min="336" max="336" width="12.625" bestFit="1" customWidth="1"/>
    <col min="337" max="338" width="13.75" bestFit="1" customWidth="1"/>
    <col min="339" max="341" width="12.625" bestFit="1" customWidth="1"/>
    <col min="342" max="342" width="13.75" bestFit="1" customWidth="1"/>
    <col min="343" max="343" width="12.625" bestFit="1" customWidth="1"/>
    <col min="344" max="345" width="13.75" bestFit="1" customWidth="1"/>
    <col min="346" max="347" width="12.625" bestFit="1" customWidth="1"/>
    <col min="348" max="352" width="13.75" bestFit="1" customWidth="1"/>
    <col min="353" max="353" width="12.625" bestFit="1" customWidth="1"/>
    <col min="354" max="354" width="13.75" bestFit="1" customWidth="1"/>
    <col min="355" max="355" width="12.625" bestFit="1" customWidth="1"/>
    <col min="356" max="359" width="13.75" bestFit="1" customWidth="1"/>
    <col min="360" max="360" width="12.625" bestFit="1" customWidth="1"/>
    <col min="361" max="363" width="13.75" bestFit="1" customWidth="1"/>
    <col min="364" max="364" width="14.75" bestFit="1" customWidth="1"/>
    <col min="365" max="366" width="13.75" bestFit="1" customWidth="1"/>
    <col min="367" max="368" width="14.75" bestFit="1" customWidth="1"/>
    <col min="369" max="374" width="13.75" bestFit="1" customWidth="1"/>
    <col min="375" max="375" width="12.625" bestFit="1" customWidth="1"/>
    <col min="376" max="381" width="13.75" bestFit="1" customWidth="1"/>
    <col min="382" max="382" width="12.625" bestFit="1" customWidth="1"/>
    <col min="383" max="384" width="13.75" bestFit="1" customWidth="1"/>
    <col min="385" max="387" width="12.625" bestFit="1" customWidth="1"/>
    <col min="388" max="389" width="13.75" bestFit="1" customWidth="1"/>
    <col min="390" max="390" width="12.625" bestFit="1" customWidth="1"/>
    <col min="391" max="393" width="13.75" bestFit="1" customWidth="1"/>
    <col min="394" max="400" width="14.75" bestFit="1" customWidth="1"/>
    <col min="401" max="402" width="13.75" bestFit="1" customWidth="1"/>
    <col min="403" max="403" width="10.5" bestFit="1" customWidth="1"/>
    <col min="404" max="404" width="12.625" bestFit="1" customWidth="1"/>
    <col min="405" max="405" width="13.75" bestFit="1" customWidth="1"/>
    <col min="406" max="406" width="12.625" bestFit="1" customWidth="1"/>
    <col min="407" max="407" width="14.75" bestFit="1" customWidth="1"/>
    <col min="408" max="408" width="13.75" bestFit="1" customWidth="1"/>
    <col min="409" max="409" width="14.75" bestFit="1" customWidth="1"/>
    <col min="410" max="412" width="13.75" bestFit="1" customWidth="1"/>
    <col min="413" max="413" width="12.625" bestFit="1" customWidth="1"/>
    <col min="414" max="414" width="14.75" bestFit="1" customWidth="1"/>
    <col min="415" max="416" width="13.75" bestFit="1" customWidth="1"/>
    <col min="417" max="417" width="14.75" bestFit="1" customWidth="1"/>
    <col min="418" max="418" width="8.75" bestFit="1" customWidth="1"/>
    <col min="419" max="419" width="12.625" bestFit="1" customWidth="1"/>
    <col min="420" max="421" width="13.75" bestFit="1" customWidth="1"/>
    <col min="422" max="423" width="12.625" bestFit="1" customWidth="1"/>
    <col min="424" max="429" width="13.75" bestFit="1" customWidth="1"/>
    <col min="430" max="430" width="12.625" bestFit="1" customWidth="1"/>
    <col min="431" max="436" width="13.75" bestFit="1" customWidth="1"/>
    <col min="437" max="438" width="12.625" bestFit="1" customWidth="1"/>
    <col min="439" max="446" width="13.75" bestFit="1" customWidth="1"/>
    <col min="447" max="447" width="12.625" bestFit="1" customWidth="1"/>
    <col min="448" max="451" width="13.75" bestFit="1" customWidth="1"/>
    <col min="452" max="453" width="12.625" bestFit="1" customWidth="1"/>
    <col min="454" max="457" width="13.75" bestFit="1" customWidth="1"/>
    <col min="458" max="458" width="12.625" bestFit="1" customWidth="1"/>
    <col min="459" max="461" width="13.75" bestFit="1" customWidth="1"/>
    <col min="462" max="465" width="14.75" bestFit="1" customWidth="1"/>
    <col min="466" max="467" width="13.75" bestFit="1" customWidth="1"/>
    <col min="468" max="470" width="14.75" bestFit="1" customWidth="1"/>
    <col min="471" max="471" width="13.75" bestFit="1" customWidth="1"/>
    <col min="472" max="473" width="14.75" bestFit="1" customWidth="1"/>
    <col min="474" max="475" width="12.625" bestFit="1" customWidth="1"/>
    <col min="476" max="484" width="13.75" bestFit="1" customWidth="1"/>
    <col min="485" max="485" width="12.625" bestFit="1" customWidth="1"/>
    <col min="486" max="487" width="13.75" bestFit="1" customWidth="1"/>
    <col min="488" max="489" width="12.625" bestFit="1" customWidth="1"/>
    <col min="490" max="495" width="13.75" bestFit="1" customWidth="1"/>
    <col min="496" max="497" width="12.625" bestFit="1" customWidth="1"/>
    <col min="498" max="499" width="13.75" bestFit="1" customWidth="1"/>
    <col min="500" max="501" width="12.625" bestFit="1" customWidth="1"/>
    <col min="502" max="505" width="13.75" bestFit="1" customWidth="1"/>
    <col min="506" max="506" width="12.625" bestFit="1" customWidth="1"/>
    <col min="507" max="511" width="13.75" bestFit="1" customWidth="1"/>
    <col min="512" max="520" width="14.75" bestFit="1" customWidth="1"/>
    <col min="521" max="522" width="13.75" bestFit="1" customWidth="1"/>
    <col min="523" max="525" width="14.75" bestFit="1" customWidth="1"/>
    <col min="526" max="527" width="12.625" bestFit="1" customWidth="1"/>
    <col min="528" max="530" width="13.75" bestFit="1" customWidth="1"/>
    <col min="531" max="531" width="12.625" bestFit="1" customWidth="1"/>
    <col min="532" max="533" width="13.75" bestFit="1" customWidth="1"/>
    <col min="534" max="534" width="12.625" bestFit="1" customWidth="1"/>
    <col min="535" max="538" width="13.75" bestFit="1" customWidth="1"/>
    <col min="539" max="540" width="12.625" bestFit="1" customWidth="1"/>
    <col min="541" max="542" width="13.75" bestFit="1" customWidth="1"/>
    <col min="543" max="543" width="12.625" bestFit="1" customWidth="1"/>
    <col min="544" max="550" width="13.75" bestFit="1" customWidth="1"/>
    <col min="551" max="552" width="12.625" bestFit="1" customWidth="1"/>
    <col min="553" max="557" width="13.75" bestFit="1" customWidth="1"/>
    <col min="558" max="562" width="14.75" bestFit="1" customWidth="1"/>
    <col min="563" max="563" width="13.75" bestFit="1" customWidth="1"/>
    <col min="564" max="564" width="14.75" bestFit="1" customWidth="1"/>
    <col min="565" max="565" width="12.625" bestFit="1" customWidth="1"/>
    <col min="566" max="566" width="13.75" bestFit="1" customWidth="1"/>
    <col min="567" max="569" width="12.625" bestFit="1" customWidth="1"/>
    <col min="570" max="572" width="13.75" bestFit="1" customWidth="1"/>
    <col min="573" max="574" width="12.625" bestFit="1" customWidth="1"/>
    <col min="575" max="576" width="13.75" bestFit="1" customWidth="1"/>
    <col min="577" max="578" width="12.625" bestFit="1" customWidth="1"/>
    <col min="579" max="586" width="13.75" bestFit="1" customWidth="1"/>
    <col min="587" max="587" width="12.625" bestFit="1" customWidth="1"/>
    <col min="588" max="591" width="13.75" bestFit="1" customWidth="1"/>
    <col min="592" max="593" width="12.625" bestFit="1" customWidth="1"/>
    <col min="594" max="597" width="13.75" bestFit="1" customWidth="1"/>
    <col min="598" max="607" width="14.75" bestFit="1" customWidth="1"/>
    <col min="608" max="609" width="12.625" bestFit="1" customWidth="1"/>
    <col min="610" max="620" width="13.75" bestFit="1" customWidth="1"/>
    <col min="621" max="622" width="12.625" bestFit="1" customWidth="1"/>
    <col min="623" max="626" width="13.75" bestFit="1" customWidth="1"/>
    <col min="627" max="628" width="12.625" bestFit="1" customWidth="1"/>
    <col min="629" max="630" width="13.75" bestFit="1" customWidth="1"/>
    <col min="631" max="632" width="12.625" bestFit="1" customWidth="1"/>
    <col min="633" max="635" width="13.75" bestFit="1" customWidth="1"/>
    <col min="636" max="637" width="12.625" bestFit="1" customWidth="1"/>
    <col min="638" max="643" width="13.75" bestFit="1" customWidth="1"/>
    <col min="644" max="644" width="12.625" bestFit="1" customWidth="1"/>
    <col min="645" max="646" width="13.75" bestFit="1" customWidth="1"/>
    <col min="647" max="647" width="12.625" bestFit="1" customWidth="1"/>
    <col min="648" max="655" width="13.75" bestFit="1" customWidth="1"/>
    <col min="656" max="662" width="14.75" bestFit="1" customWidth="1"/>
    <col min="663" max="664" width="12.625" bestFit="1" customWidth="1"/>
    <col min="665" max="672" width="13.75" bestFit="1" customWidth="1"/>
    <col min="673" max="673" width="12.625" bestFit="1" customWidth="1"/>
    <col min="674" max="678" width="13.75" bestFit="1" customWidth="1"/>
    <col min="679" max="679" width="12.625" bestFit="1" customWidth="1"/>
    <col min="680" max="683" width="13.75" bestFit="1" customWidth="1"/>
    <col min="684" max="685" width="12.625" bestFit="1" customWidth="1"/>
    <col min="686" max="690" width="13.75" bestFit="1" customWidth="1"/>
    <col min="691" max="691" width="12.625" bestFit="1" customWidth="1"/>
    <col min="692" max="694" width="13.75" bestFit="1" customWidth="1"/>
    <col min="695" max="695" width="12.625" bestFit="1" customWidth="1"/>
    <col min="696" max="697" width="13.75" bestFit="1" customWidth="1"/>
    <col min="698" max="698" width="12.625" bestFit="1" customWidth="1"/>
    <col min="699" max="704" width="13.75" bestFit="1" customWidth="1"/>
    <col min="705" max="708" width="14.75" bestFit="1" customWidth="1"/>
    <col min="709" max="709" width="13.75" bestFit="1" customWidth="1"/>
    <col min="710" max="710" width="14.75" bestFit="1" customWidth="1"/>
    <col min="711" max="713" width="12.625" bestFit="1" customWidth="1"/>
    <col min="714" max="714" width="13.75" bestFit="1" customWidth="1"/>
    <col min="715" max="715" width="12.625" bestFit="1" customWidth="1"/>
    <col min="716" max="720" width="13.75" bestFit="1" customWidth="1"/>
    <col min="721" max="723" width="12.625" bestFit="1" customWidth="1"/>
    <col min="724" max="727" width="13.75" bestFit="1" customWidth="1"/>
    <col min="728" max="729" width="12.625" bestFit="1" customWidth="1"/>
    <col min="730" max="734" width="13.75" bestFit="1" customWidth="1"/>
    <col min="735" max="736" width="12.625" bestFit="1" customWidth="1"/>
    <col min="737" max="738" width="13.75" bestFit="1" customWidth="1"/>
    <col min="739" max="741" width="12.625" bestFit="1" customWidth="1"/>
    <col min="742" max="748" width="13.75" bestFit="1" customWidth="1"/>
    <col min="749" max="751" width="14.75" bestFit="1" customWidth="1"/>
    <col min="752" max="752" width="13.75" bestFit="1" customWidth="1"/>
    <col min="753" max="757" width="14.75" bestFit="1" customWidth="1"/>
    <col min="758" max="766" width="13.75" bestFit="1" customWidth="1"/>
    <col min="767" max="768" width="12.625" bestFit="1" customWidth="1"/>
    <col min="769" max="775" width="13.75" bestFit="1" customWidth="1"/>
    <col min="776" max="777" width="12.625" bestFit="1" customWidth="1"/>
    <col min="778" max="782" width="13.75" bestFit="1" customWidth="1"/>
    <col min="783" max="783" width="12.625" bestFit="1" customWidth="1"/>
    <col min="784" max="795" width="13.75" bestFit="1" customWidth="1"/>
    <col min="796" max="796" width="12.625" bestFit="1" customWidth="1"/>
    <col min="797" max="800" width="13.75" bestFit="1" customWidth="1"/>
    <col min="801" max="802" width="12.625" bestFit="1" customWidth="1"/>
    <col min="803" max="807" width="13.75" bestFit="1" customWidth="1"/>
    <col min="808" max="808" width="14.75" bestFit="1" customWidth="1"/>
    <col min="809" max="811" width="13.75" bestFit="1" customWidth="1"/>
    <col min="812" max="816" width="14.75" bestFit="1" customWidth="1"/>
    <col min="817" max="817" width="13.75" bestFit="1" customWidth="1"/>
    <col min="818" max="821" width="14.75" bestFit="1" customWidth="1"/>
    <col min="822" max="823" width="12.625" bestFit="1" customWidth="1"/>
    <col min="824" max="830" width="13.75" bestFit="1" customWidth="1"/>
    <col min="831" max="832" width="12.625" bestFit="1" customWidth="1"/>
    <col min="833" max="834" width="13.75" bestFit="1" customWidth="1"/>
    <col min="835" max="835" width="12.625" bestFit="1" customWidth="1"/>
    <col min="836" max="837" width="13.75" bestFit="1" customWidth="1"/>
    <col min="838" max="840" width="12.625" bestFit="1" customWidth="1"/>
    <col min="841" max="843" width="13.75" bestFit="1" customWidth="1"/>
    <col min="844" max="845" width="12.625" bestFit="1" customWidth="1"/>
    <col min="846" max="859" width="13.75" bestFit="1" customWidth="1"/>
    <col min="860" max="860" width="12.625" bestFit="1" customWidth="1"/>
    <col min="861" max="866" width="13.75" bestFit="1" customWidth="1"/>
    <col min="867" max="868" width="14.75" bestFit="1" customWidth="1"/>
    <col min="869" max="869" width="13.75" bestFit="1" customWidth="1"/>
    <col min="870" max="872" width="14.75" bestFit="1" customWidth="1"/>
    <col min="873" max="874" width="13.75" bestFit="1" customWidth="1"/>
    <col min="875" max="876" width="14.75" bestFit="1" customWidth="1"/>
    <col min="877" max="877" width="12.625" bestFit="1" customWidth="1"/>
    <col min="878" max="885" width="13.75" bestFit="1" customWidth="1"/>
    <col min="886" max="887" width="12.625" bestFit="1" customWidth="1"/>
    <col min="888" max="890" width="13.75" bestFit="1" customWidth="1"/>
    <col min="891" max="891" width="12.625" bestFit="1" customWidth="1"/>
    <col min="892" max="896" width="13.75" bestFit="1" customWidth="1"/>
    <col min="897" max="899" width="12.625" bestFit="1" customWidth="1"/>
    <col min="900" max="905" width="13.75" bestFit="1" customWidth="1"/>
    <col min="906" max="907" width="12.625" bestFit="1" customWidth="1"/>
    <col min="908" max="913" width="13.75" bestFit="1" customWidth="1"/>
    <col min="914" max="915" width="12.625" bestFit="1" customWidth="1"/>
    <col min="916" max="917" width="13.75" bestFit="1" customWidth="1"/>
    <col min="918" max="920" width="12.625" bestFit="1" customWidth="1"/>
    <col min="921" max="922" width="13.75" bestFit="1" customWidth="1"/>
    <col min="923" max="934" width="14.75" bestFit="1" customWidth="1"/>
    <col min="935" max="936" width="13.75" bestFit="1" customWidth="1"/>
    <col min="937" max="939" width="14.75" bestFit="1" customWidth="1"/>
    <col min="940" max="940" width="14.25" bestFit="1" customWidth="1"/>
    <col min="941" max="941" width="8.625" bestFit="1" customWidth="1"/>
    <col min="942" max="942" width="11.75" bestFit="1" customWidth="1"/>
    <col min="943" max="943" width="11" bestFit="1" customWidth="1"/>
    <col min="944" max="944" width="13.75" bestFit="1" customWidth="1"/>
    <col min="945" max="945" width="8" bestFit="1" customWidth="1"/>
    <col min="946" max="946" width="12.625" bestFit="1" customWidth="1"/>
    <col min="947" max="947" width="9.125" bestFit="1" customWidth="1"/>
    <col min="948" max="948" width="12.625" bestFit="1" customWidth="1"/>
    <col min="949" max="951" width="13.75" bestFit="1" customWidth="1"/>
    <col min="952" max="952" width="8.875" bestFit="1" customWidth="1"/>
    <col min="953" max="953" width="9.625" bestFit="1" customWidth="1"/>
    <col min="954" max="954" width="13.75" bestFit="1" customWidth="1"/>
    <col min="955" max="957" width="14.75" bestFit="1" customWidth="1"/>
    <col min="958" max="958" width="8.75" bestFit="1" customWidth="1"/>
    <col min="959" max="961" width="14.75" bestFit="1" customWidth="1"/>
    <col min="962" max="962" width="9.25" bestFit="1" customWidth="1"/>
    <col min="963" max="966" width="14.75" bestFit="1" customWidth="1"/>
    <col min="967" max="967" width="8.875" bestFit="1" customWidth="1"/>
    <col min="968" max="968" width="9.625" bestFit="1" customWidth="1"/>
    <col min="969" max="969" width="9.75" bestFit="1" customWidth="1"/>
    <col min="970" max="971" width="12.625" bestFit="1" customWidth="1"/>
    <col min="972" max="973" width="13.75" bestFit="1" customWidth="1"/>
    <col min="974" max="974" width="8.5" bestFit="1" customWidth="1"/>
    <col min="975" max="977" width="13.75" bestFit="1" customWidth="1"/>
    <col min="978" max="978" width="8.75" bestFit="1" customWidth="1"/>
    <col min="979" max="984" width="13.75" bestFit="1" customWidth="1"/>
    <col min="985" max="985" width="9.25" bestFit="1" customWidth="1"/>
    <col min="986" max="986" width="9.625" bestFit="1" customWidth="1"/>
    <col min="987" max="988" width="12.625" bestFit="1" customWidth="1"/>
    <col min="989" max="992" width="13.75" bestFit="1" customWidth="1"/>
    <col min="993" max="993" width="8.875" bestFit="1" customWidth="1"/>
    <col min="994" max="995" width="12.625" bestFit="1" customWidth="1"/>
    <col min="996" max="997" width="13.75" bestFit="1" customWidth="1"/>
    <col min="998" max="998" width="9.5" bestFit="1" customWidth="1"/>
    <col min="999" max="1000" width="12.625" bestFit="1" customWidth="1"/>
    <col min="1001" max="1003" width="13.75" bestFit="1" customWidth="1"/>
    <col min="1004" max="1004" width="8.625" bestFit="1" customWidth="1"/>
    <col min="1005" max="1005" width="9.625" bestFit="1" customWidth="1"/>
    <col min="1006" max="1007" width="12.625" bestFit="1" customWidth="1"/>
    <col min="1008" max="1013" width="13.75" bestFit="1" customWidth="1"/>
    <col min="1014" max="1014" width="8" bestFit="1" customWidth="1"/>
    <col min="1015" max="1015" width="12.625" bestFit="1" customWidth="1"/>
    <col min="1016" max="1017" width="13.75" bestFit="1" customWidth="1"/>
    <col min="1018" max="1018" width="9.125" bestFit="1" customWidth="1"/>
    <col min="1019" max="1019" width="12.625" bestFit="1" customWidth="1"/>
    <col min="1020" max="1024" width="13.75" bestFit="1" customWidth="1"/>
    <col min="1025" max="1025" width="8.875" bestFit="1" customWidth="1"/>
    <col min="1026" max="1026" width="9.625" bestFit="1" customWidth="1"/>
    <col min="1027" max="1029" width="13.75" bestFit="1" customWidth="1"/>
    <col min="1030" max="1031" width="14.75" bestFit="1" customWidth="1"/>
    <col min="1032" max="1032" width="8.75" bestFit="1" customWidth="1"/>
    <col min="1033" max="1033" width="14.75" bestFit="1" customWidth="1"/>
    <col min="1034" max="1034" width="9.25" bestFit="1" customWidth="1"/>
    <col min="1035" max="1038" width="14.75" bestFit="1" customWidth="1"/>
    <col min="1039" max="1039" width="8.875" bestFit="1" customWidth="1"/>
    <col min="1040" max="1040" width="9.625" bestFit="1" customWidth="1"/>
    <col min="1041" max="1041" width="9.75" bestFit="1" customWidth="1"/>
    <col min="1042" max="1043" width="12.625" bestFit="1" customWidth="1"/>
    <col min="1044" max="1047" width="13.75" bestFit="1" customWidth="1"/>
    <col min="1048" max="1048" width="8.5" bestFit="1" customWidth="1"/>
    <col min="1049" max="1052" width="13.75" bestFit="1" customWidth="1"/>
    <col min="1053" max="1053" width="8.75" bestFit="1" customWidth="1"/>
    <col min="1054" max="1054" width="12.625" bestFit="1" customWidth="1"/>
    <col min="1055" max="1055" width="13.75" bestFit="1" customWidth="1"/>
    <col min="1056" max="1056" width="9.25" bestFit="1" customWidth="1"/>
    <col min="1057" max="1057" width="9.625" bestFit="1" customWidth="1"/>
    <col min="1058" max="1061" width="13.75" bestFit="1" customWidth="1"/>
    <col min="1062" max="1062" width="8.875" bestFit="1" customWidth="1"/>
    <col min="1063" max="1063" width="12.625" bestFit="1" customWidth="1"/>
    <col min="1064" max="1067" width="13.75" bestFit="1" customWidth="1"/>
    <col min="1068" max="1068" width="9.5" bestFit="1" customWidth="1"/>
    <col min="1069" max="1070" width="12.625" bestFit="1" customWidth="1"/>
    <col min="1071" max="1075" width="13.75" bestFit="1" customWidth="1"/>
    <col min="1076" max="1076" width="8.625" bestFit="1" customWidth="1"/>
    <col min="1077" max="1077" width="9.625" bestFit="1" customWidth="1"/>
    <col min="1078" max="1078" width="12.625" bestFit="1" customWidth="1"/>
    <col min="1079" max="1081" width="13.75" bestFit="1" customWidth="1"/>
    <col min="1082" max="1082" width="8" bestFit="1" customWidth="1"/>
    <col min="1083" max="1083" width="12.625" bestFit="1" customWidth="1"/>
    <col min="1084" max="1085" width="13.75" bestFit="1" customWidth="1"/>
    <col min="1086" max="1086" width="9.125" bestFit="1" customWidth="1"/>
    <col min="1087" max="1087" width="12.625" bestFit="1" customWidth="1"/>
    <col min="1088" max="1090" width="13.75" bestFit="1" customWidth="1"/>
    <col min="1091" max="1091" width="8.875" bestFit="1" customWidth="1"/>
    <col min="1092" max="1092" width="9.625" bestFit="1" customWidth="1"/>
    <col min="1093" max="1095" width="13.75" bestFit="1" customWidth="1"/>
    <col min="1096" max="1096" width="14.75" bestFit="1" customWidth="1"/>
    <col min="1097" max="1097" width="8.75" bestFit="1" customWidth="1"/>
    <col min="1098" max="1100" width="14.75" bestFit="1" customWidth="1"/>
    <col min="1101" max="1101" width="9.25" bestFit="1" customWidth="1"/>
    <col min="1102" max="1102" width="13.75" bestFit="1" customWidth="1"/>
    <col min="1103" max="1103" width="14.75" bestFit="1" customWidth="1"/>
    <col min="1104" max="1104" width="8.875" bestFit="1" customWidth="1"/>
    <col min="1105" max="1105" width="9.625" bestFit="1" customWidth="1"/>
    <col min="1106" max="1106" width="9.75" bestFit="1" customWidth="1"/>
    <col min="1107" max="1109" width="12.625" bestFit="1" customWidth="1"/>
    <col min="1110" max="1110" width="13.75" bestFit="1" customWidth="1"/>
    <col min="1111" max="1111" width="8.5" bestFit="1" customWidth="1"/>
    <col min="1112" max="1112" width="12.625" bestFit="1" customWidth="1"/>
    <col min="1113" max="1117" width="13.75" bestFit="1" customWidth="1"/>
    <col min="1118" max="1118" width="8.75" bestFit="1" customWidth="1"/>
    <col min="1119" max="1121" width="12.625" bestFit="1" customWidth="1"/>
    <col min="1122" max="1125" width="13.75" bestFit="1" customWidth="1"/>
    <col min="1126" max="1126" width="9.25" bestFit="1" customWidth="1"/>
    <col min="1127" max="1127" width="9.625" bestFit="1" customWidth="1"/>
    <col min="1128" max="1129" width="12.625" bestFit="1" customWidth="1"/>
    <col min="1130" max="1130" width="13.75" bestFit="1" customWidth="1"/>
    <col min="1131" max="1131" width="8.875" bestFit="1" customWidth="1"/>
    <col min="1132" max="1132" width="13.75" bestFit="1" customWidth="1"/>
    <col min="1133" max="1133" width="9.5" bestFit="1" customWidth="1"/>
    <col min="1134" max="1136" width="13.75" bestFit="1" customWidth="1"/>
    <col min="1137" max="1137" width="8.625" bestFit="1" customWidth="1"/>
    <col min="1138" max="1138" width="9.625" bestFit="1" customWidth="1"/>
    <col min="1139" max="1140" width="12.625" bestFit="1" customWidth="1"/>
    <col min="1141" max="1142" width="13.75" bestFit="1" customWidth="1"/>
    <col min="1143" max="1143" width="8" bestFit="1" customWidth="1"/>
    <col min="1144" max="1146" width="12.625" bestFit="1" customWidth="1"/>
    <col min="1147" max="1150" width="13.75" bestFit="1" customWidth="1"/>
    <col min="1151" max="1151" width="9.125" bestFit="1" customWidth="1"/>
    <col min="1152" max="1153" width="13.75" bestFit="1" customWidth="1"/>
    <col min="1154" max="1154" width="8.875" bestFit="1" customWidth="1"/>
    <col min="1155" max="1155" width="9.625" bestFit="1" customWidth="1"/>
    <col min="1156" max="1156" width="13.75" bestFit="1" customWidth="1"/>
    <col min="1157" max="1159" width="14.75" bestFit="1" customWidth="1"/>
    <col min="1160" max="1160" width="9.25" bestFit="1" customWidth="1"/>
    <col min="1161" max="1161" width="13.75" bestFit="1" customWidth="1"/>
    <col min="1162" max="1166" width="14.75" bestFit="1" customWidth="1"/>
    <col min="1167" max="1167" width="8.875" bestFit="1" customWidth="1"/>
    <col min="1168" max="1168" width="9.625" bestFit="1" customWidth="1"/>
    <col min="1169" max="1169" width="9.75" bestFit="1" customWidth="1"/>
    <col min="1170" max="1172" width="13.75" bestFit="1" customWidth="1"/>
    <col min="1173" max="1173" width="8.5" bestFit="1" customWidth="1"/>
    <col min="1174" max="1179" width="13.75" bestFit="1" customWidth="1"/>
    <col min="1180" max="1180" width="8.75" bestFit="1" customWidth="1"/>
    <col min="1181" max="1182" width="12.625" bestFit="1" customWidth="1"/>
    <col min="1183" max="1184" width="13.75" bestFit="1" customWidth="1"/>
    <col min="1185" max="1185" width="9.25" bestFit="1" customWidth="1"/>
    <col min="1186" max="1186" width="9.625" bestFit="1" customWidth="1"/>
    <col min="1187" max="1191" width="13.75" bestFit="1" customWidth="1"/>
    <col min="1192" max="1192" width="8.875" bestFit="1" customWidth="1"/>
    <col min="1193" max="1194" width="12.625" bestFit="1" customWidth="1"/>
    <col min="1195" max="1199" width="13.75" bestFit="1" customWidth="1"/>
    <col min="1200" max="1200" width="9.5" bestFit="1" customWidth="1"/>
    <col min="1201" max="1201" width="12.625" bestFit="1" customWidth="1"/>
    <col min="1202" max="1207" width="13.75" bestFit="1" customWidth="1"/>
    <col min="1208" max="1208" width="8.625" bestFit="1" customWidth="1"/>
    <col min="1209" max="1209" width="9.625" bestFit="1" customWidth="1"/>
    <col min="1210" max="1215" width="13.75" bestFit="1" customWidth="1"/>
    <col min="1216" max="1216" width="8" bestFit="1" customWidth="1"/>
    <col min="1217" max="1217" width="12.625" bestFit="1" customWidth="1"/>
    <col min="1218" max="1221" width="13.75" bestFit="1" customWidth="1"/>
    <col min="1222" max="1222" width="9.125" bestFit="1" customWidth="1"/>
    <col min="1223" max="1224" width="12.625" bestFit="1" customWidth="1"/>
    <col min="1225" max="1227" width="13.75" bestFit="1" customWidth="1"/>
    <col min="1228" max="1228" width="8.875" bestFit="1" customWidth="1"/>
    <col min="1229" max="1229" width="9.625" bestFit="1" customWidth="1"/>
    <col min="1230" max="1231" width="13.75" bestFit="1" customWidth="1"/>
    <col min="1232" max="1232" width="14.75" bestFit="1" customWidth="1"/>
    <col min="1233" max="1233" width="8.75" bestFit="1" customWidth="1"/>
    <col min="1234" max="1236" width="13.75" bestFit="1" customWidth="1"/>
    <col min="1237" max="1241" width="14.75" bestFit="1" customWidth="1"/>
    <col min="1242" max="1242" width="9.25" bestFit="1" customWidth="1"/>
    <col min="1243" max="1243" width="13.75" bestFit="1" customWidth="1"/>
    <col min="1244" max="1247" width="14.75" bestFit="1" customWidth="1"/>
    <col min="1248" max="1248" width="8.875" bestFit="1" customWidth="1"/>
    <col min="1249" max="1249" width="9.625" bestFit="1" customWidth="1"/>
    <col min="1250" max="1250" width="9.75" bestFit="1" customWidth="1"/>
    <col min="1251" max="1252" width="12.625" bestFit="1" customWidth="1"/>
    <col min="1253" max="1256" width="13.75" bestFit="1" customWidth="1"/>
    <col min="1257" max="1257" width="8.5" bestFit="1" customWidth="1"/>
    <col min="1258" max="1260" width="13.75" bestFit="1" customWidth="1"/>
    <col min="1261" max="1261" width="8.75" bestFit="1" customWidth="1"/>
    <col min="1262" max="1263" width="12.625" bestFit="1" customWidth="1"/>
    <col min="1264" max="1265" width="13.75" bestFit="1" customWidth="1"/>
    <col min="1266" max="1266" width="9.25" bestFit="1" customWidth="1"/>
    <col min="1267" max="1267" width="9.625" bestFit="1" customWidth="1"/>
    <col min="1268" max="1268" width="12.625" bestFit="1" customWidth="1"/>
    <col min="1269" max="1270" width="13.75" bestFit="1" customWidth="1"/>
    <col min="1271" max="1271" width="8.875" bestFit="1" customWidth="1"/>
    <col min="1272" max="1274" width="12.625" bestFit="1" customWidth="1"/>
    <col min="1275" max="1277" width="13.75" bestFit="1" customWidth="1"/>
    <col min="1278" max="1278" width="9.5" bestFit="1" customWidth="1"/>
    <col min="1279" max="1280" width="12.625" bestFit="1" customWidth="1"/>
    <col min="1281" max="1284" width="13.75" bestFit="1" customWidth="1"/>
    <col min="1285" max="1285" width="8.625" bestFit="1" customWidth="1"/>
    <col min="1286" max="1286" width="9.625" bestFit="1" customWidth="1"/>
    <col min="1287" max="1293" width="13.75" bestFit="1" customWidth="1"/>
    <col min="1294" max="1294" width="8" bestFit="1" customWidth="1"/>
    <col min="1295" max="1297" width="13.75" bestFit="1" customWidth="1"/>
    <col min="1298" max="1298" width="9.125" bestFit="1" customWidth="1"/>
    <col min="1299" max="1299" width="12.625" bestFit="1" customWidth="1"/>
    <col min="1300" max="1303" width="13.75" bestFit="1" customWidth="1"/>
    <col min="1304" max="1304" width="8.875" bestFit="1" customWidth="1"/>
    <col min="1305" max="1305" width="9.625" bestFit="1" customWidth="1"/>
    <col min="1306" max="1307" width="13.75" bestFit="1" customWidth="1"/>
    <col min="1308" max="1309" width="14.75" bestFit="1" customWidth="1"/>
    <col min="1310" max="1310" width="8.75" bestFit="1" customWidth="1"/>
    <col min="1311" max="1311" width="13.75" bestFit="1" customWidth="1"/>
    <col min="1312" max="1314" width="14.75" bestFit="1" customWidth="1"/>
    <col min="1315" max="1315" width="9.25" bestFit="1" customWidth="1"/>
    <col min="1316" max="1317" width="13.75" bestFit="1" customWidth="1"/>
    <col min="1318" max="1319" width="14.75" bestFit="1" customWidth="1"/>
    <col min="1320" max="1320" width="8.875" bestFit="1" customWidth="1"/>
    <col min="1321" max="1321" width="9.625" bestFit="1" customWidth="1"/>
    <col min="1322" max="1322" width="9.75" bestFit="1" customWidth="1"/>
    <col min="1323" max="1323" width="12.625" bestFit="1" customWidth="1"/>
    <col min="1324" max="1331" width="13.75" bestFit="1" customWidth="1"/>
    <col min="1332" max="1332" width="8.5" bestFit="1" customWidth="1"/>
    <col min="1333" max="1334" width="12.625" bestFit="1" customWidth="1"/>
    <col min="1335" max="1337" width="13.75" bestFit="1" customWidth="1"/>
    <col min="1338" max="1338" width="8.75" bestFit="1" customWidth="1"/>
    <col min="1339" max="1339" width="12.625" bestFit="1" customWidth="1"/>
    <col min="1340" max="1344" width="13.75" bestFit="1" customWidth="1"/>
    <col min="1345" max="1345" width="9.25" bestFit="1" customWidth="1"/>
    <col min="1346" max="1346" width="9.625" bestFit="1" customWidth="1"/>
    <col min="1347" max="1349" width="12.625" bestFit="1" customWidth="1"/>
    <col min="1350" max="1355" width="13.75" bestFit="1" customWidth="1"/>
    <col min="1356" max="1356" width="8.875" bestFit="1" customWidth="1"/>
    <col min="1357" max="1358" width="12.625" bestFit="1" customWidth="1"/>
    <col min="1359" max="1360" width="13.75" bestFit="1" customWidth="1"/>
    <col min="1361" max="1361" width="9.5" bestFit="1" customWidth="1"/>
    <col min="1362" max="1365" width="13.75" bestFit="1" customWidth="1"/>
    <col min="1366" max="1366" width="8.625" bestFit="1" customWidth="1"/>
    <col min="1367" max="1367" width="9.625" bestFit="1" customWidth="1"/>
    <col min="1368" max="1369" width="12.625" bestFit="1" customWidth="1"/>
    <col min="1370" max="1371" width="13.75" bestFit="1" customWidth="1"/>
    <col min="1372" max="1372" width="8" bestFit="1" customWidth="1"/>
    <col min="1373" max="1373" width="12.625" bestFit="1" customWidth="1"/>
    <col min="1374" max="1374" width="9.125" bestFit="1" customWidth="1"/>
    <col min="1375" max="1376" width="12.625" bestFit="1" customWidth="1"/>
    <col min="1377" max="1377" width="13.75" bestFit="1" customWidth="1"/>
    <col min="1378" max="1378" width="8.875" bestFit="1" customWidth="1"/>
    <col min="1379" max="1379" width="9.625" bestFit="1" customWidth="1"/>
    <col min="1380" max="1380" width="13.75" bestFit="1" customWidth="1"/>
    <col min="1381" max="1387" width="14.75" bestFit="1" customWidth="1"/>
    <col min="1388" max="1388" width="8.75" bestFit="1" customWidth="1"/>
    <col min="1389" max="1393" width="14.75" bestFit="1" customWidth="1"/>
    <col min="1394" max="1394" width="9.25" bestFit="1" customWidth="1"/>
    <col min="1395" max="1396" width="13.75" bestFit="1" customWidth="1"/>
    <col min="1397" max="1399" width="14.75" bestFit="1" customWidth="1"/>
    <col min="1400" max="1400" width="8.875" bestFit="1" customWidth="1"/>
    <col min="1401" max="1401" width="9.625" bestFit="1" customWidth="1"/>
    <col min="1402" max="1402" width="9.75" bestFit="1" customWidth="1"/>
    <col min="1403" max="1403" width="14.25" bestFit="1" customWidth="1"/>
    <col min="1404" max="1404" width="11.375" bestFit="1" customWidth="1"/>
    <col min="1405" max="1407" width="14.625" bestFit="1" customWidth="1"/>
    <col min="1408" max="1408" width="11.75" bestFit="1" customWidth="1"/>
    <col min="1409" max="1409" width="11" bestFit="1" customWidth="1"/>
  </cols>
  <sheetData>
    <row r="1" spans="1:5" x14ac:dyDescent="0.25">
      <c r="A1" s="7" t="s">
        <v>2031</v>
      </c>
      <c r="B1" t="s">
        <v>2069</v>
      </c>
    </row>
    <row r="2" spans="1:5" x14ac:dyDescent="0.25">
      <c r="A2" s="7" t="s">
        <v>2113</v>
      </c>
      <c r="B2" t="s">
        <v>2114</v>
      </c>
    </row>
    <row r="4" spans="1:5" x14ac:dyDescent="0.25">
      <c r="A4" s="7" t="s">
        <v>2070</v>
      </c>
      <c r="B4" s="7" t="s">
        <v>2066</v>
      </c>
    </row>
    <row r="5" spans="1:5" x14ac:dyDescent="0.25">
      <c r="A5" s="7" t="s">
        <v>2068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8" t="s">
        <v>2110</v>
      </c>
      <c r="B6" s="13">
        <v>6</v>
      </c>
      <c r="C6" s="13">
        <v>36</v>
      </c>
      <c r="D6" s="13">
        <v>49</v>
      </c>
      <c r="E6" s="13">
        <v>91</v>
      </c>
    </row>
    <row r="7" spans="1:5" x14ac:dyDescent="0.25">
      <c r="A7" s="8" t="s">
        <v>2101</v>
      </c>
      <c r="B7" s="13">
        <v>7</v>
      </c>
      <c r="C7" s="13">
        <v>28</v>
      </c>
      <c r="D7" s="13">
        <v>44</v>
      </c>
      <c r="E7" s="13">
        <v>79</v>
      </c>
    </row>
    <row r="8" spans="1:5" x14ac:dyDescent="0.25">
      <c r="A8" s="8" t="s">
        <v>2102</v>
      </c>
      <c r="B8" s="13">
        <v>4</v>
      </c>
      <c r="C8" s="13">
        <v>33</v>
      </c>
      <c r="D8" s="13">
        <v>49</v>
      </c>
      <c r="E8" s="13">
        <v>86</v>
      </c>
    </row>
    <row r="9" spans="1:5" x14ac:dyDescent="0.25">
      <c r="A9" s="8" t="s">
        <v>2112</v>
      </c>
      <c r="B9" s="13">
        <v>1</v>
      </c>
      <c r="C9" s="13">
        <v>30</v>
      </c>
      <c r="D9" s="13">
        <v>46</v>
      </c>
      <c r="E9" s="13">
        <v>77</v>
      </c>
    </row>
    <row r="10" spans="1:5" x14ac:dyDescent="0.25">
      <c r="A10" s="8" t="s">
        <v>2108</v>
      </c>
      <c r="B10" s="13">
        <v>3</v>
      </c>
      <c r="C10" s="13">
        <v>35</v>
      </c>
      <c r="D10" s="13">
        <v>46</v>
      </c>
      <c r="E10" s="13">
        <v>84</v>
      </c>
    </row>
    <row r="11" spans="1:5" x14ac:dyDescent="0.25">
      <c r="A11" s="8" t="s">
        <v>2103</v>
      </c>
      <c r="B11" s="13">
        <v>3</v>
      </c>
      <c r="C11" s="13">
        <v>28</v>
      </c>
      <c r="D11" s="13">
        <v>55</v>
      </c>
      <c r="E11" s="13">
        <v>86</v>
      </c>
    </row>
    <row r="12" spans="1:5" x14ac:dyDescent="0.25">
      <c r="A12" s="8" t="s">
        <v>2111</v>
      </c>
      <c r="B12" s="13">
        <v>4</v>
      </c>
      <c r="C12" s="13">
        <v>31</v>
      </c>
      <c r="D12" s="13">
        <v>58</v>
      </c>
      <c r="E12" s="13">
        <v>93</v>
      </c>
    </row>
    <row r="13" spans="1:5" x14ac:dyDescent="0.25">
      <c r="A13" s="8" t="s">
        <v>2104</v>
      </c>
      <c r="B13" s="13">
        <v>8</v>
      </c>
      <c r="C13" s="13">
        <v>35</v>
      </c>
      <c r="D13" s="13">
        <v>41</v>
      </c>
      <c r="E13" s="13">
        <v>84</v>
      </c>
    </row>
    <row r="14" spans="1:5" x14ac:dyDescent="0.25">
      <c r="A14" s="8" t="s">
        <v>2105</v>
      </c>
      <c r="B14" s="13">
        <v>5</v>
      </c>
      <c r="C14" s="13">
        <v>23</v>
      </c>
      <c r="D14" s="13">
        <v>45</v>
      </c>
      <c r="E14" s="13">
        <v>73</v>
      </c>
    </row>
    <row r="15" spans="1:5" x14ac:dyDescent="0.25">
      <c r="A15" s="8" t="s">
        <v>2106</v>
      </c>
      <c r="B15" s="13">
        <v>6</v>
      </c>
      <c r="C15" s="13">
        <v>26</v>
      </c>
      <c r="D15" s="13">
        <v>45</v>
      </c>
      <c r="E15" s="13">
        <v>77</v>
      </c>
    </row>
    <row r="16" spans="1:5" x14ac:dyDescent="0.25">
      <c r="A16" s="8" t="s">
        <v>2109</v>
      </c>
      <c r="B16" s="13">
        <v>3</v>
      </c>
      <c r="C16" s="13">
        <v>27</v>
      </c>
      <c r="D16" s="13">
        <v>45</v>
      </c>
      <c r="E16" s="13">
        <v>75</v>
      </c>
    </row>
    <row r="17" spans="1:5" x14ac:dyDescent="0.25">
      <c r="A17" s="8" t="s">
        <v>2107</v>
      </c>
      <c r="B17" s="13">
        <v>7</v>
      </c>
      <c r="C17" s="13">
        <v>32</v>
      </c>
      <c r="D17" s="13">
        <v>42</v>
      </c>
      <c r="E17" s="13">
        <v>81</v>
      </c>
    </row>
    <row r="18" spans="1:5" x14ac:dyDescent="0.25">
      <c r="A18" s="8" t="s">
        <v>2067</v>
      </c>
      <c r="B18" s="13">
        <v>57</v>
      </c>
      <c r="C18" s="13">
        <v>364</v>
      </c>
      <c r="D18" s="13">
        <v>565</v>
      </c>
      <c r="E18" s="13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F8D0-D9EF-4386-9818-8D6DF7647262}">
  <dimension ref="A1:H13"/>
  <sheetViews>
    <sheetView workbookViewId="0">
      <selection activeCell="G25" sqref="G25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2073</v>
      </c>
      <c r="B1" t="s">
        <v>2074</v>
      </c>
      <c r="C1" t="s">
        <v>2075</v>
      </c>
      <c r="D1" t="s">
        <v>2076</v>
      </c>
      <c r="E1" t="s">
        <v>2077</v>
      </c>
      <c r="F1" t="s">
        <v>2078</v>
      </c>
      <c r="G1" t="s">
        <v>2079</v>
      </c>
      <c r="H1" t="s">
        <v>2080</v>
      </c>
    </row>
    <row r="2" spans="1:8" x14ac:dyDescent="0.25">
      <c r="A2" t="s">
        <v>2081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5">
      <c r="A3" t="s">
        <v>2082</v>
      </c>
      <c r="B3">
        <f>COUNTIFS(Crowdfunding!G:G,"successful",Crowdfunding!D:D,"&gt;999",Crowdfunding!D:D,"&lt;5000")</f>
        <v>191</v>
      </c>
      <c r="C3">
        <f>COUNTIFS(Crowdfunding!G:G,"failed",Crowdfunding!D:D,"&gt;999",Crowdfunding!D:D,"&lt;5000")</f>
        <v>38</v>
      </c>
      <c r="D3">
        <f>COUNTIFS(Crowdfunding!G:G,"canceled",Crowdfunding!D:D,"&gt;999",Crowdfunding!D:D,"&lt;5000")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5">
      <c r="A4" t="s">
        <v>2083</v>
      </c>
      <c r="B4">
        <f>COUNTIFS(Crowdfunding!G:G,"successful",Crowdfunding!D:D,"&gt;4999",Crowdfunding!D:D,"&lt;10000")</f>
        <v>164</v>
      </c>
      <c r="C4">
        <f>COUNTIFS(Crowdfunding!G:G,"failed",Crowdfunding!D:D,"&gt;4999",Crowdfunding!D:D,"&lt;10000")</f>
        <v>126</v>
      </c>
      <c r="D4">
        <f>COUNTIFS(Crowdfunding!G:G,"canceled",Crowdfunding!D:D,"&gt;4999",Crowdfunding!D:D,"&lt;10000")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5">
      <c r="A5" t="s">
        <v>2084</v>
      </c>
      <c r="B5">
        <f>COUNTIFS(Crowdfunding!G:G,"successful",Crowdfunding!D:D,"&gt;9999",Crowdfunding!D:D,"&lt;15000")</f>
        <v>4</v>
      </c>
      <c r="C5">
        <f>COUNTIFS(Crowdfunding!G:G,"failed",Crowdfunding!D:D,"&gt;9999",Crowdfunding!D:D,"&lt;15000")</f>
        <v>5</v>
      </c>
      <c r="D5">
        <f>COUNTIFS(Crowdfunding!G:G,"canceled",Crowdfunding!D:D,"&gt;9999",Crowdfunding!D:D,"&lt;15000")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t="s">
        <v>2085</v>
      </c>
      <c r="B6">
        <f>COUNTIFS(Crowdfunding!G:G,"successful",Crowdfunding!D:D,"&gt;14999",Crowdfunding!D:D,"&lt;19999")</f>
        <v>10</v>
      </c>
      <c r="C6">
        <f>COUNTIFS(Crowdfunding!G:G,"failed",Crowdfunding!D:D,"&gt;14999",Crowdfunding!D:D,"&lt;19999")</f>
        <v>0</v>
      </c>
      <c r="D6">
        <f>COUNTIFS(Crowdfunding!G:G,"canceled",Crowdfunding!D:D,"&gt;14999",Crowdfunding!D:D,"&lt;19999")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t="s">
        <v>2086</v>
      </c>
      <c r="B7">
        <f>COUNTIFS(Crowdfunding!G:G,"successful",Crowdfunding!D:D,"&gt;19999",Crowdfunding!D:D,"&lt;24999")</f>
        <v>7</v>
      </c>
      <c r="C7">
        <f>COUNTIFS(Crowdfunding!G:G,"failed",Crowdfunding!D:D,"&gt;19999",Crowdfunding!D:D,"&lt;24999")</f>
        <v>0</v>
      </c>
      <c r="D7">
        <f>COUNTIFS(Crowdfunding!G:G,"canceled",Crowdfunding!D:D,"&gt;19999",Crowdfunding!D:D,"&lt;24999")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5">
      <c r="A8" t="s">
        <v>2087</v>
      </c>
      <c r="B8">
        <f>COUNTIFS(Crowdfunding!G:G,"successful",Crowdfunding!D:D,"&gt;24999",Crowdfunding!D:D,"&lt;29999")</f>
        <v>11</v>
      </c>
      <c r="C8">
        <f>COUNTIFS(Crowdfunding!G:G,"failed",Crowdfunding!D:D,"&gt;24999",Crowdfunding!D:D,"&lt;29999")</f>
        <v>3</v>
      </c>
      <c r="D8">
        <f>COUNTIFS(Crowdfunding!G:G,"canceled",Crowdfunding!D:D,"&gt;24999",Crowdfunding!D:D,"&lt;29999")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t="s">
        <v>2088</v>
      </c>
      <c r="B9">
        <f>COUNTIFS(Crowdfunding!G:G,"successful",Crowdfunding!D:D,"&gt;29999",Crowdfunding!D:D,"&lt;34999")</f>
        <v>7</v>
      </c>
      <c r="C9">
        <f>COUNTIFS(Crowdfunding!G:G,"failed",Crowdfunding!D:D,"&gt;29999",Crowdfunding!D:D,"&lt;34999")</f>
        <v>0</v>
      </c>
      <c r="D9">
        <f>COUNTIFS(Crowdfunding!G:G,"canceled",Crowdfunding!D:D,"&gt;29999",Crowdfunding!D:D,"&lt;34999")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5">
      <c r="A10" t="s">
        <v>2089</v>
      </c>
      <c r="B10">
        <f>COUNTIFS(Crowdfunding!G:G,"successful",Crowdfunding!D:D,"&gt;34999",Crowdfunding!D:D,"&lt;39999")</f>
        <v>8</v>
      </c>
      <c r="C10">
        <f>COUNTIFS(Crowdfunding!G:G,"failed",Crowdfunding!D:D,"&gt;34999",Crowdfunding!D:D,"&lt;39999")</f>
        <v>3</v>
      </c>
      <c r="D10">
        <f>COUNTIFS(Crowdfunding!G:G,"canceled",Crowdfunding!D:D,"&gt;34999",Crowdfunding!D:D,"&lt;39999")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5">
      <c r="A11" t="s">
        <v>2090</v>
      </c>
      <c r="B11">
        <f>COUNTIFS(Crowdfunding!G:G,"successful",Crowdfunding!D:D,"&gt;39999",Crowdfunding!D:D,"&lt;44999")</f>
        <v>11</v>
      </c>
      <c r="C11">
        <f>COUNTIFS(Crowdfunding!G:G,"failed",Crowdfunding!D:D,"&gt;39999",Crowdfunding!D:D,"&lt;44999")</f>
        <v>3</v>
      </c>
      <c r="D11">
        <f>COUNTIFS(Crowdfunding!G:G,"canceled",Crowdfunding!D:D,"&gt;39999",Crowdfunding!D:D,"&lt;44999")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t="s">
        <v>2091</v>
      </c>
      <c r="B12">
        <f>COUNTIFS(Crowdfunding!G:G,"successful",Crowdfunding!D:D,"&gt;44999",Crowdfunding!D:D,"&lt;49999")</f>
        <v>8</v>
      </c>
      <c r="C12">
        <f>COUNTIFS(Crowdfunding!G:G,"failed",Crowdfunding!D:D,"&gt;44999",Crowdfunding!D:D,"&lt;49999")</f>
        <v>3</v>
      </c>
      <c r="D12">
        <f>COUNTIFS(Crowdfunding!G:G,"canceles",Crowdfunding!D:D,"&gt;44999",Crowdfunding!D:D,"&lt;49999")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t="s">
        <v>2092</v>
      </c>
      <c r="B13">
        <f>COUNTIFS(Crowdfunding!G:G,"successful",Crowdfunding!D:D,"&gt;50000")</f>
        <v>114</v>
      </c>
      <c r="C13" s="12">
        <f>COUNTIFS(Crowdfunding!G:G,"failed",Crowdfunding!D:D,"&gt;50000")</f>
        <v>163</v>
      </c>
      <c r="D13">
        <f>COUNTIFS(Crowdfunding!G:G,"canceled",Crowdfunding!D:D,"&gt;50000")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8A2F-B234-4BAA-86C8-8B4C056FE01D}">
  <dimension ref="A1:J566"/>
  <sheetViews>
    <sheetView tabSelected="1" workbookViewId="0">
      <selection activeCell="F16" sqref="F16"/>
    </sheetView>
  </sheetViews>
  <sheetFormatPr defaultRowHeight="15.75" x14ac:dyDescent="0.25"/>
  <cols>
    <col min="1" max="1" width="11"/>
    <col min="2" max="2" width="13" bestFit="1" customWidth="1"/>
    <col min="6" max="6" width="16.375" bestFit="1" customWidth="1"/>
    <col min="7" max="7" width="11.875" bestFit="1" customWidth="1"/>
    <col min="9" max="9" width="16.375" bestFit="1" customWidth="1"/>
  </cols>
  <sheetData>
    <row r="1" spans="1:10" x14ac:dyDescent="0.25">
      <c r="A1" s="1" t="s">
        <v>4</v>
      </c>
      <c r="B1" s="1" t="s">
        <v>5</v>
      </c>
      <c r="C1" s="10" t="s">
        <v>4</v>
      </c>
      <c r="D1" s="10" t="s">
        <v>5</v>
      </c>
      <c r="F1" s="10" t="s">
        <v>2099</v>
      </c>
      <c r="G1" s="10"/>
      <c r="H1" s="10"/>
      <c r="I1" s="10" t="s">
        <v>2100</v>
      </c>
      <c r="J1" s="10"/>
    </row>
    <row r="2" spans="1:10" x14ac:dyDescent="0.25">
      <c r="A2" t="s">
        <v>20</v>
      </c>
      <c r="B2">
        <v>158</v>
      </c>
      <c r="C2" t="s">
        <v>14</v>
      </c>
      <c r="D2">
        <v>0</v>
      </c>
      <c r="F2" t="s">
        <v>2093</v>
      </c>
      <c r="G2" s="6">
        <f>AVERAGE(B2:B566)</f>
        <v>851.14690265486729</v>
      </c>
      <c r="I2" t="s">
        <v>2093</v>
      </c>
      <c r="J2">
        <f>AVERAGE(D2:D365)</f>
        <v>585.61538461538464</v>
      </c>
    </row>
    <row r="3" spans="1:10" x14ac:dyDescent="0.25">
      <c r="A3" t="s">
        <v>20</v>
      </c>
      <c r="B3">
        <v>1425</v>
      </c>
      <c r="C3" t="s">
        <v>14</v>
      </c>
      <c r="D3">
        <v>24</v>
      </c>
      <c r="F3" t="s">
        <v>2094</v>
      </c>
      <c r="G3">
        <f>MEDIAN(B2:B566)</f>
        <v>201</v>
      </c>
      <c r="I3" t="s">
        <v>2094</v>
      </c>
      <c r="J3">
        <f>MEDIAN(D2:D365)</f>
        <v>114.5</v>
      </c>
    </row>
    <row r="4" spans="1:10" x14ac:dyDescent="0.25">
      <c r="A4" t="s">
        <v>20</v>
      </c>
      <c r="B4">
        <v>174</v>
      </c>
      <c r="C4" t="s">
        <v>14</v>
      </c>
      <c r="D4">
        <v>53</v>
      </c>
      <c r="F4" t="s">
        <v>2095</v>
      </c>
      <c r="G4">
        <f>_xlfn.STDEV.P(B2:B566)</f>
        <v>1266.2439466397898</v>
      </c>
      <c r="I4" t="s">
        <v>2095</v>
      </c>
      <c r="J4">
        <f>_xlfn.STDEV.P(D2:D365)</f>
        <v>959.98681331637863</v>
      </c>
    </row>
    <row r="5" spans="1:10" x14ac:dyDescent="0.25">
      <c r="A5" t="s">
        <v>20</v>
      </c>
      <c r="B5">
        <v>227</v>
      </c>
      <c r="C5" t="s">
        <v>14</v>
      </c>
      <c r="D5">
        <v>18</v>
      </c>
      <c r="F5" t="s">
        <v>2115</v>
      </c>
      <c r="G5">
        <f>_xlfn.VAR.S((B2:B566))</f>
        <v>1606216.5936295739</v>
      </c>
      <c r="I5" t="s">
        <v>2096</v>
      </c>
      <c r="J5">
        <f>_xlfn.VAR.P(D2:D365)</f>
        <v>921574.68174133555</v>
      </c>
    </row>
    <row r="6" spans="1:10" x14ac:dyDescent="0.25">
      <c r="A6" t="s">
        <v>20</v>
      </c>
      <c r="B6">
        <v>220</v>
      </c>
      <c r="C6" t="s">
        <v>14</v>
      </c>
      <c r="D6">
        <v>44</v>
      </c>
      <c r="F6" t="s">
        <v>2097</v>
      </c>
      <c r="G6">
        <f>MIN((B2:B566))</f>
        <v>16</v>
      </c>
      <c r="I6" t="s">
        <v>2097</v>
      </c>
      <c r="J6">
        <f>MIN(D2:D365)</f>
        <v>0</v>
      </c>
    </row>
    <row r="7" spans="1:10" x14ac:dyDescent="0.25">
      <c r="A7" t="s">
        <v>20</v>
      </c>
      <c r="B7">
        <v>98</v>
      </c>
      <c r="C7" t="s">
        <v>14</v>
      </c>
      <c r="D7">
        <v>27</v>
      </c>
      <c r="F7" t="s">
        <v>2098</v>
      </c>
      <c r="G7">
        <f>MAX((B2:B566))</f>
        <v>7295</v>
      </c>
      <c r="I7" t="s">
        <v>2098</v>
      </c>
      <c r="J7">
        <f>MAX(D2:D365)</f>
        <v>6080</v>
      </c>
    </row>
    <row r="8" spans="1:10" x14ac:dyDescent="0.25">
      <c r="A8" t="s">
        <v>20</v>
      </c>
      <c r="B8">
        <v>100</v>
      </c>
      <c r="C8" t="s">
        <v>14</v>
      </c>
      <c r="D8">
        <v>55</v>
      </c>
    </row>
    <row r="9" spans="1:10" x14ac:dyDescent="0.25">
      <c r="A9" t="s">
        <v>20</v>
      </c>
      <c r="B9">
        <v>1249</v>
      </c>
      <c r="C9" t="s">
        <v>14</v>
      </c>
      <c r="D9">
        <v>200</v>
      </c>
    </row>
    <row r="10" spans="1:10" x14ac:dyDescent="0.25">
      <c r="A10" t="s">
        <v>20</v>
      </c>
      <c r="B10">
        <v>1396</v>
      </c>
      <c r="C10" t="s">
        <v>14</v>
      </c>
      <c r="D10">
        <v>452</v>
      </c>
    </row>
    <row r="11" spans="1:10" x14ac:dyDescent="0.25">
      <c r="A11" t="s">
        <v>20</v>
      </c>
      <c r="B11">
        <v>890</v>
      </c>
      <c r="C11" t="s">
        <v>14</v>
      </c>
      <c r="D11">
        <v>674</v>
      </c>
    </row>
    <row r="12" spans="1:10" x14ac:dyDescent="0.25">
      <c r="A12" t="s">
        <v>20</v>
      </c>
      <c r="B12">
        <v>142</v>
      </c>
      <c r="C12" t="s">
        <v>14</v>
      </c>
      <c r="D12">
        <v>558</v>
      </c>
    </row>
    <row r="13" spans="1:10" x14ac:dyDescent="0.25">
      <c r="A13" t="s">
        <v>20</v>
      </c>
      <c r="B13">
        <v>2673</v>
      </c>
      <c r="C13" t="s">
        <v>14</v>
      </c>
      <c r="D13">
        <v>15</v>
      </c>
    </row>
    <row r="14" spans="1:10" x14ac:dyDescent="0.25">
      <c r="A14" t="s">
        <v>20</v>
      </c>
      <c r="B14">
        <v>163</v>
      </c>
      <c r="C14" t="s">
        <v>14</v>
      </c>
      <c r="D14">
        <v>2307</v>
      </c>
    </row>
    <row r="15" spans="1:10" x14ac:dyDescent="0.25">
      <c r="A15" t="s">
        <v>20</v>
      </c>
      <c r="B15">
        <v>2220</v>
      </c>
      <c r="C15" t="s">
        <v>14</v>
      </c>
      <c r="D15">
        <v>88</v>
      </c>
    </row>
    <row r="16" spans="1:10" x14ac:dyDescent="0.25">
      <c r="A16" t="s">
        <v>20</v>
      </c>
      <c r="B16">
        <v>1606</v>
      </c>
      <c r="C16" t="s">
        <v>14</v>
      </c>
      <c r="D16">
        <v>48</v>
      </c>
    </row>
    <row r="17" spans="1:4" x14ac:dyDescent="0.25">
      <c r="A17" t="s">
        <v>20</v>
      </c>
      <c r="B17">
        <v>129</v>
      </c>
      <c r="C17" t="s">
        <v>14</v>
      </c>
      <c r="D17">
        <v>1</v>
      </c>
    </row>
    <row r="18" spans="1:4" x14ac:dyDescent="0.25">
      <c r="A18" t="s">
        <v>20</v>
      </c>
      <c r="B18">
        <v>226</v>
      </c>
      <c r="C18" t="s">
        <v>14</v>
      </c>
      <c r="D18">
        <v>1467</v>
      </c>
    </row>
    <row r="19" spans="1:4" x14ac:dyDescent="0.25">
      <c r="A19" t="s">
        <v>20</v>
      </c>
      <c r="B19">
        <v>5419</v>
      </c>
      <c r="C19" t="s">
        <v>14</v>
      </c>
      <c r="D19">
        <v>75</v>
      </c>
    </row>
    <row r="20" spans="1:4" x14ac:dyDescent="0.25">
      <c r="A20" t="s">
        <v>20</v>
      </c>
      <c r="B20">
        <v>165</v>
      </c>
      <c r="C20" t="s">
        <v>14</v>
      </c>
      <c r="D20">
        <v>120</v>
      </c>
    </row>
    <row r="21" spans="1:4" x14ac:dyDescent="0.25">
      <c r="A21" t="s">
        <v>20</v>
      </c>
      <c r="B21">
        <v>1965</v>
      </c>
      <c r="C21" t="s">
        <v>14</v>
      </c>
      <c r="D21">
        <v>2253</v>
      </c>
    </row>
    <row r="22" spans="1:4" x14ac:dyDescent="0.25">
      <c r="A22" t="s">
        <v>20</v>
      </c>
      <c r="B22">
        <v>16</v>
      </c>
      <c r="C22" t="s">
        <v>14</v>
      </c>
      <c r="D22">
        <v>5</v>
      </c>
    </row>
    <row r="23" spans="1:4" x14ac:dyDescent="0.25">
      <c r="A23" t="s">
        <v>20</v>
      </c>
      <c r="B23">
        <v>107</v>
      </c>
      <c r="C23" t="s">
        <v>14</v>
      </c>
      <c r="D23">
        <v>38</v>
      </c>
    </row>
    <row r="24" spans="1:4" x14ac:dyDescent="0.25">
      <c r="A24" t="s">
        <v>20</v>
      </c>
      <c r="B24">
        <v>134</v>
      </c>
      <c r="C24" t="s">
        <v>14</v>
      </c>
      <c r="D24">
        <v>12</v>
      </c>
    </row>
    <row r="25" spans="1:4" x14ac:dyDescent="0.25">
      <c r="A25" t="s">
        <v>20</v>
      </c>
      <c r="B25">
        <v>198</v>
      </c>
      <c r="C25" t="s">
        <v>14</v>
      </c>
      <c r="D25">
        <v>1684</v>
      </c>
    </row>
    <row r="26" spans="1:4" x14ac:dyDescent="0.25">
      <c r="A26" t="s">
        <v>20</v>
      </c>
      <c r="B26">
        <v>111</v>
      </c>
      <c r="C26" t="s">
        <v>14</v>
      </c>
      <c r="D26">
        <v>56</v>
      </c>
    </row>
    <row r="27" spans="1:4" x14ac:dyDescent="0.25">
      <c r="A27" t="s">
        <v>20</v>
      </c>
      <c r="B27">
        <v>222</v>
      </c>
      <c r="C27" t="s">
        <v>14</v>
      </c>
      <c r="D27">
        <v>838</v>
      </c>
    </row>
    <row r="28" spans="1:4" x14ac:dyDescent="0.25">
      <c r="A28" t="s">
        <v>20</v>
      </c>
      <c r="B28">
        <v>6212</v>
      </c>
      <c r="C28" t="s">
        <v>14</v>
      </c>
      <c r="D28">
        <v>1000</v>
      </c>
    </row>
    <row r="29" spans="1:4" x14ac:dyDescent="0.25">
      <c r="A29" t="s">
        <v>20</v>
      </c>
      <c r="B29">
        <v>98</v>
      </c>
      <c r="C29" t="s">
        <v>14</v>
      </c>
      <c r="D29">
        <v>1482</v>
      </c>
    </row>
    <row r="30" spans="1:4" x14ac:dyDescent="0.25">
      <c r="A30" t="s">
        <v>20</v>
      </c>
      <c r="B30">
        <v>92</v>
      </c>
      <c r="C30" t="s">
        <v>14</v>
      </c>
      <c r="D30">
        <v>106</v>
      </c>
    </row>
    <row r="31" spans="1:4" x14ac:dyDescent="0.25">
      <c r="A31" t="s">
        <v>20</v>
      </c>
      <c r="B31">
        <v>149</v>
      </c>
      <c r="C31" t="s">
        <v>14</v>
      </c>
      <c r="D31">
        <v>679</v>
      </c>
    </row>
    <row r="32" spans="1:4" x14ac:dyDescent="0.25">
      <c r="A32" t="s">
        <v>20</v>
      </c>
      <c r="B32">
        <v>2431</v>
      </c>
      <c r="C32" t="s">
        <v>14</v>
      </c>
      <c r="D32">
        <v>1220</v>
      </c>
    </row>
    <row r="33" spans="1:4" x14ac:dyDescent="0.25">
      <c r="A33" t="s">
        <v>20</v>
      </c>
      <c r="B33">
        <v>303</v>
      </c>
      <c r="C33" t="s">
        <v>14</v>
      </c>
      <c r="D33">
        <v>1</v>
      </c>
    </row>
    <row r="34" spans="1:4" x14ac:dyDescent="0.25">
      <c r="A34" t="s">
        <v>20</v>
      </c>
      <c r="B34">
        <v>209</v>
      </c>
      <c r="C34" t="s">
        <v>14</v>
      </c>
      <c r="D34">
        <v>37</v>
      </c>
    </row>
    <row r="35" spans="1:4" x14ac:dyDescent="0.25">
      <c r="A35" t="s">
        <v>20</v>
      </c>
      <c r="B35">
        <v>131</v>
      </c>
      <c r="C35" t="s">
        <v>14</v>
      </c>
      <c r="D35">
        <v>60</v>
      </c>
    </row>
    <row r="36" spans="1:4" x14ac:dyDescent="0.25">
      <c r="A36" t="s">
        <v>20</v>
      </c>
      <c r="B36">
        <v>164</v>
      </c>
      <c r="C36" t="s">
        <v>14</v>
      </c>
      <c r="D36">
        <v>296</v>
      </c>
    </row>
    <row r="37" spans="1:4" x14ac:dyDescent="0.25">
      <c r="A37" t="s">
        <v>20</v>
      </c>
      <c r="B37">
        <v>201</v>
      </c>
      <c r="C37" t="s">
        <v>14</v>
      </c>
      <c r="D37">
        <v>3304</v>
      </c>
    </row>
    <row r="38" spans="1:4" x14ac:dyDescent="0.25">
      <c r="A38" t="s">
        <v>20</v>
      </c>
      <c r="B38">
        <v>211</v>
      </c>
      <c r="C38" t="s">
        <v>14</v>
      </c>
      <c r="D38">
        <v>73</v>
      </c>
    </row>
    <row r="39" spans="1:4" x14ac:dyDescent="0.25">
      <c r="A39" t="s">
        <v>20</v>
      </c>
      <c r="B39">
        <v>128</v>
      </c>
      <c r="C39" t="s">
        <v>14</v>
      </c>
      <c r="D39">
        <v>3387</v>
      </c>
    </row>
    <row r="40" spans="1:4" x14ac:dyDescent="0.25">
      <c r="A40" t="s">
        <v>20</v>
      </c>
      <c r="B40">
        <v>1600</v>
      </c>
      <c r="C40" t="s">
        <v>14</v>
      </c>
      <c r="D40">
        <v>662</v>
      </c>
    </row>
    <row r="41" spans="1:4" x14ac:dyDescent="0.25">
      <c r="A41" t="s">
        <v>20</v>
      </c>
      <c r="B41">
        <v>249</v>
      </c>
      <c r="C41" t="s">
        <v>14</v>
      </c>
      <c r="D41">
        <v>774</v>
      </c>
    </row>
    <row r="42" spans="1:4" x14ac:dyDescent="0.25">
      <c r="A42" t="s">
        <v>20</v>
      </c>
      <c r="B42">
        <v>236</v>
      </c>
      <c r="C42" t="s">
        <v>14</v>
      </c>
      <c r="D42">
        <v>672</v>
      </c>
    </row>
    <row r="43" spans="1:4" x14ac:dyDescent="0.25">
      <c r="A43" t="s">
        <v>20</v>
      </c>
      <c r="B43">
        <v>4065</v>
      </c>
      <c r="C43" t="s">
        <v>14</v>
      </c>
      <c r="D43">
        <v>940</v>
      </c>
    </row>
    <row r="44" spans="1:4" x14ac:dyDescent="0.25">
      <c r="A44" t="s">
        <v>20</v>
      </c>
      <c r="B44">
        <v>246</v>
      </c>
      <c r="C44" t="s">
        <v>14</v>
      </c>
      <c r="D44">
        <v>117</v>
      </c>
    </row>
    <row r="45" spans="1:4" x14ac:dyDescent="0.25">
      <c r="A45" t="s">
        <v>20</v>
      </c>
      <c r="B45">
        <v>2475</v>
      </c>
      <c r="C45" t="s">
        <v>14</v>
      </c>
      <c r="D45">
        <v>115</v>
      </c>
    </row>
    <row r="46" spans="1:4" x14ac:dyDescent="0.25">
      <c r="A46" t="s">
        <v>20</v>
      </c>
      <c r="B46">
        <v>76</v>
      </c>
      <c r="C46" t="s">
        <v>14</v>
      </c>
      <c r="D46">
        <v>326</v>
      </c>
    </row>
    <row r="47" spans="1:4" x14ac:dyDescent="0.25">
      <c r="A47" t="s">
        <v>20</v>
      </c>
      <c r="B47">
        <v>54</v>
      </c>
      <c r="C47" t="s">
        <v>14</v>
      </c>
      <c r="D47">
        <v>1</v>
      </c>
    </row>
    <row r="48" spans="1:4" x14ac:dyDescent="0.25">
      <c r="A48" t="s">
        <v>20</v>
      </c>
      <c r="B48">
        <v>88</v>
      </c>
      <c r="C48" t="s">
        <v>14</v>
      </c>
      <c r="D48">
        <v>1467</v>
      </c>
    </row>
    <row r="49" spans="1:4" x14ac:dyDescent="0.25">
      <c r="A49" t="s">
        <v>20</v>
      </c>
      <c r="B49">
        <v>85</v>
      </c>
      <c r="C49" t="s">
        <v>14</v>
      </c>
      <c r="D49">
        <v>5681</v>
      </c>
    </row>
    <row r="50" spans="1:4" x14ac:dyDescent="0.25">
      <c r="A50" t="s">
        <v>20</v>
      </c>
      <c r="B50">
        <v>170</v>
      </c>
      <c r="C50" t="s">
        <v>14</v>
      </c>
      <c r="D50">
        <v>1059</v>
      </c>
    </row>
    <row r="51" spans="1:4" x14ac:dyDescent="0.25">
      <c r="A51" t="s">
        <v>20</v>
      </c>
      <c r="B51">
        <v>330</v>
      </c>
      <c r="C51" t="s">
        <v>14</v>
      </c>
      <c r="D51">
        <v>1194</v>
      </c>
    </row>
    <row r="52" spans="1:4" x14ac:dyDescent="0.25">
      <c r="A52" t="s">
        <v>20</v>
      </c>
      <c r="B52">
        <v>127</v>
      </c>
      <c r="C52" t="s">
        <v>14</v>
      </c>
      <c r="D52">
        <v>30</v>
      </c>
    </row>
    <row r="53" spans="1:4" x14ac:dyDescent="0.25">
      <c r="A53" t="s">
        <v>20</v>
      </c>
      <c r="B53">
        <v>411</v>
      </c>
      <c r="C53" t="s">
        <v>14</v>
      </c>
      <c r="D53">
        <v>75</v>
      </c>
    </row>
    <row r="54" spans="1:4" x14ac:dyDescent="0.25">
      <c r="A54" t="s">
        <v>20</v>
      </c>
      <c r="B54">
        <v>180</v>
      </c>
      <c r="C54" t="s">
        <v>14</v>
      </c>
      <c r="D54">
        <v>955</v>
      </c>
    </row>
    <row r="55" spans="1:4" x14ac:dyDescent="0.25">
      <c r="A55" t="s">
        <v>20</v>
      </c>
      <c r="B55">
        <v>374</v>
      </c>
      <c r="C55" t="s">
        <v>14</v>
      </c>
      <c r="D55">
        <v>67</v>
      </c>
    </row>
    <row r="56" spans="1:4" x14ac:dyDescent="0.25">
      <c r="A56" t="s">
        <v>20</v>
      </c>
      <c r="B56">
        <v>71</v>
      </c>
      <c r="C56" t="s">
        <v>14</v>
      </c>
      <c r="D56">
        <v>5</v>
      </c>
    </row>
    <row r="57" spans="1:4" x14ac:dyDescent="0.25">
      <c r="A57" t="s">
        <v>20</v>
      </c>
      <c r="B57">
        <v>203</v>
      </c>
      <c r="C57" t="s">
        <v>14</v>
      </c>
      <c r="D57">
        <v>26</v>
      </c>
    </row>
    <row r="58" spans="1:4" x14ac:dyDescent="0.25">
      <c r="A58" t="s">
        <v>20</v>
      </c>
      <c r="B58">
        <v>113</v>
      </c>
      <c r="C58" t="s">
        <v>14</v>
      </c>
      <c r="D58">
        <v>1130</v>
      </c>
    </row>
    <row r="59" spans="1:4" x14ac:dyDescent="0.25">
      <c r="A59" t="s">
        <v>20</v>
      </c>
      <c r="B59">
        <v>96</v>
      </c>
      <c r="C59" t="s">
        <v>14</v>
      </c>
      <c r="D59">
        <v>782</v>
      </c>
    </row>
    <row r="60" spans="1:4" x14ac:dyDescent="0.25">
      <c r="A60" t="s">
        <v>20</v>
      </c>
      <c r="B60">
        <v>498</v>
      </c>
      <c r="C60" t="s">
        <v>14</v>
      </c>
      <c r="D60">
        <v>210</v>
      </c>
    </row>
    <row r="61" spans="1:4" x14ac:dyDescent="0.25">
      <c r="A61" t="s">
        <v>20</v>
      </c>
      <c r="B61">
        <v>180</v>
      </c>
      <c r="C61" t="s">
        <v>14</v>
      </c>
      <c r="D61">
        <v>136</v>
      </c>
    </row>
    <row r="62" spans="1:4" x14ac:dyDescent="0.25">
      <c r="A62" t="s">
        <v>20</v>
      </c>
      <c r="B62">
        <v>27</v>
      </c>
      <c r="C62" t="s">
        <v>14</v>
      </c>
      <c r="D62">
        <v>86</v>
      </c>
    </row>
    <row r="63" spans="1:4" x14ac:dyDescent="0.25">
      <c r="A63" t="s">
        <v>20</v>
      </c>
      <c r="B63">
        <v>2331</v>
      </c>
      <c r="C63" t="s">
        <v>14</v>
      </c>
      <c r="D63">
        <v>19</v>
      </c>
    </row>
    <row r="64" spans="1:4" x14ac:dyDescent="0.25">
      <c r="A64" t="s">
        <v>20</v>
      </c>
      <c r="B64">
        <v>113</v>
      </c>
      <c r="C64" t="s">
        <v>14</v>
      </c>
      <c r="D64">
        <v>886</v>
      </c>
    </row>
    <row r="65" spans="1:4" x14ac:dyDescent="0.25">
      <c r="A65" t="s">
        <v>20</v>
      </c>
      <c r="B65">
        <v>164</v>
      </c>
      <c r="C65" t="s">
        <v>14</v>
      </c>
      <c r="D65">
        <v>35</v>
      </c>
    </row>
    <row r="66" spans="1:4" x14ac:dyDescent="0.25">
      <c r="A66" t="s">
        <v>20</v>
      </c>
      <c r="B66">
        <v>164</v>
      </c>
      <c r="C66" t="s">
        <v>14</v>
      </c>
      <c r="D66">
        <v>24</v>
      </c>
    </row>
    <row r="67" spans="1:4" x14ac:dyDescent="0.25">
      <c r="A67" t="s">
        <v>20</v>
      </c>
      <c r="B67">
        <v>336</v>
      </c>
      <c r="C67" t="s">
        <v>14</v>
      </c>
      <c r="D67">
        <v>86</v>
      </c>
    </row>
    <row r="68" spans="1:4" x14ac:dyDescent="0.25">
      <c r="A68" t="s">
        <v>20</v>
      </c>
      <c r="B68">
        <v>1917</v>
      </c>
      <c r="C68" t="s">
        <v>14</v>
      </c>
      <c r="D68">
        <v>243</v>
      </c>
    </row>
    <row r="69" spans="1:4" x14ac:dyDescent="0.25">
      <c r="A69" t="s">
        <v>20</v>
      </c>
      <c r="B69">
        <v>95</v>
      </c>
      <c r="C69" t="s">
        <v>14</v>
      </c>
      <c r="D69">
        <v>65</v>
      </c>
    </row>
    <row r="70" spans="1:4" x14ac:dyDescent="0.25">
      <c r="A70" t="s">
        <v>20</v>
      </c>
      <c r="B70">
        <v>147</v>
      </c>
      <c r="C70" t="s">
        <v>14</v>
      </c>
      <c r="D70">
        <v>100</v>
      </c>
    </row>
    <row r="71" spans="1:4" x14ac:dyDescent="0.25">
      <c r="A71" t="s">
        <v>20</v>
      </c>
      <c r="B71">
        <v>86</v>
      </c>
      <c r="C71" t="s">
        <v>14</v>
      </c>
      <c r="D71">
        <v>168</v>
      </c>
    </row>
    <row r="72" spans="1:4" x14ac:dyDescent="0.25">
      <c r="A72" t="s">
        <v>20</v>
      </c>
      <c r="B72">
        <v>83</v>
      </c>
      <c r="C72" t="s">
        <v>14</v>
      </c>
      <c r="D72">
        <v>13</v>
      </c>
    </row>
    <row r="73" spans="1:4" x14ac:dyDescent="0.25">
      <c r="A73" t="s">
        <v>20</v>
      </c>
      <c r="B73">
        <v>676</v>
      </c>
      <c r="C73" t="s">
        <v>14</v>
      </c>
      <c r="D73">
        <v>1</v>
      </c>
    </row>
    <row r="74" spans="1:4" x14ac:dyDescent="0.25">
      <c r="A74" t="s">
        <v>20</v>
      </c>
      <c r="B74">
        <v>361</v>
      </c>
      <c r="C74" t="s">
        <v>14</v>
      </c>
      <c r="D74">
        <v>40</v>
      </c>
    </row>
    <row r="75" spans="1:4" x14ac:dyDescent="0.25">
      <c r="A75" t="s">
        <v>20</v>
      </c>
      <c r="B75">
        <v>131</v>
      </c>
      <c r="C75" t="s">
        <v>14</v>
      </c>
      <c r="D75">
        <v>226</v>
      </c>
    </row>
    <row r="76" spans="1:4" x14ac:dyDescent="0.25">
      <c r="A76" t="s">
        <v>20</v>
      </c>
      <c r="B76">
        <v>126</v>
      </c>
      <c r="C76" t="s">
        <v>14</v>
      </c>
      <c r="D76">
        <v>1625</v>
      </c>
    </row>
    <row r="77" spans="1:4" x14ac:dyDescent="0.25">
      <c r="A77" t="s">
        <v>20</v>
      </c>
      <c r="B77">
        <v>275</v>
      </c>
      <c r="C77" t="s">
        <v>14</v>
      </c>
      <c r="D77">
        <v>143</v>
      </c>
    </row>
    <row r="78" spans="1:4" x14ac:dyDescent="0.25">
      <c r="A78" t="s">
        <v>20</v>
      </c>
      <c r="B78">
        <v>67</v>
      </c>
      <c r="C78" t="s">
        <v>14</v>
      </c>
      <c r="D78">
        <v>934</v>
      </c>
    </row>
    <row r="79" spans="1:4" x14ac:dyDescent="0.25">
      <c r="A79" t="s">
        <v>20</v>
      </c>
      <c r="B79">
        <v>154</v>
      </c>
      <c r="C79" t="s">
        <v>14</v>
      </c>
      <c r="D79">
        <v>17</v>
      </c>
    </row>
    <row r="80" spans="1:4" x14ac:dyDescent="0.25">
      <c r="A80" t="s">
        <v>20</v>
      </c>
      <c r="B80">
        <v>1782</v>
      </c>
      <c r="C80" t="s">
        <v>14</v>
      </c>
      <c r="D80">
        <v>2179</v>
      </c>
    </row>
    <row r="81" spans="1:4" x14ac:dyDescent="0.25">
      <c r="A81" t="s">
        <v>20</v>
      </c>
      <c r="B81">
        <v>903</v>
      </c>
      <c r="C81" t="s">
        <v>14</v>
      </c>
      <c r="D81">
        <v>931</v>
      </c>
    </row>
    <row r="82" spans="1:4" x14ac:dyDescent="0.25">
      <c r="A82" t="s">
        <v>20</v>
      </c>
      <c r="B82">
        <v>94</v>
      </c>
      <c r="C82" t="s">
        <v>14</v>
      </c>
      <c r="D82">
        <v>92</v>
      </c>
    </row>
    <row r="83" spans="1:4" x14ac:dyDescent="0.25">
      <c r="A83" t="s">
        <v>20</v>
      </c>
      <c r="B83">
        <v>180</v>
      </c>
      <c r="C83" t="s">
        <v>14</v>
      </c>
      <c r="D83">
        <v>57</v>
      </c>
    </row>
    <row r="84" spans="1:4" x14ac:dyDescent="0.25">
      <c r="A84" t="s">
        <v>20</v>
      </c>
      <c r="B84">
        <v>533</v>
      </c>
      <c r="C84" t="s">
        <v>14</v>
      </c>
      <c r="D84">
        <v>41</v>
      </c>
    </row>
    <row r="85" spans="1:4" x14ac:dyDescent="0.25">
      <c r="A85" t="s">
        <v>20</v>
      </c>
      <c r="B85">
        <v>2443</v>
      </c>
      <c r="C85" t="s">
        <v>14</v>
      </c>
      <c r="D85">
        <v>1</v>
      </c>
    </row>
    <row r="86" spans="1:4" x14ac:dyDescent="0.25">
      <c r="A86" t="s">
        <v>20</v>
      </c>
      <c r="B86">
        <v>89</v>
      </c>
      <c r="C86" t="s">
        <v>14</v>
      </c>
      <c r="D86">
        <v>101</v>
      </c>
    </row>
    <row r="87" spans="1:4" x14ac:dyDescent="0.25">
      <c r="A87" t="s">
        <v>20</v>
      </c>
      <c r="B87">
        <v>159</v>
      </c>
      <c r="C87" t="s">
        <v>14</v>
      </c>
      <c r="D87">
        <v>1335</v>
      </c>
    </row>
    <row r="88" spans="1:4" x14ac:dyDescent="0.25">
      <c r="A88" t="s">
        <v>20</v>
      </c>
      <c r="B88">
        <v>50</v>
      </c>
      <c r="C88" t="s">
        <v>14</v>
      </c>
      <c r="D88">
        <v>15</v>
      </c>
    </row>
    <row r="89" spans="1:4" x14ac:dyDescent="0.25">
      <c r="A89" t="s">
        <v>20</v>
      </c>
      <c r="B89">
        <v>186</v>
      </c>
      <c r="C89" t="s">
        <v>14</v>
      </c>
      <c r="D89">
        <v>454</v>
      </c>
    </row>
    <row r="90" spans="1:4" x14ac:dyDescent="0.25">
      <c r="A90" t="s">
        <v>20</v>
      </c>
      <c r="B90">
        <v>1071</v>
      </c>
      <c r="C90" t="s">
        <v>14</v>
      </c>
      <c r="D90">
        <v>3182</v>
      </c>
    </row>
    <row r="91" spans="1:4" x14ac:dyDescent="0.25">
      <c r="A91" t="s">
        <v>20</v>
      </c>
      <c r="B91">
        <v>117</v>
      </c>
      <c r="C91" t="s">
        <v>14</v>
      </c>
      <c r="D91">
        <v>15</v>
      </c>
    </row>
    <row r="92" spans="1:4" x14ac:dyDescent="0.25">
      <c r="A92" t="s">
        <v>20</v>
      </c>
      <c r="B92">
        <v>70</v>
      </c>
      <c r="C92" t="s">
        <v>14</v>
      </c>
      <c r="D92">
        <v>133</v>
      </c>
    </row>
    <row r="93" spans="1:4" x14ac:dyDescent="0.25">
      <c r="A93" t="s">
        <v>20</v>
      </c>
      <c r="B93">
        <v>135</v>
      </c>
      <c r="C93" t="s">
        <v>14</v>
      </c>
      <c r="D93">
        <v>2062</v>
      </c>
    </row>
    <row r="94" spans="1:4" x14ac:dyDescent="0.25">
      <c r="A94" t="s">
        <v>20</v>
      </c>
      <c r="B94">
        <v>768</v>
      </c>
      <c r="C94" t="s">
        <v>14</v>
      </c>
      <c r="D94">
        <v>29</v>
      </c>
    </row>
    <row r="95" spans="1:4" x14ac:dyDescent="0.25">
      <c r="A95" t="s">
        <v>20</v>
      </c>
      <c r="B95">
        <v>199</v>
      </c>
      <c r="C95" t="s">
        <v>14</v>
      </c>
      <c r="D95">
        <v>132</v>
      </c>
    </row>
    <row r="96" spans="1:4" x14ac:dyDescent="0.25">
      <c r="A96" t="s">
        <v>20</v>
      </c>
      <c r="B96">
        <v>107</v>
      </c>
      <c r="C96" t="s">
        <v>14</v>
      </c>
      <c r="D96">
        <v>137</v>
      </c>
    </row>
    <row r="97" spans="1:4" x14ac:dyDescent="0.25">
      <c r="A97" t="s">
        <v>20</v>
      </c>
      <c r="B97">
        <v>195</v>
      </c>
      <c r="C97" t="s">
        <v>14</v>
      </c>
      <c r="D97">
        <v>908</v>
      </c>
    </row>
    <row r="98" spans="1:4" x14ac:dyDescent="0.25">
      <c r="A98" t="s">
        <v>20</v>
      </c>
      <c r="B98">
        <v>3376</v>
      </c>
      <c r="C98" t="s">
        <v>14</v>
      </c>
      <c r="D98">
        <v>10</v>
      </c>
    </row>
    <row r="99" spans="1:4" x14ac:dyDescent="0.25">
      <c r="A99" t="s">
        <v>20</v>
      </c>
      <c r="B99">
        <v>41</v>
      </c>
      <c r="C99" t="s">
        <v>14</v>
      </c>
      <c r="D99">
        <v>1910</v>
      </c>
    </row>
    <row r="100" spans="1:4" x14ac:dyDescent="0.25">
      <c r="A100" t="s">
        <v>20</v>
      </c>
      <c r="B100">
        <v>1821</v>
      </c>
      <c r="C100" t="s">
        <v>14</v>
      </c>
      <c r="D100">
        <v>38</v>
      </c>
    </row>
    <row r="101" spans="1:4" x14ac:dyDescent="0.25">
      <c r="A101" t="s">
        <v>20</v>
      </c>
      <c r="B101">
        <v>164</v>
      </c>
      <c r="C101" t="s">
        <v>14</v>
      </c>
      <c r="D101">
        <v>104</v>
      </c>
    </row>
    <row r="102" spans="1:4" x14ac:dyDescent="0.25">
      <c r="A102" t="s">
        <v>20</v>
      </c>
      <c r="B102">
        <v>157</v>
      </c>
      <c r="C102" t="s">
        <v>14</v>
      </c>
      <c r="D102">
        <v>49</v>
      </c>
    </row>
    <row r="103" spans="1:4" x14ac:dyDescent="0.25">
      <c r="A103" t="s">
        <v>20</v>
      </c>
      <c r="B103">
        <v>246</v>
      </c>
      <c r="C103" t="s">
        <v>14</v>
      </c>
      <c r="D103">
        <v>1</v>
      </c>
    </row>
    <row r="104" spans="1:4" x14ac:dyDescent="0.25">
      <c r="A104" t="s">
        <v>20</v>
      </c>
      <c r="B104">
        <v>1396</v>
      </c>
      <c r="C104" t="s">
        <v>14</v>
      </c>
      <c r="D104">
        <v>245</v>
      </c>
    </row>
    <row r="105" spans="1:4" x14ac:dyDescent="0.25">
      <c r="A105" t="s">
        <v>20</v>
      </c>
      <c r="B105">
        <v>2506</v>
      </c>
      <c r="C105" t="s">
        <v>14</v>
      </c>
      <c r="D105">
        <v>32</v>
      </c>
    </row>
    <row r="106" spans="1:4" x14ac:dyDescent="0.25">
      <c r="A106" t="s">
        <v>20</v>
      </c>
      <c r="B106">
        <v>244</v>
      </c>
      <c r="C106" t="s">
        <v>14</v>
      </c>
      <c r="D106">
        <v>7</v>
      </c>
    </row>
    <row r="107" spans="1:4" x14ac:dyDescent="0.25">
      <c r="A107" t="s">
        <v>20</v>
      </c>
      <c r="B107">
        <v>146</v>
      </c>
      <c r="C107" t="s">
        <v>14</v>
      </c>
      <c r="D107">
        <v>803</v>
      </c>
    </row>
    <row r="108" spans="1:4" x14ac:dyDescent="0.25">
      <c r="A108" t="s">
        <v>20</v>
      </c>
      <c r="B108">
        <v>1267</v>
      </c>
      <c r="C108" t="s">
        <v>14</v>
      </c>
      <c r="D108">
        <v>16</v>
      </c>
    </row>
    <row r="109" spans="1:4" x14ac:dyDescent="0.25">
      <c r="A109" t="s">
        <v>20</v>
      </c>
      <c r="B109">
        <v>1561</v>
      </c>
      <c r="C109" t="s">
        <v>14</v>
      </c>
      <c r="D109">
        <v>31</v>
      </c>
    </row>
    <row r="110" spans="1:4" x14ac:dyDescent="0.25">
      <c r="A110" t="s">
        <v>20</v>
      </c>
      <c r="B110">
        <v>48</v>
      </c>
      <c r="C110" t="s">
        <v>14</v>
      </c>
      <c r="D110">
        <v>108</v>
      </c>
    </row>
    <row r="111" spans="1:4" x14ac:dyDescent="0.25">
      <c r="A111" t="s">
        <v>20</v>
      </c>
      <c r="B111">
        <v>2739</v>
      </c>
      <c r="C111" t="s">
        <v>14</v>
      </c>
      <c r="D111">
        <v>30</v>
      </c>
    </row>
    <row r="112" spans="1:4" x14ac:dyDescent="0.25">
      <c r="A112" t="s">
        <v>20</v>
      </c>
      <c r="B112">
        <v>3537</v>
      </c>
      <c r="C112" t="s">
        <v>14</v>
      </c>
      <c r="D112">
        <v>17</v>
      </c>
    </row>
    <row r="113" spans="1:4" x14ac:dyDescent="0.25">
      <c r="A113" t="s">
        <v>20</v>
      </c>
      <c r="B113">
        <v>2107</v>
      </c>
      <c r="C113" t="s">
        <v>14</v>
      </c>
      <c r="D113">
        <v>80</v>
      </c>
    </row>
    <row r="114" spans="1:4" x14ac:dyDescent="0.25">
      <c r="A114" t="s">
        <v>20</v>
      </c>
      <c r="B114">
        <v>3318</v>
      </c>
      <c r="C114" t="s">
        <v>14</v>
      </c>
      <c r="D114">
        <v>2468</v>
      </c>
    </row>
    <row r="115" spans="1:4" x14ac:dyDescent="0.25">
      <c r="A115" t="s">
        <v>20</v>
      </c>
      <c r="B115">
        <v>340</v>
      </c>
      <c r="C115" t="s">
        <v>14</v>
      </c>
      <c r="D115">
        <v>26</v>
      </c>
    </row>
    <row r="116" spans="1:4" x14ac:dyDescent="0.25">
      <c r="A116" t="s">
        <v>20</v>
      </c>
      <c r="B116">
        <v>1442</v>
      </c>
      <c r="C116" t="s">
        <v>14</v>
      </c>
      <c r="D116">
        <v>73</v>
      </c>
    </row>
    <row r="117" spans="1:4" x14ac:dyDescent="0.25">
      <c r="A117" t="s">
        <v>20</v>
      </c>
      <c r="B117">
        <v>126</v>
      </c>
      <c r="C117" t="s">
        <v>14</v>
      </c>
      <c r="D117">
        <v>128</v>
      </c>
    </row>
    <row r="118" spans="1:4" x14ac:dyDescent="0.25">
      <c r="A118" t="s">
        <v>20</v>
      </c>
      <c r="B118">
        <v>524</v>
      </c>
      <c r="C118" t="s">
        <v>14</v>
      </c>
      <c r="D118">
        <v>33</v>
      </c>
    </row>
    <row r="119" spans="1:4" x14ac:dyDescent="0.25">
      <c r="A119" t="s">
        <v>20</v>
      </c>
      <c r="B119">
        <v>1989</v>
      </c>
      <c r="C119" t="s">
        <v>14</v>
      </c>
      <c r="D119">
        <v>1072</v>
      </c>
    </row>
    <row r="120" spans="1:4" x14ac:dyDescent="0.25">
      <c r="A120" t="s">
        <v>20</v>
      </c>
      <c r="B120">
        <v>157</v>
      </c>
      <c r="C120" t="s">
        <v>14</v>
      </c>
      <c r="D120">
        <v>393</v>
      </c>
    </row>
    <row r="121" spans="1:4" x14ac:dyDescent="0.25">
      <c r="A121" t="s">
        <v>20</v>
      </c>
      <c r="B121">
        <v>4498</v>
      </c>
      <c r="C121" t="s">
        <v>14</v>
      </c>
      <c r="D121">
        <v>1257</v>
      </c>
    </row>
    <row r="122" spans="1:4" x14ac:dyDescent="0.25">
      <c r="A122" t="s">
        <v>20</v>
      </c>
      <c r="B122">
        <v>80</v>
      </c>
      <c r="C122" t="s">
        <v>14</v>
      </c>
      <c r="D122">
        <v>328</v>
      </c>
    </row>
    <row r="123" spans="1:4" x14ac:dyDescent="0.25">
      <c r="A123" t="s">
        <v>20</v>
      </c>
      <c r="B123">
        <v>43</v>
      </c>
      <c r="C123" t="s">
        <v>14</v>
      </c>
      <c r="D123">
        <v>147</v>
      </c>
    </row>
    <row r="124" spans="1:4" x14ac:dyDescent="0.25">
      <c r="A124" t="s">
        <v>20</v>
      </c>
      <c r="B124">
        <v>2053</v>
      </c>
      <c r="C124" t="s">
        <v>14</v>
      </c>
      <c r="D124">
        <v>830</v>
      </c>
    </row>
    <row r="125" spans="1:4" x14ac:dyDescent="0.25">
      <c r="A125" t="s">
        <v>20</v>
      </c>
      <c r="B125">
        <v>168</v>
      </c>
      <c r="C125" t="s">
        <v>14</v>
      </c>
      <c r="D125">
        <v>331</v>
      </c>
    </row>
    <row r="126" spans="1:4" x14ac:dyDescent="0.25">
      <c r="A126" t="s">
        <v>20</v>
      </c>
      <c r="B126">
        <v>4289</v>
      </c>
      <c r="C126" t="s">
        <v>14</v>
      </c>
      <c r="D126">
        <v>25</v>
      </c>
    </row>
    <row r="127" spans="1:4" x14ac:dyDescent="0.25">
      <c r="A127" t="s">
        <v>20</v>
      </c>
      <c r="B127">
        <v>165</v>
      </c>
      <c r="C127" t="s">
        <v>14</v>
      </c>
      <c r="D127">
        <v>3483</v>
      </c>
    </row>
    <row r="128" spans="1:4" x14ac:dyDescent="0.25">
      <c r="A128" t="s">
        <v>20</v>
      </c>
      <c r="B128">
        <v>1815</v>
      </c>
      <c r="C128" t="s">
        <v>14</v>
      </c>
      <c r="D128">
        <v>923</v>
      </c>
    </row>
    <row r="129" spans="1:4" x14ac:dyDescent="0.25">
      <c r="A129" t="s">
        <v>20</v>
      </c>
      <c r="B129">
        <v>397</v>
      </c>
      <c r="C129" t="s">
        <v>14</v>
      </c>
      <c r="D129">
        <v>1</v>
      </c>
    </row>
    <row r="130" spans="1:4" x14ac:dyDescent="0.25">
      <c r="A130" t="s">
        <v>20</v>
      </c>
      <c r="B130">
        <v>1539</v>
      </c>
      <c r="C130" t="s">
        <v>14</v>
      </c>
      <c r="D130">
        <v>33</v>
      </c>
    </row>
    <row r="131" spans="1:4" x14ac:dyDescent="0.25">
      <c r="A131" t="s">
        <v>20</v>
      </c>
      <c r="B131">
        <v>138</v>
      </c>
      <c r="C131" t="s">
        <v>14</v>
      </c>
      <c r="D131">
        <v>40</v>
      </c>
    </row>
    <row r="132" spans="1:4" x14ac:dyDescent="0.25">
      <c r="A132" t="s">
        <v>20</v>
      </c>
      <c r="B132">
        <v>3594</v>
      </c>
      <c r="C132" t="s">
        <v>14</v>
      </c>
      <c r="D132">
        <v>23</v>
      </c>
    </row>
    <row r="133" spans="1:4" x14ac:dyDescent="0.25">
      <c r="A133" t="s">
        <v>20</v>
      </c>
      <c r="B133">
        <v>5880</v>
      </c>
      <c r="C133" t="s">
        <v>14</v>
      </c>
      <c r="D133">
        <v>75</v>
      </c>
    </row>
    <row r="134" spans="1:4" x14ac:dyDescent="0.25">
      <c r="A134" t="s">
        <v>20</v>
      </c>
      <c r="B134">
        <v>112</v>
      </c>
      <c r="C134" t="s">
        <v>14</v>
      </c>
      <c r="D134">
        <v>2176</v>
      </c>
    </row>
    <row r="135" spans="1:4" x14ac:dyDescent="0.25">
      <c r="A135" t="s">
        <v>20</v>
      </c>
      <c r="B135">
        <v>943</v>
      </c>
      <c r="C135" t="s">
        <v>14</v>
      </c>
      <c r="D135">
        <v>441</v>
      </c>
    </row>
    <row r="136" spans="1:4" x14ac:dyDescent="0.25">
      <c r="A136" t="s">
        <v>20</v>
      </c>
      <c r="B136">
        <v>2468</v>
      </c>
      <c r="C136" t="s">
        <v>14</v>
      </c>
      <c r="D136">
        <v>25</v>
      </c>
    </row>
    <row r="137" spans="1:4" x14ac:dyDescent="0.25">
      <c r="A137" t="s">
        <v>20</v>
      </c>
      <c r="B137">
        <v>2551</v>
      </c>
      <c r="C137" t="s">
        <v>14</v>
      </c>
      <c r="D137">
        <v>127</v>
      </c>
    </row>
    <row r="138" spans="1:4" x14ac:dyDescent="0.25">
      <c r="A138" t="s">
        <v>20</v>
      </c>
      <c r="B138">
        <v>101</v>
      </c>
      <c r="C138" t="s">
        <v>14</v>
      </c>
      <c r="D138">
        <v>355</v>
      </c>
    </row>
    <row r="139" spans="1:4" x14ac:dyDescent="0.25">
      <c r="A139" t="s">
        <v>20</v>
      </c>
      <c r="B139">
        <v>92</v>
      </c>
      <c r="C139" t="s">
        <v>14</v>
      </c>
      <c r="D139">
        <v>44</v>
      </c>
    </row>
    <row r="140" spans="1:4" x14ac:dyDescent="0.25">
      <c r="A140" t="s">
        <v>20</v>
      </c>
      <c r="B140">
        <v>62</v>
      </c>
      <c r="C140" t="s">
        <v>14</v>
      </c>
      <c r="D140">
        <v>67</v>
      </c>
    </row>
    <row r="141" spans="1:4" x14ac:dyDescent="0.25">
      <c r="A141" t="s">
        <v>20</v>
      </c>
      <c r="B141">
        <v>149</v>
      </c>
      <c r="C141" t="s">
        <v>14</v>
      </c>
      <c r="D141">
        <v>1068</v>
      </c>
    </row>
    <row r="142" spans="1:4" x14ac:dyDescent="0.25">
      <c r="A142" t="s">
        <v>20</v>
      </c>
      <c r="B142">
        <v>329</v>
      </c>
      <c r="C142" t="s">
        <v>14</v>
      </c>
      <c r="D142">
        <v>424</v>
      </c>
    </row>
    <row r="143" spans="1:4" x14ac:dyDescent="0.25">
      <c r="A143" t="s">
        <v>20</v>
      </c>
      <c r="B143">
        <v>97</v>
      </c>
      <c r="C143" t="s">
        <v>14</v>
      </c>
      <c r="D143">
        <v>151</v>
      </c>
    </row>
    <row r="144" spans="1:4" x14ac:dyDescent="0.25">
      <c r="A144" t="s">
        <v>20</v>
      </c>
      <c r="B144">
        <v>1784</v>
      </c>
      <c r="C144" t="s">
        <v>14</v>
      </c>
      <c r="D144">
        <v>1608</v>
      </c>
    </row>
    <row r="145" spans="1:4" x14ac:dyDescent="0.25">
      <c r="A145" t="s">
        <v>20</v>
      </c>
      <c r="B145">
        <v>1684</v>
      </c>
      <c r="C145" t="s">
        <v>14</v>
      </c>
      <c r="D145">
        <v>941</v>
      </c>
    </row>
    <row r="146" spans="1:4" x14ac:dyDescent="0.25">
      <c r="A146" t="s">
        <v>20</v>
      </c>
      <c r="B146">
        <v>250</v>
      </c>
      <c r="C146" t="s">
        <v>14</v>
      </c>
      <c r="D146">
        <v>1</v>
      </c>
    </row>
    <row r="147" spans="1:4" x14ac:dyDescent="0.25">
      <c r="A147" t="s">
        <v>20</v>
      </c>
      <c r="B147">
        <v>238</v>
      </c>
      <c r="C147" t="s">
        <v>14</v>
      </c>
      <c r="D147">
        <v>40</v>
      </c>
    </row>
    <row r="148" spans="1:4" x14ac:dyDescent="0.25">
      <c r="A148" t="s">
        <v>20</v>
      </c>
      <c r="B148">
        <v>53</v>
      </c>
      <c r="C148" t="s">
        <v>14</v>
      </c>
      <c r="D148">
        <v>3015</v>
      </c>
    </row>
    <row r="149" spans="1:4" x14ac:dyDescent="0.25">
      <c r="A149" t="s">
        <v>20</v>
      </c>
      <c r="B149">
        <v>214</v>
      </c>
      <c r="C149" t="s">
        <v>14</v>
      </c>
      <c r="D149">
        <v>435</v>
      </c>
    </row>
    <row r="150" spans="1:4" x14ac:dyDescent="0.25">
      <c r="A150" t="s">
        <v>20</v>
      </c>
      <c r="B150">
        <v>222</v>
      </c>
      <c r="C150" t="s">
        <v>14</v>
      </c>
      <c r="D150">
        <v>714</v>
      </c>
    </row>
    <row r="151" spans="1:4" x14ac:dyDescent="0.25">
      <c r="A151" t="s">
        <v>20</v>
      </c>
      <c r="B151">
        <v>1884</v>
      </c>
      <c r="C151" t="s">
        <v>14</v>
      </c>
      <c r="D151">
        <v>5497</v>
      </c>
    </row>
    <row r="152" spans="1:4" x14ac:dyDescent="0.25">
      <c r="A152" t="s">
        <v>20</v>
      </c>
      <c r="B152">
        <v>218</v>
      </c>
      <c r="C152" t="s">
        <v>14</v>
      </c>
      <c r="D152">
        <v>418</v>
      </c>
    </row>
    <row r="153" spans="1:4" x14ac:dyDescent="0.25">
      <c r="A153" t="s">
        <v>20</v>
      </c>
      <c r="B153">
        <v>6465</v>
      </c>
      <c r="C153" t="s">
        <v>14</v>
      </c>
      <c r="D153">
        <v>1439</v>
      </c>
    </row>
    <row r="154" spans="1:4" x14ac:dyDescent="0.25">
      <c r="A154" t="s">
        <v>20</v>
      </c>
      <c r="B154">
        <v>59</v>
      </c>
      <c r="C154" t="s">
        <v>14</v>
      </c>
      <c r="D154">
        <v>15</v>
      </c>
    </row>
    <row r="155" spans="1:4" x14ac:dyDescent="0.25">
      <c r="A155" t="s">
        <v>20</v>
      </c>
      <c r="B155">
        <v>88</v>
      </c>
      <c r="C155" t="s">
        <v>14</v>
      </c>
      <c r="D155">
        <v>1999</v>
      </c>
    </row>
    <row r="156" spans="1:4" x14ac:dyDescent="0.25">
      <c r="A156" t="s">
        <v>20</v>
      </c>
      <c r="B156">
        <v>1697</v>
      </c>
      <c r="C156" t="s">
        <v>14</v>
      </c>
      <c r="D156">
        <v>118</v>
      </c>
    </row>
    <row r="157" spans="1:4" x14ac:dyDescent="0.25">
      <c r="A157" t="s">
        <v>20</v>
      </c>
      <c r="B157">
        <v>92</v>
      </c>
      <c r="C157" t="s">
        <v>14</v>
      </c>
      <c r="D157">
        <v>162</v>
      </c>
    </row>
    <row r="158" spans="1:4" x14ac:dyDescent="0.25">
      <c r="A158" t="s">
        <v>20</v>
      </c>
      <c r="B158">
        <v>186</v>
      </c>
      <c r="C158" t="s">
        <v>14</v>
      </c>
      <c r="D158">
        <v>83</v>
      </c>
    </row>
    <row r="159" spans="1:4" x14ac:dyDescent="0.25">
      <c r="A159" t="s">
        <v>20</v>
      </c>
      <c r="B159">
        <v>138</v>
      </c>
      <c r="C159" t="s">
        <v>14</v>
      </c>
      <c r="D159">
        <v>747</v>
      </c>
    </row>
    <row r="160" spans="1:4" x14ac:dyDescent="0.25">
      <c r="A160" t="s">
        <v>20</v>
      </c>
      <c r="B160">
        <v>261</v>
      </c>
      <c r="C160" t="s">
        <v>14</v>
      </c>
      <c r="D160">
        <v>84</v>
      </c>
    </row>
    <row r="161" spans="1:4" x14ac:dyDescent="0.25">
      <c r="A161" t="s">
        <v>20</v>
      </c>
      <c r="B161">
        <v>107</v>
      </c>
      <c r="C161" t="s">
        <v>14</v>
      </c>
      <c r="D161">
        <v>91</v>
      </c>
    </row>
    <row r="162" spans="1:4" x14ac:dyDescent="0.25">
      <c r="A162" t="s">
        <v>20</v>
      </c>
      <c r="B162">
        <v>199</v>
      </c>
      <c r="C162" t="s">
        <v>14</v>
      </c>
      <c r="D162">
        <v>792</v>
      </c>
    </row>
    <row r="163" spans="1:4" x14ac:dyDescent="0.25">
      <c r="A163" t="s">
        <v>20</v>
      </c>
      <c r="B163">
        <v>5512</v>
      </c>
      <c r="C163" t="s">
        <v>14</v>
      </c>
      <c r="D163">
        <v>32</v>
      </c>
    </row>
    <row r="164" spans="1:4" x14ac:dyDescent="0.25">
      <c r="A164" t="s">
        <v>20</v>
      </c>
      <c r="B164">
        <v>86</v>
      </c>
      <c r="C164" t="s">
        <v>14</v>
      </c>
      <c r="D164">
        <v>186</v>
      </c>
    </row>
    <row r="165" spans="1:4" x14ac:dyDescent="0.25">
      <c r="A165" t="s">
        <v>20</v>
      </c>
      <c r="B165">
        <v>2768</v>
      </c>
      <c r="C165" t="s">
        <v>14</v>
      </c>
      <c r="D165">
        <v>605</v>
      </c>
    </row>
    <row r="166" spans="1:4" x14ac:dyDescent="0.25">
      <c r="A166" t="s">
        <v>20</v>
      </c>
      <c r="B166">
        <v>48</v>
      </c>
      <c r="C166" t="s">
        <v>14</v>
      </c>
      <c r="D166">
        <v>1</v>
      </c>
    </row>
    <row r="167" spans="1:4" x14ac:dyDescent="0.25">
      <c r="A167" t="s">
        <v>20</v>
      </c>
      <c r="B167">
        <v>87</v>
      </c>
      <c r="C167" t="s">
        <v>14</v>
      </c>
      <c r="D167">
        <v>31</v>
      </c>
    </row>
    <row r="168" spans="1:4" x14ac:dyDescent="0.25">
      <c r="A168" t="s">
        <v>20</v>
      </c>
      <c r="B168">
        <v>1894</v>
      </c>
      <c r="C168" t="s">
        <v>14</v>
      </c>
      <c r="D168">
        <v>1181</v>
      </c>
    </row>
    <row r="169" spans="1:4" x14ac:dyDescent="0.25">
      <c r="A169" t="s">
        <v>20</v>
      </c>
      <c r="B169">
        <v>282</v>
      </c>
      <c r="C169" t="s">
        <v>14</v>
      </c>
      <c r="D169">
        <v>39</v>
      </c>
    </row>
    <row r="170" spans="1:4" x14ac:dyDescent="0.25">
      <c r="A170" t="s">
        <v>20</v>
      </c>
      <c r="B170">
        <v>116</v>
      </c>
      <c r="C170" t="s">
        <v>14</v>
      </c>
      <c r="D170">
        <v>46</v>
      </c>
    </row>
    <row r="171" spans="1:4" x14ac:dyDescent="0.25">
      <c r="A171" t="s">
        <v>20</v>
      </c>
      <c r="B171">
        <v>83</v>
      </c>
      <c r="C171" t="s">
        <v>14</v>
      </c>
      <c r="D171">
        <v>105</v>
      </c>
    </row>
    <row r="172" spans="1:4" x14ac:dyDescent="0.25">
      <c r="A172" t="s">
        <v>20</v>
      </c>
      <c r="B172">
        <v>91</v>
      </c>
      <c r="C172" t="s">
        <v>14</v>
      </c>
      <c r="D172">
        <v>535</v>
      </c>
    </row>
    <row r="173" spans="1:4" x14ac:dyDescent="0.25">
      <c r="A173" t="s">
        <v>20</v>
      </c>
      <c r="B173">
        <v>546</v>
      </c>
      <c r="C173" t="s">
        <v>14</v>
      </c>
      <c r="D173">
        <v>16</v>
      </c>
    </row>
    <row r="174" spans="1:4" x14ac:dyDescent="0.25">
      <c r="A174" t="s">
        <v>20</v>
      </c>
      <c r="B174">
        <v>393</v>
      </c>
      <c r="C174" t="s">
        <v>14</v>
      </c>
      <c r="D174">
        <v>575</v>
      </c>
    </row>
    <row r="175" spans="1:4" x14ac:dyDescent="0.25">
      <c r="A175" t="s">
        <v>20</v>
      </c>
      <c r="B175">
        <v>133</v>
      </c>
      <c r="C175" t="s">
        <v>14</v>
      </c>
      <c r="D175">
        <v>1120</v>
      </c>
    </row>
    <row r="176" spans="1:4" x14ac:dyDescent="0.25">
      <c r="A176" t="s">
        <v>20</v>
      </c>
      <c r="B176">
        <v>254</v>
      </c>
      <c r="C176" t="s">
        <v>14</v>
      </c>
      <c r="D176">
        <v>113</v>
      </c>
    </row>
    <row r="177" spans="1:4" x14ac:dyDescent="0.25">
      <c r="A177" t="s">
        <v>20</v>
      </c>
      <c r="B177">
        <v>176</v>
      </c>
      <c r="C177" t="s">
        <v>14</v>
      </c>
      <c r="D177">
        <v>1538</v>
      </c>
    </row>
    <row r="178" spans="1:4" x14ac:dyDescent="0.25">
      <c r="A178" t="s">
        <v>20</v>
      </c>
      <c r="B178">
        <v>337</v>
      </c>
      <c r="C178" t="s">
        <v>14</v>
      </c>
      <c r="D178">
        <v>9</v>
      </c>
    </row>
    <row r="179" spans="1:4" x14ac:dyDescent="0.25">
      <c r="A179" t="s">
        <v>20</v>
      </c>
      <c r="B179">
        <v>107</v>
      </c>
      <c r="C179" t="s">
        <v>14</v>
      </c>
      <c r="D179">
        <v>554</v>
      </c>
    </row>
    <row r="180" spans="1:4" x14ac:dyDescent="0.25">
      <c r="A180" t="s">
        <v>20</v>
      </c>
      <c r="B180">
        <v>183</v>
      </c>
      <c r="C180" t="s">
        <v>14</v>
      </c>
      <c r="D180">
        <v>648</v>
      </c>
    </row>
    <row r="181" spans="1:4" x14ac:dyDescent="0.25">
      <c r="A181" t="s">
        <v>20</v>
      </c>
      <c r="B181">
        <v>72</v>
      </c>
      <c r="C181" t="s">
        <v>14</v>
      </c>
      <c r="D181">
        <v>21</v>
      </c>
    </row>
    <row r="182" spans="1:4" x14ac:dyDescent="0.25">
      <c r="A182" t="s">
        <v>20</v>
      </c>
      <c r="B182">
        <v>295</v>
      </c>
      <c r="C182" t="s">
        <v>14</v>
      </c>
      <c r="D182">
        <v>54</v>
      </c>
    </row>
    <row r="183" spans="1:4" x14ac:dyDescent="0.25">
      <c r="A183" t="s">
        <v>20</v>
      </c>
      <c r="B183">
        <v>142</v>
      </c>
      <c r="C183" t="s">
        <v>14</v>
      </c>
      <c r="D183">
        <v>120</v>
      </c>
    </row>
    <row r="184" spans="1:4" x14ac:dyDescent="0.25">
      <c r="A184" t="s">
        <v>20</v>
      </c>
      <c r="B184">
        <v>85</v>
      </c>
      <c r="C184" t="s">
        <v>14</v>
      </c>
      <c r="D184">
        <v>579</v>
      </c>
    </row>
    <row r="185" spans="1:4" x14ac:dyDescent="0.25">
      <c r="A185" t="s">
        <v>20</v>
      </c>
      <c r="B185">
        <v>659</v>
      </c>
      <c r="C185" t="s">
        <v>14</v>
      </c>
      <c r="D185">
        <v>2072</v>
      </c>
    </row>
    <row r="186" spans="1:4" x14ac:dyDescent="0.25">
      <c r="A186" t="s">
        <v>20</v>
      </c>
      <c r="B186">
        <v>121</v>
      </c>
      <c r="C186" t="s">
        <v>14</v>
      </c>
      <c r="D186">
        <v>0</v>
      </c>
    </row>
    <row r="187" spans="1:4" x14ac:dyDescent="0.25">
      <c r="A187" t="s">
        <v>20</v>
      </c>
      <c r="B187">
        <v>3742</v>
      </c>
      <c r="C187" t="s">
        <v>14</v>
      </c>
      <c r="D187">
        <v>1796</v>
      </c>
    </row>
    <row r="188" spans="1:4" x14ac:dyDescent="0.25">
      <c r="A188" t="s">
        <v>20</v>
      </c>
      <c r="B188">
        <v>223</v>
      </c>
      <c r="C188" t="s">
        <v>14</v>
      </c>
      <c r="D188">
        <v>62</v>
      </c>
    </row>
    <row r="189" spans="1:4" x14ac:dyDescent="0.25">
      <c r="A189" t="s">
        <v>20</v>
      </c>
      <c r="B189">
        <v>133</v>
      </c>
      <c r="C189" t="s">
        <v>14</v>
      </c>
      <c r="D189">
        <v>347</v>
      </c>
    </row>
    <row r="190" spans="1:4" x14ac:dyDescent="0.25">
      <c r="A190" t="s">
        <v>20</v>
      </c>
      <c r="B190">
        <v>5168</v>
      </c>
      <c r="C190" t="s">
        <v>14</v>
      </c>
      <c r="D190">
        <v>19</v>
      </c>
    </row>
    <row r="191" spans="1:4" x14ac:dyDescent="0.25">
      <c r="A191" t="s">
        <v>20</v>
      </c>
      <c r="B191">
        <v>307</v>
      </c>
      <c r="C191" t="s">
        <v>14</v>
      </c>
      <c r="D191">
        <v>1258</v>
      </c>
    </row>
    <row r="192" spans="1:4" x14ac:dyDescent="0.25">
      <c r="A192" t="s">
        <v>20</v>
      </c>
      <c r="B192">
        <v>2441</v>
      </c>
      <c r="C192" t="s">
        <v>14</v>
      </c>
      <c r="D192">
        <v>362</v>
      </c>
    </row>
    <row r="193" spans="1:4" x14ac:dyDescent="0.25">
      <c r="A193" t="s">
        <v>20</v>
      </c>
      <c r="B193">
        <v>1385</v>
      </c>
      <c r="C193" t="s">
        <v>14</v>
      </c>
      <c r="D193">
        <v>133</v>
      </c>
    </row>
    <row r="194" spans="1:4" x14ac:dyDescent="0.25">
      <c r="A194" t="s">
        <v>20</v>
      </c>
      <c r="B194">
        <v>190</v>
      </c>
      <c r="C194" t="s">
        <v>14</v>
      </c>
      <c r="D194">
        <v>846</v>
      </c>
    </row>
    <row r="195" spans="1:4" x14ac:dyDescent="0.25">
      <c r="A195" t="s">
        <v>20</v>
      </c>
      <c r="B195">
        <v>470</v>
      </c>
      <c r="C195" t="s">
        <v>14</v>
      </c>
      <c r="D195">
        <v>10</v>
      </c>
    </row>
    <row r="196" spans="1:4" x14ac:dyDescent="0.25">
      <c r="A196" t="s">
        <v>20</v>
      </c>
      <c r="B196">
        <v>253</v>
      </c>
      <c r="C196" t="s">
        <v>14</v>
      </c>
      <c r="D196">
        <v>191</v>
      </c>
    </row>
    <row r="197" spans="1:4" x14ac:dyDescent="0.25">
      <c r="A197" t="s">
        <v>20</v>
      </c>
      <c r="B197">
        <v>1113</v>
      </c>
      <c r="C197" t="s">
        <v>14</v>
      </c>
      <c r="D197">
        <v>1979</v>
      </c>
    </row>
    <row r="198" spans="1:4" x14ac:dyDescent="0.25">
      <c r="A198" t="s">
        <v>20</v>
      </c>
      <c r="B198">
        <v>2283</v>
      </c>
      <c r="C198" t="s">
        <v>14</v>
      </c>
      <c r="D198">
        <v>63</v>
      </c>
    </row>
    <row r="199" spans="1:4" x14ac:dyDescent="0.25">
      <c r="A199" t="s">
        <v>20</v>
      </c>
      <c r="B199">
        <v>1095</v>
      </c>
      <c r="C199" t="s">
        <v>14</v>
      </c>
      <c r="D199">
        <v>6080</v>
      </c>
    </row>
    <row r="200" spans="1:4" x14ac:dyDescent="0.25">
      <c r="A200" t="s">
        <v>20</v>
      </c>
      <c r="B200">
        <v>1690</v>
      </c>
      <c r="C200" t="s">
        <v>14</v>
      </c>
      <c r="D200">
        <v>80</v>
      </c>
    </row>
    <row r="201" spans="1:4" x14ac:dyDescent="0.25">
      <c r="A201" t="s">
        <v>20</v>
      </c>
      <c r="B201">
        <v>191</v>
      </c>
      <c r="C201" t="s">
        <v>14</v>
      </c>
      <c r="D201">
        <v>9</v>
      </c>
    </row>
    <row r="202" spans="1:4" x14ac:dyDescent="0.25">
      <c r="A202" t="s">
        <v>20</v>
      </c>
      <c r="B202">
        <v>2013</v>
      </c>
      <c r="C202" t="s">
        <v>14</v>
      </c>
      <c r="D202">
        <v>1784</v>
      </c>
    </row>
    <row r="203" spans="1:4" x14ac:dyDescent="0.25">
      <c r="A203" t="s">
        <v>20</v>
      </c>
      <c r="B203">
        <v>1703</v>
      </c>
      <c r="C203" t="s">
        <v>14</v>
      </c>
      <c r="D203">
        <v>243</v>
      </c>
    </row>
    <row r="204" spans="1:4" x14ac:dyDescent="0.25">
      <c r="A204" t="s">
        <v>20</v>
      </c>
      <c r="B204">
        <v>80</v>
      </c>
      <c r="C204" t="s">
        <v>14</v>
      </c>
      <c r="D204">
        <v>1296</v>
      </c>
    </row>
    <row r="205" spans="1:4" x14ac:dyDescent="0.25">
      <c r="A205" t="s">
        <v>20</v>
      </c>
      <c r="B205">
        <v>41</v>
      </c>
      <c r="C205" t="s">
        <v>14</v>
      </c>
      <c r="D205">
        <v>77</v>
      </c>
    </row>
    <row r="206" spans="1:4" x14ac:dyDescent="0.25">
      <c r="A206" t="s">
        <v>20</v>
      </c>
      <c r="B206">
        <v>187</v>
      </c>
      <c r="C206" t="s">
        <v>14</v>
      </c>
      <c r="D206">
        <v>395</v>
      </c>
    </row>
    <row r="207" spans="1:4" x14ac:dyDescent="0.25">
      <c r="A207" t="s">
        <v>20</v>
      </c>
      <c r="B207">
        <v>2875</v>
      </c>
      <c r="C207" t="s">
        <v>14</v>
      </c>
      <c r="D207">
        <v>49</v>
      </c>
    </row>
    <row r="208" spans="1:4" x14ac:dyDescent="0.25">
      <c r="A208" t="s">
        <v>20</v>
      </c>
      <c r="B208">
        <v>88</v>
      </c>
      <c r="C208" t="s">
        <v>14</v>
      </c>
      <c r="D208">
        <v>180</v>
      </c>
    </row>
    <row r="209" spans="1:4" x14ac:dyDescent="0.25">
      <c r="A209" t="s">
        <v>20</v>
      </c>
      <c r="B209">
        <v>191</v>
      </c>
      <c r="C209" t="s">
        <v>14</v>
      </c>
      <c r="D209">
        <v>2690</v>
      </c>
    </row>
    <row r="210" spans="1:4" x14ac:dyDescent="0.25">
      <c r="A210" t="s">
        <v>20</v>
      </c>
      <c r="B210">
        <v>139</v>
      </c>
      <c r="C210" t="s">
        <v>14</v>
      </c>
      <c r="D210">
        <v>2779</v>
      </c>
    </row>
    <row r="211" spans="1:4" x14ac:dyDescent="0.25">
      <c r="A211" t="s">
        <v>20</v>
      </c>
      <c r="B211">
        <v>186</v>
      </c>
      <c r="C211" t="s">
        <v>14</v>
      </c>
      <c r="D211">
        <v>92</v>
      </c>
    </row>
    <row r="212" spans="1:4" x14ac:dyDescent="0.25">
      <c r="A212" t="s">
        <v>20</v>
      </c>
      <c r="B212">
        <v>112</v>
      </c>
      <c r="C212" t="s">
        <v>14</v>
      </c>
      <c r="D212">
        <v>1028</v>
      </c>
    </row>
    <row r="213" spans="1:4" x14ac:dyDescent="0.25">
      <c r="A213" t="s">
        <v>20</v>
      </c>
      <c r="B213">
        <v>101</v>
      </c>
      <c r="C213" t="s">
        <v>14</v>
      </c>
      <c r="D213">
        <v>26</v>
      </c>
    </row>
    <row r="214" spans="1:4" x14ac:dyDescent="0.25">
      <c r="A214" t="s">
        <v>20</v>
      </c>
      <c r="B214">
        <v>206</v>
      </c>
      <c r="C214" t="s">
        <v>14</v>
      </c>
      <c r="D214">
        <v>1790</v>
      </c>
    </row>
    <row r="215" spans="1:4" x14ac:dyDescent="0.25">
      <c r="A215" t="s">
        <v>20</v>
      </c>
      <c r="B215">
        <v>154</v>
      </c>
      <c r="C215" t="s">
        <v>14</v>
      </c>
      <c r="D215">
        <v>37</v>
      </c>
    </row>
    <row r="216" spans="1:4" x14ac:dyDescent="0.25">
      <c r="A216" t="s">
        <v>20</v>
      </c>
      <c r="B216">
        <v>5966</v>
      </c>
      <c r="C216" t="s">
        <v>14</v>
      </c>
      <c r="D216">
        <v>35</v>
      </c>
    </row>
    <row r="217" spans="1:4" x14ac:dyDescent="0.25">
      <c r="A217" t="s">
        <v>20</v>
      </c>
      <c r="B217">
        <v>169</v>
      </c>
      <c r="C217" t="s">
        <v>14</v>
      </c>
      <c r="D217">
        <v>558</v>
      </c>
    </row>
    <row r="218" spans="1:4" x14ac:dyDescent="0.25">
      <c r="A218" t="s">
        <v>20</v>
      </c>
      <c r="B218">
        <v>2106</v>
      </c>
      <c r="C218" t="s">
        <v>14</v>
      </c>
      <c r="D218">
        <v>64</v>
      </c>
    </row>
    <row r="219" spans="1:4" x14ac:dyDescent="0.25">
      <c r="A219" t="s">
        <v>20</v>
      </c>
      <c r="B219">
        <v>131</v>
      </c>
      <c r="C219" t="s">
        <v>14</v>
      </c>
      <c r="D219">
        <v>245</v>
      </c>
    </row>
    <row r="220" spans="1:4" x14ac:dyDescent="0.25">
      <c r="A220" t="s">
        <v>20</v>
      </c>
      <c r="B220">
        <v>84</v>
      </c>
      <c r="C220" t="s">
        <v>14</v>
      </c>
      <c r="D220">
        <v>71</v>
      </c>
    </row>
    <row r="221" spans="1:4" x14ac:dyDescent="0.25">
      <c r="A221" t="s">
        <v>20</v>
      </c>
      <c r="B221">
        <v>155</v>
      </c>
      <c r="C221" t="s">
        <v>14</v>
      </c>
      <c r="D221">
        <v>42</v>
      </c>
    </row>
    <row r="222" spans="1:4" x14ac:dyDescent="0.25">
      <c r="A222" t="s">
        <v>20</v>
      </c>
      <c r="B222">
        <v>189</v>
      </c>
      <c r="C222" t="s">
        <v>14</v>
      </c>
      <c r="D222">
        <v>156</v>
      </c>
    </row>
    <row r="223" spans="1:4" x14ac:dyDescent="0.25">
      <c r="A223" t="s">
        <v>20</v>
      </c>
      <c r="B223">
        <v>4799</v>
      </c>
      <c r="C223" t="s">
        <v>14</v>
      </c>
      <c r="D223">
        <v>1368</v>
      </c>
    </row>
    <row r="224" spans="1:4" x14ac:dyDescent="0.25">
      <c r="A224" t="s">
        <v>20</v>
      </c>
      <c r="B224">
        <v>1137</v>
      </c>
      <c r="C224" t="s">
        <v>14</v>
      </c>
      <c r="D224">
        <v>102</v>
      </c>
    </row>
    <row r="225" spans="1:4" x14ac:dyDescent="0.25">
      <c r="A225" t="s">
        <v>20</v>
      </c>
      <c r="B225">
        <v>1152</v>
      </c>
      <c r="C225" t="s">
        <v>14</v>
      </c>
      <c r="D225">
        <v>86</v>
      </c>
    </row>
    <row r="226" spans="1:4" x14ac:dyDescent="0.25">
      <c r="A226" t="s">
        <v>20</v>
      </c>
      <c r="B226">
        <v>50</v>
      </c>
      <c r="C226" t="s">
        <v>14</v>
      </c>
      <c r="D226">
        <v>253</v>
      </c>
    </row>
    <row r="227" spans="1:4" x14ac:dyDescent="0.25">
      <c r="A227" t="s">
        <v>20</v>
      </c>
      <c r="B227">
        <v>3059</v>
      </c>
      <c r="C227" t="s">
        <v>14</v>
      </c>
      <c r="D227">
        <v>157</v>
      </c>
    </row>
    <row r="228" spans="1:4" x14ac:dyDescent="0.25">
      <c r="A228" t="s">
        <v>20</v>
      </c>
      <c r="B228">
        <v>34</v>
      </c>
      <c r="C228" t="s">
        <v>14</v>
      </c>
      <c r="D228">
        <v>183</v>
      </c>
    </row>
    <row r="229" spans="1:4" x14ac:dyDescent="0.25">
      <c r="A229" t="s">
        <v>20</v>
      </c>
      <c r="B229">
        <v>220</v>
      </c>
      <c r="C229" t="s">
        <v>14</v>
      </c>
      <c r="D229">
        <v>82</v>
      </c>
    </row>
    <row r="230" spans="1:4" x14ac:dyDescent="0.25">
      <c r="A230" t="s">
        <v>20</v>
      </c>
      <c r="B230">
        <v>1604</v>
      </c>
      <c r="C230" t="s">
        <v>14</v>
      </c>
      <c r="D230">
        <v>1</v>
      </c>
    </row>
    <row r="231" spans="1:4" x14ac:dyDescent="0.25">
      <c r="A231" t="s">
        <v>20</v>
      </c>
      <c r="B231">
        <v>454</v>
      </c>
      <c r="C231" t="s">
        <v>14</v>
      </c>
      <c r="D231">
        <v>1198</v>
      </c>
    </row>
    <row r="232" spans="1:4" x14ac:dyDescent="0.25">
      <c r="A232" t="s">
        <v>20</v>
      </c>
      <c r="B232">
        <v>123</v>
      </c>
      <c r="C232" t="s">
        <v>14</v>
      </c>
      <c r="D232">
        <v>648</v>
      </c>
    </row>
    <row r="233" spans="1:4" x14ac:dyDescent="0.25">
      <c r="A233" t="s">
        <v>20</v>
      </c>
      <c r="B233">
        <v>299</v>
      </c>
      <c r="C233" t="s">
        <v>14</v>
      </c>
      <c r="D233">
        <v>64</v>
      </c>
    </row>
    <row r="234" spans="1:4" x14ac:dyDescent="0.25">
      <c r="A234" t="s">
        <v>20</v>
      </c>
      <c r="B234">
        <v>2237</v>
      </c>
      <c r="C234" t="s">
        <v>14</v>
      </c>
      <c r="D234">
        <v>62</v>
      </c>
    </row>
    <row r="235" spans="1:4" x14ac:dyDescent="0.25">
      <c r="A235" t="s">
        <v>20</v>
      </c>
      <c r="B235">
        <v>645</v>
      </c>
      <c r="C235" t="s">
        <v>14</v>
      </c>
      <c r="D235">
        <v>750</v>
      </c>
    </row>
    <row r="236" spans="1:4" x14ac:dyDescent="0.25">
      <c r="A236" t="s">
        <v>20</v>
      </c>
      <c r="B236">
        <v>484</v>
      </c>
      <c r="C236" t="s">
        <v>14</v>
      </c>
      <c r="D236">
        <v>105</v>
      </c>
    </row>
    <row r="237" spans="1:4" x14ac:dyDescent="0.25">
      <c r="A237" t="s">
        <v>20</v>
      </c>
      <c r="B237">
        <v>154</v>
      </c>
      <c r="C237" t="s">
        <v>14</v>
      </c>
      <c r="D237">
        <v>2604</v>
      </c>
    </row>
    <row r="238" spans="1:4" x14ac:dyDescent="0.25">
      <c r="A238" t="s">
        <v>20</v>
      </c>
      <c r="B238">
        <v>82</v>
      </c>
      <c r="C238" t="s">
        <v>14</v>
      </c>
      <c r="D238">
        <v>65</v>
      </c>
    </row>
    <row r="239" spans="1:4" x14ac:dyDescent="0.25">
      <c r="A239" t="s">
        <v>20</v>
      </c>
      <c r="B239">
        <v>134</v>
      </c>
      <c r="C239" t="s">
        <v>14</v>
      </c>
      <c r="D239">
        <v>94</v>
      </c>
    </row>
    <row r="240" spans="1:4" x14ac:dyDescent="0.25">
      <c r="A240" t="s">
        <v>20</v>
      </c>
      <c r="B240">
        <v>5203</v>
      </c>
      <c r="C240" t="s">
        <v>14</v>
      </c>
      <c r="D240">
        <v>257</v>
      </c>
    </row>
    <row r="241" spans="1:4" x14ac:dyDescent="0.25">
      <c r="A241" t="s">
        <v>20</v>
      </c>
      <c r="B241">
        <v>94</v>
      </c>
      <c r="C241" t="s">
        <v>14</v>
      </c>
      <c r="D241">
        <v>2928</v>
      </c>
    </row>
    <row r="242" spans="1:4" x14ac:dyDescent="0.25">
      <c r="A242" t="s">
        <v>20</v>
      </c>
      <c r="B242">
        <v>205</v>
      </c>
      <c r="C242" t="s">
        <v>14</v>
      </c>
      <c r="D242">
        <v>4697</v>
      </c>
    </row>
    <row r="243" spans="1:4" x14ac:dyDescent="0.25">
      <c r="A243" t="s">
        <v>20</v>
      </c>
      <c r="B243">
        <v>92</v>
      </c>
      <c r="C243" t="s">
        <v>14</v>
      </c>
      <c r="D243">
        <v>2915</v>
      </c>
    </row>
    <row r="244" spans="1:4" x14ac:dyDescent="0.25">
      <c r="A244" t="s">
        <v>20</v>
      </c>
      <c r="B244">
        <v>219</v>
      </c>
      <c r="C244" t="s">
        <v>14</v>
      </c>
      <c r="D244">
        <v>18</v>
      </c>
    </row>
    <row r="245" spans="1:4" x14ac:dyDescent="0.25">
      <c r="A245" t="s">
        <v>20</v>
      </c>
      <c r="B245">
        <v>2526</v>
      </c>
      <c r="C245" t="s">
        <v>14</v>
      </c>
      <c r="D245">
        <v>602</v>
      </c>
    </row>
    <row r="246" spans="1:4" x14ac:dyDescent="0.25">
      <c r="A246" t="s">
        <v>20</v>
      </c>
      <c r="B246">
        <v>94</v>
      </c>
      <c r="C246" t="s">
        <v>14</v>
      </c>
      <c r="D246">
        <v>1</v>
      </c>
    </row>
    <row r="247" spans="1:4" x14ac:dyDescent="0.25">
      <c r="A247" t="s">
        <v>20</v>
      </c>
      <c r="B247">
        <v>1713</v>
      </c>
      <c r="C247" t="s">
        <v>14</v>
      </c>
      <c r="D247">
        <v>3868</v>
      </c>
    </row>
    <row r="248" spans="1:4" x14ac:dyDescent="0.25">
      <c r="A248" t="s">
        <v>20</v>
      </c>
      <c r="B248">
        <v>249</v>
      </c>
      <c r="C248" t="s">
        <v>14</v>
      </c>
      <c r="D248">
        <v>504</v>
      </c>
    </row>
    <row r="249" spans="1:4" x14ac:dyDescent="0.25">
      <c r="A249" t="s">
        <v>20</v>
      </c>
      <c r="B249">
        <v>192</v>
      </c>
      <c r="C249" t="s">
        <v>14</v>
      </c>
      <c r="D249">
        <v>14</v>
      </c>
    </row>
    <row r="250" spans="1:4" x14ac:dyDescent="0.25">
      <c r="A250" t="s">
        <v>20</v>
      </c>
      <c r="B250">
        <v>247</v>
      </c>
      <c r="C250" t="s">
        <v>14</v>
      </c>
      <c r="D250">
        <v>750</v>
      </c>
    </row>
    <row r="251" spans="1:4" x14ac:dyDescent="0.25">
      <c r="A251" t="s">
        <v>20</v>
      </c>
      <c r="B251">
        <v>2293</v>
      </c>
      <c r="C251" t="s">
        <v>14</v>
      </c>
      <c r="D251">
        <v>77</v>
      </c>
    </row>
    <row r="252" spans="1:4" x14ac:dyDescent="0.25">
      <c r="A252" t="s">
        <v>20</v>
      </c>
      <c r="B252">
        <v>3131</v>
      </c>
      <c r="C252" t="s">
        <v>14</v>
      </c>
      <c r="D252">
        <v>752</v>
      </c>
    </row>
    <row r="253" spans="1:4" x14ac:dyDescent="0.25">
      <c r="A253" t="s">
        <v>20</v>
      </c>
      <c r="B253">
        <v>143</v>
      </c>
      <c r="C253" t="s">
        <v>14</v>
      </c>
      <c r="D253">
        <v>131</v>
      </c>
    </row>
    <row r="254" spans="1:4" x14ac:dyDescent="0.25">
      <c r="A254" t="s">
        <v>20</v>
      </c>
      <c r="B254">
        <v>296</v>
      </c>
      <c r="C254" t="s">
        <v>14</v>
      </c>
      <c r="D254">
        <v>87</v>
      </c>
    </row>
    <row r="255" spans="1:4" x14ac:dyDescent="0.25">
      <c r="A255" t="s">
        <v>20</v>
      </c>
      <c r="B255">
        <v>170</v>
      </c>
      <c r="C255" t="s">
        <v>14</v>
      </c>
      <c r="D255">
        <v>1063</v>
      </c>
    </row>
    <row r="256" spans="1:4" x14ac:dyDescent="0.25">
      <c r="A256" t="s">
        <v>20</v>
      </c>
      <c r="B256">
        <v>86</v>
      </c>
      <c r="C256" t="s">
        <v>14</v>
      </c>
      <c r="D256">
        <v>76</v>
      </c>
    </row>
    <row r="257" spans="1:4" x14ac:dyDescent="0.25">
      <c r="A257" t="s">
        <v>20</v>
      </c>
      <c r="B257">
        <v>6286</v>
      </c>
      <c r="C257" t="s">
        <v>14</v>
      </c>
      <c r="D257">
        <v>4428</v>
      </c>
    </row>
    <row r="258" spans="1:4" x14ac:dyDescent="0.25">
      <c r="A258" t="s">
        <v>20</v>
      </c>
      <c r="B258">
        <v>3727</v>
      </c>
      <c r="C258" t="s">
        <v>14</v>
      </c>
      <c r="D258">
        <v>58</v>
      </c>
    </row>
    <row r="259" spans="1:4" x14ac:dyDescent="0.25">
      <c r="A259" t="s">
        <v>20</v>
      </c>
      <c r="B259">
        <v>1605</v>
      </c>
      <c r="C259" t="s">
        <v>14</v>
      </c>
      <c r="D259">
        <v>111</v>
      </c>
    </row>
    <row r="260" spans="1:4" x14ac:dyDescent="0.25">
      <c r="A260" t="s">
        <v>20</v>
      </c>
      <c r="B260">
        <v>2120</v>
      </c>
      <c r="C260" t="s">
        <v>14</v>
      </c>
      <c r="D260">
        <v>2955</v>
      </c>
    </row>
    <row r="261" spans="1:4" x14ac:dyDescent="0.25">
      <c r="A261" t="s">
        <v>20</v>
      </c>
      <c r="B261">
        <v>50</v>
      </c>
      <c r="C261" t="s">
        <v>14</v>
      </c>
      <c r="D261">
        <v>1657</v>
      </c>
    </row>
    <row r="262" spans="1:4" x14ac:dyDescent="0.25">
      <c r="A262" t="s">
        <v>20</v>
      </c>
      <c r="B262">
        <v>2080</v>
      </c>
      <c r="C262" t="s">
        <v>14</v>
      </c>
      <c r="D262">
        <v>926</v>
      </c>
    </row>
    <row r="263" spans="1:4" x14ac:dyDescent="0.25">
      <c r="A263" t="s">
        <v>20</v>
      </c>
      <c r="B263">
        <v>2105</v>
      </c>
      <c r="C263" t="s">
        <v>14</v>
      </c>
      <c r="D263">
        <v>77</v>
      </c>
    </row>
    <row r="264" spans="1:4" x14ac:dyDescent="0.25">
      <c r="A264" t="s">
        <v>20</v>
      </c>
      <c r="B264">
        <v>2436</v>
      </c>
      <c r="C264" t="s">
        <v>14</v>
      </c>
      <c r="D264">
        <v>1748</v>
      </c>
    </row>
    <row r="265" spans="1:4" x14ac:dyDescent="0.25">
      <c r="A265" t="s">
        <v>20</v>
      </c>
      <c r="B265">
        <v>80</v>
      </c>
      <c r="C265" t="s">
        <v>14</v>
      </c>
      <c r="D265">
        <v>79</v>
      </c>
    </row>
    <row r="266" spans="1:4" x14ac:dyDescent="0.25">
      <c r="A266" t="s">
        <v>20</v>
      </c>
      <c r="B266">
        <v>42</v>
      </c>
      <c r="C266" t="s">
        <v>14</v>
      </c>
      <c r="D266">
        <v>889</v>
      </c>
    </row>
    <row r="267" spans="1:4" x14ac:dyDescent="0.25">
      <c r="A267" t="s">
        <v>20</v>
      </c>
      <c r="B267">
        <v>139</v>
      </c>
      <c r="C267" t="s">
        <v>14</v>
      </c>
      <c r="D267">
        <v>56</v>
      </c>
    </row>
    <row r="268" spans="1:4" x14ac:dyDescent="0.25">
      <c r="A268" t="s">
        <v>20</v>
      </c>
      <c r="B268">
        <v>159</v>
      </c>
      <c r="C268" t="s">
        <v>14</v>
      </c>
      <c r="D268">
        <v>1</v>
      </c>
    </row>
    <row r="269" spans="1:4" x14ac:dyDescent="0.25">
      <c r="A269" t="s">
        <v>20</v>
      </c>
      <c r="B269">
        <v>381</v>
      </c>
      <c r="C269" t="s">
        <v>14</v>
      </c>
      <c r="D269">
        <v>83</v>
      </c>
    </row>
    <row r="270" spans="1:4" x14ac:dyDescent="0.25">
      <c r="A270" t="s">
        <v>20</v>
      </c>
      <c r="B270">
        <v>194</v>
      </c>
      <c r="C270" t="s">
        <v>14</v>
      </c>
      <c r="D270">
        <v>2025</v>
      </c>
    </row>
    <row r="271" spans="1:4" x14ac:dyDescent="0.25">
      <c r="A271" t="s">
        <v>20</v>
      </c>
      <c r="B271">
        <v>106</v>
      </c>
      <c r="C271" t="s">
        <v>14</v>
      </c>
      <c r="D271">
        <v>14</v>
      </c>
    </row>
    <row r="272" spans="1:4" x14ac:dyDescent="0.25">
      <c r="A272" t="s">
        <v>20</v>
      </c>
      <c r="B272">
        <v>142</v>
      </c>
      <c r="C272" t="s">
        <v>14</v>
      </c>
      <c r="D272">
        <v>656</v>
      </c>
    </row>
    <row r="273" spans="1:4" x14ac:dyDescent="0.25">
      <c r="A273" t="s">
        <v>20</v>
      </c>
      <c r="B273">
        <v>211</v>
      </c>
      <c r="C273" t="s">
        <v>14</v>
      </c>
      <c r="D273">
        <v>1596</v>
      </c>
    </row>
    <row r="274" spans="1:4" x14ac:dyDescent="0.25">
      <c r="A274" t="s">
        <v>20</v>
      </c>
      <c r="B274">
        <v>2756</v>
      </c>
      <c r="C274" t="s">
        <v>14</v>
      </c>
      <c r="D274">
        <v>10</v>
      </c>
    </row>
    <row r="275" spans="1:4" x14ac:dyDescent="0.25">
      <c r="A275" t="s">
        <v>20</v>
      </c>
      <c r="B275">
        <v>173</v>
      </c>
      <c r="C275" t="s">
        <v>14</v>
      </c>
      <c r="D275">
        <v>1121</v>
      </c>
    </row>
    <row r="276" spans="1:4" x14ac:dyDescent="0.25">
      <c r="A276" t="s">
        <v>20</v>
      </c>
      <c r="B276">
        <v>87</v>
      </c>
      <c r="C276" t="s">
        <v>14</v>
      </c>
      <c r="D276">
        <v>15</v>
      </c>
    </row>
    <row r="277" spans="1:4" x14ac:dyDescent="0.25">
      <c r="A277" t="s">
        <v>20</v>
      </c>
      <c r="B277">
        <v>1572</v>
      </c>
      <c r="C277" t="s">
        <v>14</v>
      </c>
      <c r="D277">
        <v>191</v>
      </c>
    </row>
    <row r="278" spans="1:4" x14ac:dyDescent="0.25">
      <c r="A278" t="s">
        <v>20</v>
      </c>
      <c r="B278">
        <v>2346</v>
      </c>
      <c r="C278" t="s">
        <v>14</v>
      </c>
      <c r="D278">
        <v>16</v>
      </c>
    </row>
    <row r="279" spans="1:4" x14ac:dyDescent="0.25">
      <c r="A279" t="s">
        <v>20</v>
      </c>
      <c r="B279">
        <v>115</v>
      </c>
      <c r="C279" t="s">
        <v>14</v>
      </c>
      <c r="D279">
        <v>17</v>
      </c>
    </row>
    <row r="280" spans="1:4" x14ac:dyDescent="0.25">
      <c r="A280" t="s">
        <v>20</v>
      </c>
      <c r="B280">
        <v>85</v>
      </c>
      <c r="C280" t="s">
        <v>14</v>
      </c>
      <c r="D280">
        <v>34</v>
      </c>
    </row>
    <row r="281" spans="1:4" x14ac:dyDescent="0.25">
      <c r="A281" t="s">
        <v>20</v>
      </c>
      <c r="B281">
        <v>144</v>
      </c>
      <c r="C281" t="s">
        <v>14</v>
      </c>
      <c r="D281">
        <v>1</v>
      </c>
    </row>
    <row r="282" spans="1:4" x14ac:dyDescent="0.25">
      <c r="A282" t="s">
        <v>20</v>
      </c>
      <c r="B282">
        <v>2443</v>
      </c>
      <c r="C282" t="s">
        <v>14</v>
      </c>
      <c r="D282">
        <v>1274</v>
      </c>
    </row>
    <row r="283" spans="1:4" x14ac:dyDescent="0.25">
      <c r="A283" t="s">
        <v>20</v>
      </c>
      <c r="B283">
        <v>64</v>
      </c>
      <c r="C283" t="s">
        <v>14</v>
      </c>
      <c r="D283">
        <v>210</v>
      </c>
    </row>
    <row r="284" spans="1:4" x14ac:dyDescent="0.25">
      <c r="A284" t="s">
        <v>20</v>
      </c>
      <c r="B284">
        <v>268</v>
      </c>
      <c r="C284" t="s">
        <v>14</v>
      </c>
      <c r="D284">
        <v>248</v>
      </c>
    </row>
    <row r="285" spans="1:4" x14ac:dyDescent="0.25">
      <c r="A285" t="s">
        <v>20</v>
      </c>
      <c r="B285">
        <v>195</v>
      </c>
      <c r="C285" t="s">
        <v>14</v>
      </c>
      <c r="D285">
        <v>513</v>
      </c>
    </row>
    <row r="286" spans="1:4" x14ac:dyDescent="0.25">
      <c r="A286" t="s">
        <v>20</v>
      </c>
      <c r="B286">
        <v>186</v>
      </c>
      <c r="C286" t="s">
        <v>14</v>
      </c>
      <c r="D286">
        <v>3410</v>
      </c>
    </row>
    <row r="287" spans="1:4" x14ac:dyDescent="0.25">
      <c r="A287" t="s">
        <v>20</v>
      </c>
      <c r="B287">
        <v>460</v>
      </c>
      <c r="C287" t="s">
        <v>14</v>
      </c>
      <c r="D287">
        <v>10</v>
      </c>
    </row>
    <row r="288" spans="1:4" x14ac:dyDescent="0.25">
      <c r="A288" t="s">
        <v>20</v>
      </c>
      <c r="B288">
        <v>2528</v>
      </c>
      <c r="C288" t="s">
        <v>14</v>
      </c>
      <c r="D288">
        <v>2201</v>
      </c>
    </row>
    <row r="289" spans="1:4" x14ac:dyDescent="0.25">
      <c r="A289" t="s">
        <v>20</v>
      </c>
      <c r="B289">
        <v>3657</v>
      </c>
      <c r="C289" t="s">
        <v>14</v>
      </c>
      <c r="D289">
        <v>676</v>
      </c>
    </row>
    <row r="290" spans="1:4" x14ac:dyDescent="0.25">
      <c r="A290" t="s">
        <v>20</v>
      </c>
      <c r="B290">
        <v>131</v>
      </c>
      <c r="C290" t="s">
        <v>14</v>
      </c>
      <c r="D290">
        <v>831</v>
      </c>
    </row>
    <row r="291" spans="1:4" x14ac:dyDescent="0.25">
      <c r="A291" t="s">
        <v>20</v>
      </c>
      <c r="B291">
        <v>239</v>
      </c>
      <c r="C291" t="s">
        <v>14</v>
      </c>
      <c r="D291">
        <v>859</v>
      </c>
    </row>
    <row r="292" spans="1:4" x14ac:dyDescent="0.25">
      <c r="A292" t="s">
        <v>20</v>
      </c>
      <c r="B292">
        <v>78</v>
      </c>
      <c r="C292" t="s">
        <v>14</v>
      </c>
      <c r="D292">
        <v>45</v>
      </c>
    </row>
    <row r="293" spans="1:4" x14ac:dyDescent="0.25">
      <c r="A293" t="s">
        <v>20</v>
      </c>
      <c r="B293">
        <v>1773</v>
      </c>
      <c r="C293" t="s">
        <v>14</v>
      </c>
      <c r="D293">
        <v>6</v>
      </c>
    </row>
    <row r="294" spans="1:4" x14ac:dyDescent="0.25">
      <c r="A294" t="s">
        <v>20</v>
      </c>
      <c r="B294">
        <v>32</v>
      </c>
      <c r="C294" t="s">
        <v>14</v>
      </c>
      <c r="D294">
        <v>7</v>
      </c>
    </row>
    <row r="295" spans="1:4" x14ac:dyDescent="0.25">
      <c r="A295" t="s">
        <v>20</v>
      </c>
      <c r="B295">
        <v>369</v>
      </c>
      <c r="C295" t="s">
        <v>14</v>
      </c>
      <c r="D295">
        <v>31</v>
      </c>
    </row>
    <row r="296" spans="1:4" x14ac:dyDescent="0.25">
      <c r="A296" t="s">
        <v>20</v>
      </c>
      <c r="B296">
        <v>89</v>
      </c>
      <c r="C296" t="s">
        <v>14</v>
      </c>
      <c r="D296">
        <v>78</v>
      </c>
    </row>
    <row r="297" spans="1:4" x14ac:dyDescent="0.25">
      <c r="A297" t="s">
        <v>20</v>
      </c>
      <c r="B297">
        <v>147</v>
      </c>
      <c r="C297" t="s">
        <v>14</v>
      </c>
      <c r="D297">
        <v>1225</v>
      </c>
    </row>
    <row r="298" spans="1:4" x14ac:dyDescent="0.25">
      <c r="A298" t="s">
        <v>20</v>
      </c>
      <c r="B298">
        <v>126</v>
      </c>
      <c r="C298" t="s">
        <v>14</v>
      </c>
      <c r="D298">
        <v>1</v>
      </c>
    </row>
    <row r="299" spans="1:4" x14ac:dyDescent="0.25">
      <c r="A299" t="s">
        <v>20</v>
      </c>
      <c r="B299">
        <v>2218</v>
      </c>
      <c r="C299" t="s">
        <v>14</v>
      </c>
      <c r="D299">
        <v>67</v>
      </c>
    </row>
    <row r="300" spans="1:4" x14ac:dyDescent="0.25">
      <c r="A300" t="s">
        <v>20</v>
      </c>
      <c r="B300">
        <v>202</v>
      </c>
      <c r="C300" t="s">
        <v>14</v>
      </c>
      <c r="D300">
        <v>19</v>
      </c>
    </row>
    <row r="301" spans="1:4" x14ac:dyDescent="0.25">
      <c r="A301" t="s">
        <v>20</v>
      </c>
      <c r="B301">
        <v>140</v>
      </c>
      <c r="C301" t="s">
        <v>14</v>
      </c>
      <c r="D301">
        <v>2108</v>
      </c>
    </row>
    <row r="302" spans="1:4" x14ac:dyDescent="0.25">
      <c r="A302" t="s">
        <v>20</v>
      </c>
      <c r="B302">
        <v>1052</v>
      </c>
      <c r="C302" t="s">
        <v>14</v>
      </c>
      <c r="D302">
        <v>679</v>
      </c>
    </row>
    <row r="303" spans="1:4" x14ac:dyDescent="0.25">
      <c r="A303" t="s">
        <v>20</v>
      </c>
      <c r="B303">
        <v>247</v>
      </c>
      <c r="C303" t="s">
        <v>14</v>
      </c>
      <c r="D303">
        <v>36</v>
      </c>
    </row>
    <row r="304" spans="1:4" x14ac:dyDescent="0.25">
      <c r="A304" t="s">
        <v>20</v>
      </c>
      <c r="B304">
        <v>84</v>
      </c>
      <c r="C304" t="s">
        <v>14</v>
      </c>
      <c r="D304">
        <v>47</v>
      </c>
    </row>
    <row r="305" spans="1:4" x14ac:dyDescent="0.25">
      <c r="A305" t="s">
        <v>20</v>
      </c>
      <c r="B305">
        <v>88</v>
      </c>
      <c r="C305" t="s">
        <v>14</v>
      </c>
      <c r="D305">
        <v>70</v>
      </c>
    </row>
    <row r="306" spans="1:4" x14ac:dyDescent="0.25">
      <c r="A306" t="s">
        <v>20</v>
      </c>
      <c r="B306">
        <v>156</v>
      </c>
      <c r="C306" t="s">
        <v>14</v>
      </c>
      <c r="D306">
        <v>154</v>
      </c>
    </row>
    <row r="307" spans="1:4" x14ac:dyDescent="0.25">
      <c r="A307" t="s">
        <v>20</v>
      </c>
      <c r="B307">
        <v>2985</v>
      </c>
      <c r="C307" t="s">
        <v>14</v>
      </c>
      <c r="D307">
        <v>22</v>
      </c>
    </row>
    <row r="308" spans="1:4" x14ac:dyDescent="0.25">
      <c r="A308" t="s">
        <v>20</v>
      </c>
      <c r="B308">
        <v>762</v>
      </c>
      <c r="C308" t="s">
        <v>14</v>
      </c>
      <c r="D308">
        <v>1758</v>
      </c>
    </row>
    <row r="309" spans="1:4" x14ac:dyDescent="0.25">
      <c r="A309" t="s">
        <v>20</v>
      </c>
      <c r="B309">
        <v>554</v>
      </c>
      <c r="C309" t="s">
        <v>14</v>
      </c>
      <c r="D309">
        <v>94</v>
      </c>
    </row>
    <row r="310" spans="1:4" x14ac:dyDescent="0.25">
      <c r="A310" t="s">
        <v>20</v>
      </c>
      <c r="B310">
        <v>135</v>
      </c>
      <c r="C310" t="s">
        <v>14</v>
      </c>
      <c r="D310">
        <v>33</v>
      </c>
    </row>
    <row r="311" spans="1:4" x14ac:dyDescent="0.25">
      <c r="A311" t="s">
        <v>20</v>
      </c>
      <c r="B311">
        <v>122</v>
      </c>
      <c r="C311" t="s">
        <v>14</v>
      </c>
      <c r="D311">
        <v>1</v>
      </c>
    </row>
    <row r="312" spans="1:4" x14ac:dyDescent="0.25">
      <c r="A312" t="s">
        <v>20</v>
      </c>
      <c r="B312">
        <v>221</v>
      </c>
      <c r="C312" t="s">
        <v>14</v>
      </c>
      <c r="D312">
        <v>31</v>
      </c>
    </row>
    <row r="313" spans="1:4" x14ac:dyDescent="0.25">
      <c r="A313" t="s">
        <v>20</v>
      </c>
      <c r="B313">
        <v>126</v>
      </c>
      <c r="C313" t="s">
        <v>14</v>
      </c>
      <c r="D313">
        <v>35</v>
      </c>
    </row>
    <row r="314" spans="1:4" x14ac:dyDescent="0.25">
      <c r="A314" t="s">
        <v>20</v>
      </c>
      <c r="B314">
        <v>1022</v>
      </c>
      <c r="C314" t="s">
        <v>14</v>
      </c>
      <c r="D314">
        <v>63</v>
      </c>
    </row>
    <row r="315" spans="1:4" x14ac:dyDescent="0.25">
      <c r="A315" t="s">
        <v>20</v>
      </c>
      <c r="B315">
        <v>3177</v>
      </c>
      <c r="C315" t="s">
        <v>14</v>
      </c>
      <c r="D315">
        <v>526</v>
      </c>
    </row>
    <row r="316" spans="1:4" x14ac:dyDescent="0.25">
      <c r="A316" t="s">
        <v>20</v>
      </c>
      <c r="B316">
        <v>198</v>
      </c>
      <c r="C316" t="s">
        <v>14</v>
      </c>
      <c r="D316">
        <v>121</v>
      </c>
    </row>
    <row r="317" spans="1:4" x14ac:dyDescent="0.25">
      <c r="A317" t="s">
        <v>20</v>
      </c>
      <c r="B317">
        <v>85</v>
      </c>
      <c r="C317" t="s">
        <v>14</v>
      </c>
      <c r="D317">
        <v>67</v>
      </c>
    </row>
    <row r="318" spans="1:4" x14ac:dyDescent="0.25">
      <c r="A318" t="s">
        <v>20</v>
      </c>
      <c r="B318">
        <v>3596</v>
      </c>
      <c r="C318" t="s">
        <v>14</v>
      </c>
      <c r="D318">
        <v>57</v>
      </c>
    </row>
    <row r="319" spans="1:4" x14ac:dyDescent="0.25">
      <c r="A319" t="s">
        <v>20</v>
      </c>
      <c r="B319">
        <v>244</v>
      </c>
      <c r="C319" t="s">
        <v>14</v>
      </c>
      <c r="D319">
        <v>1229</v>
      </c>
    </row>
    <row r="320" spans="1:4" x14ac:dyDescent="0.25">
      <c r="A320" t="s">
        <v>20</v>
      </c>
      <c r="B320">
        <v>5180</v>
      </c>
      <c r="C320" t="s">
        <v>14</v>
      </c>
      <c r="D320">
        <v>12</v>
      </c>
    </row>
    <row r="321" spans="1:4" x14ac:dyDescent="0.25">
      <c r="A321" t="s">
        <v>20</v>
      </c>
      <c r="B321">
        <v>589</v>
      </c>
      <c r="C321" t="s">
        <v>14</v>
      </c>
      <c r="D321">
        <v>452</v>
      </c>
    </row>
    <row r="322" spans="1:4" x14ac:dyDescent="0.25">
      <c r="A322" t="s">
        <v>20</v>
      </c>
      <c r="B322">
        <v>2725</v>
      </c>
      <c r="C322" t="s">
        <v>14</v>
      </c>
      <c r="D322">
        <v>1886</v>
      </c>
    </row>
    <row r="323" spans="1:4" x14ac:dyDescent="0.25">
      <c r="A323" t="s">
        <v>20</v>
      </c>
      <c r="B323">
        <v>300</v>
      </c>
      <c r="C323" t="s">
        <v>14</v>
      </c>
      <c r="D323">
        <v>1825</v>
      </c>
    </row>
    <row r="324" spans="1:4" x14ac:dyDescent="0.25">
      <c r="A324" t="s">
        <v>20</v>
      </c>
      <c r="B324">
        <v>144</v>
      </c>
      <c r="C324" t="s">
        <v>14</v>
      </c>
      <c r="D324">
        <v>31</v>
      </c>
    </row>
    <row r="325" spans="1:4" x14ac:dyDescent="0.25">
      <c r="A325" t="s">
        <v>20</v>
      </c>
      <c r="B325">
        <v>87</v>
      </c>
      <c r="C325" t="s">
        <v>14</v>
      </c>
      <c r="D325">
        <v>107</v>
      </c>
    </row>
    <row r="326" spans="1:4" x14ac:dyDescent="0.25">
      <c r="A326" t="s">
        <v>20</v>
      </c>
      <c r="B326">
        <v>3116</v>
      </c>
      <c r="C326" t="s">
        <v>14</v>
      </c>
      <c r="D326">
        <v>27</v>
      </c>
    </row>
    <row r="327" spans="1:4" x14ac:dyDescent="0.25">
      <c r="A327" t="s">
        <v>20</v>
      </c>
      <c r="B327">
        <v>909</v>
      </c>
      <c r="C327" t="s">
        <v>14</v>
      </c>
      <c r="D327">
        <v>1221</v>
      </c>
    </row>
    <row r="328" spans="1:4" x14ac:dyDescent="0.25">
      <c r="A328" t="s">
        <v>20</v>
      </c>
      <c r="B328">
        <v>1613</v>
      </c>
      <c r="C328" t="s">
        <v>14</v>
      </c>
      <c r="D328">
        <v>1</v>
      </c>
    </row>
    <row r="329" spans="1:4" x14ac:dyDescent="0.25">
      <c r="A329" t="s">
        <v>20</v>
      </c>
      <c r="B329">
        <v>136</v>
      </c>
      <c r="C329" t="s">
        <v>14</v>
      </c>
      <c r="D329">
        <v>16</v>
      </c>
    </row>
    <row r="330" spans="1:4" x14ac:dyDescent="0.25">
      <c r="A330" t="s">
        <v>20</v>
      </c>
      <c r="B330">
        <v>130</v>
      </c>
      <c r="C330" t="s">
        <v>14</v>
      </c>
      <c r="D330">
        <v>41</v>
      </c>
    </row>
    <row r="331" spans="1:4" x14ac:dyDescent="0.25">
      <c r="A331" t="s">
        <v>20</v>
      </c>
      <c r="B331">
        <v>102</v>
      </c>
      <c r="C331" t="s">
        <v>14</v>
      </c>
      <c r="D331">
        <v>523</v>
      </c>
    </row>
    <row r="332" spans="1:4" x14ac:dyDescent="0.25">
      <c r="A332" t="s">
        <v>20</v>
      </c>
      <c r="B332">
        <v>4006</v>
      </c>
      <c r="C332" t="s">
        <v>14</v>
      </c>
      <c r="D332">
        <v>141</v>
      </c>
    </row>
    <row r="333" spans="1:4" x14ac:dyDescent="0.25">
      <c r="A333" t="s">
        <v>20</v>
      </c>
      <c r="B333">
        <v>1629</v>
      </c>
      <c r="C333" t="s">
        <v>14</v>
      </c>
      <c r="D333">
        <v>52</v>
      </c>
    </row>
    <row r="334" spans="1:4" x14ac:dyDescent="0.25">
      <c r="A334" t="s">
        <v>20</v>
      </c>
      <c r="B334">
        <v>2188</v>
      </c>
      <c r="C334" t="s">
        <v>14</v>
      </c>
      <c r="D334">
        <v>225</v>
      </c>
    </row>
    <row r="335" spans="1:4" x14ac:dyDescent="0.25">
      <c r="A335" t="s">
        <v>20</v>
      </c>
      <c r="B335">
        <v>2409</v>
      </c>
      <c r="C335" t="s">
        <v>14</v>
      </c>
      <c r="D335">
        <v>38</v>
      </c>
    </row>
    <row r="336" spans="1:4" x14ac:dyDescent="0.25">
      <c r="A336" t="s">
        <v>20</v>
      </c>
      <c r="B336">
        <v>194</v>
      </c>
      <c r="C336" t="s">
        <v>14</v>
      </c>
      <c r="D336">
        <v>15</v>
      </c>
    </row>
    <row r="337" spans="1:4" x14ac:dyDescent="0.25">
      <c r="A337" t="s">
        <v>20</v>
      </c>
      <c r="B337">
        <v>1140</v>
      </c>
      <c r="C337" t="s">
        <v>14</v>
      </c>
      <c r="D337">
        <v>37</v>
      </c>
    </row>
    <row r="338" spans="1:4" x14ac:dyDescent="0.25">
      <c r="A338" t="s">
        <v>20</v>
      </c>
      <c r="B338">
        <v>102</v>
      </c>
      <c r="C338" t="s">
        <v>14</v>
      </c>
      <c r="D338">
        <v>112</v>
      </c>
    </row>
    <row r="339" spans="1:4" x14ac:dyDescent="0.25">
      <c r="A339" t="s">
        <v>20</v>
      </c>
      <c r="B339">
        <v>2857</v>
      </c>
      <c r="C339" t="s">
        <v>14</v>
      </c>
      <c r="D339">
        <v>21</v>
      </c>
    </row>
    <row r="340" spans="1:4" x14ac:dyDescent="0.25">
      <c r="A340" t="s">
        <v>20</v>
      </c>
      <c r="B340">
        <v>107</v>
      </c>
      <c r="C340" t="s">
        <v>14</v>
      </c>
      <c r="D340">
        <v>67</v>
      </c>
    </row>
    <row r="341" spans="1:4" x14ac:dyDescent="0.25">
      <c r="A341" t="s">
        <v>20</v>
      </c>
      <c r="B341">
        <v>160</v>
      </c>
      <c r="C341" t="s">
        <v>14</v>
      </c>
      <c r="D341">
        <v>78</v>
      </c>
    </row>
    <row r="342" spans="1:4" x14ac:dyDescent="0.25">
      <c r="A342" t="s">
        <v>20</v>
      </c>
      <c r="B342">
        <v>2230</v>
      </c>
      <c r="C342" t="s">
        <v>14</v>
      </c>
      <c r="D342">
        <v>67</v>
      </c>
    </row>
    <row r="343" spans="1:4" x14ac:dyDescent="0.25">
      <c r="A343" t="s">
        <v>20</v>
      </c>
      <c r="B343">
        <v>316</v>
      </c>
      <c r="C343" t="s">
        <v>14</v>
      </c>
      <c r="D343">
        <v>263</v>
      </c>
    </row>
    <row r="344" spans="1:4" x14ac:dyDescent="0.25">
      <c r="A344" t="s">
        <v>20</v>
      </c>
      <c r="B344">
        <v>117</v>
      </c>
      <c r="C344" t="s">
        <v>14</v>
      </c>
      <c r="D344">
        <v>1691</v>
      </c>
    </row>
    <row r="345" spans="1:4" x14ac:dyDescent="0.25">
      <c r="A345" t="s">
        <v>20</v>
      </c>
      <c r="B345">
        <v>6406</v>
      </c>
      <c r="C345" t="s">
        <v>14</v>
      </c>
      <c r="D345">
        <v>181</v>
      </c>
    </row>
    <row r="346" spans="1:4" x14ac:dyDescent="0.25">
      <c r="A346" t="s">
        <v>20</v>
      </c>
      <c r="B346">
        <v>192</v>
      </c>
      <c r="C346" t="s">
        <v>14</v>
      </c>
      <c r="D346">
        <v>13</v>
      </c>
    </row>
    <row r="347" spans="1:4" x14ac:dyDescent="0.25">
      <c r="A347" t="s">
        <v>20</v>
      </c>
      <c r="B347">
        <v>26</v>
      </c>
      <c r="C347" t="s">
        <v>14</v>
      </c>
      <c r="D347">
        <v>1</v>
      </c>
    </row>
    <row r="348" spans="1:4" x14ac:dyDescent="0.25">
      <c r="A348" t="s">
        <v>20</v>
      </c>
      <c r="B348">
        <v>723</v>
      </c>
      <c r="C348" t="s">
        <v>14</v>
      </c>
      <c r="D348">
        <v>21</v>
      </c>
    </row>
    <row r="349" spans="1:4" x14ac:dyDescent="0.25">
      <c r="A349" t="s">
        <v>20</v>
      </c>
      <c r="B349">
        <v>170</v>
      </c>
      <c r="C349" t="s">
        <v>14</v>
      </c>
      <c r="D349">
        <v>830</v>
      </c>
    </row>
    <row r="350" spans="1:4" x14ac:dyDescent="0.25">
      <c r="A350" t="s">
        <v>20</v>
      </c>
      <c r="B350">
        <v>238</v>
      </c>
      <c r="C350" t="s">
        <v>14</v>
      </c>
      <c r="D350">
        <v>130</v>
      </c>
    </row>
    <row r="351" spans="1:4" x14ac:dyDescent="0.25">
      <c r="A351" t="s">
        <v>20</v>
      </c>
      <c r="B351">
        <v>55</v>
      </c>
      <c r="C351" t="s">
        <v>14</v>
      </c>
      <c r="D351">
        <v>55</v>
      </c>
    </row>
    <row r="352" spans="1:4" x14ac:dyDescent="0.25">
      <c r="A352" t="s">
        <v>20</v>
      </c>
      <c r="B352">
        <v>128</v>
      </c>
      <c r="C352" t="s">
        <v>14</v>
      </c>
      <c r="D352">
        <v>114</v>
      </c>
    </row>
    <row r="353" spans="1:4" x14ac:dyDescent="0.25">
      <c r="A353" t="s">
        <v>20</v>
      </c>
      <c r="B353">
        <v>2144</v>
      </c>
      <c r="C353" t="s">
        <v>14</v>
      </c>
      <c r="D353">
        <v>594</v>
      </c>
    </row>
    <row r="354" spans="1:4" x14ac:dyDescent="0.25">
      <c r="A354" t="s">
        <v>20</v>
      </c>
      <c r="B354">
        <v>2693</v>
      </c>
      <c r="C354" t="s">
        <v>14</v>
      </c>
      <c r="D354">
        <v>24</v>
      </c>
    </row>
    <row r="355" spans="1:4" x14ac:dyDescent="0.25">
      <c r="A355" t="s">
        <v>20</v>
      </c>
      <c r="B355">
        <v>432</v>
      </c>
      <c r="C355" t="s">
        <v>14</v>
      </c>
      <c r="D355">
        <v>252</v>
      </c>
    </row>
    <row r="356" spans="1:4" x14ac:dyDescent="0.25">
      <c r="A356" t="s">
        <v>20</v>
      </c>
      <c r="B356">
        <v>189</v>
      </c>
      <c r="C356" t="s">
        <v>14</v>
      </c>
      <c r="D356">
        <v>67</v>
      </c>
    </row>
    <row r="357" spans="1:4" x14ac:dyDescent="0.25">
      <c r="A357" t="s">
        <v>20</v>
      </c>
      <c r="B357">
        <v>154</v>
      </c>
      <c r="C357" t="s">
        <v>14</v>
      </c>
      <c r="D357">
        <v>742</v>
      </c>
    </row>
    <row r="358" spans="1:4" x14ac:dyDescent="0.25">
      <c r="A358" t="s">
        <v>20</v>
      </c>
      <c r="B358">
        <v>96</v>
      </c>
      <c r="C358" t="s">
        <v>14</v>
      </c>
      <c r="D358">
        <v>75</v>
      </c>
    </row>
    <row r="359" spans="1:4" x14ac:dyDescent="0.25">
      <c r="A359" t="s">
        <v>20</v>
      </c>
      <c r="B359">
        <v>3063</v>
      </c>
      <c r="C359" t="s">
        <v>14</v>
      </c>
      <c r="D359">
        <v>4405</v>
      </c>
    </row>
    <row r="360" spans="1:4" x14ac:dyDescent="0.25">
      <c r="A360" t="s">
        <v>20</v>
      </c>
      <c r="B360">
        <v>2266</v>
      </c>
      <c r="C360" t="s">
        <v>14</v>
      </c>
      <c r="D360">
        <v>92</v>
      </c>
    </row>
    <row r="361" spans="1:4" x14ac:dyDescent="0.25">
      <c r="A361" t="s">
        <v>20</v>
      </c>
      <c r="B361">
        <v>194</v>
      </c>
      <c r="C361" t="s">
        <v>14</v>
      </c>
      <c r="D361">
        <v>64</v>
      </c>
    </row>
    <row r="362" spans="1:4" x14ac:dyDescent="0.25">
      <c r="A362" t="s">
        <v>20</v>
      </c>
      <c r="B362">
        <v>129</v>
      </c>
      <c r="C362" t="s">
        <v>14</v>
      </c>
      <c r="D362">
        <v>64</v>
      </c>
    </row>
    <row r="363" spans="1:4" x14ac:dyDescent="0.25">
      <c r="A363" t="s">
        <v>20</v>
      </c>
      <c r="B363">
        <v>375</v>
      </c>
      <c r="C363" t="s">
        <v>14</v>
      </c>
      <c r="D363">
        <v>842</v>
      </c>
    </row>
    <row r="364" spans="1:4" x14ac:dyDescent="0.25">
      <c r="A364" t="s">
        <v>20</v>
      </c>
      <c r="B364">
        <v>409</v>
      </c>
      <c r="C364" t="s">
        <v>14</v>
      </c>
      <c r="D364">
        <v>112</v>
      </c>
    </row>
    <row r="365" spans="1:4" x14ac:dyDescent="0.25">
      <c r="A365" t="s">
        <v>20</v>
      </c>
      <c r="B365">
        <v>234</v>
      </c>
      <c r="C365" t="s">
        <v>14</v>
      </c>
      <c r="D365">
        <v>374</v>
      </c>
    </row>
    <row r="366" spans="1:4" x14ac:dyDescent="0.25">
      <c r="A366" t="s">
        <v>20</v>
      </c>
      <c r="B366">
        <v>3016</v>
      </c>
    </row>
    <row r="367" spans="1:4" x14ac:dyDescent="0.25">
      <c r="A367" t="s">
        <v>20</v>
      </c>
      <c r="B367">
        <v>264</v>
      </c>
    </row>
    <row r="368" spans="1:4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sortState xmlns:xlrd2="http://schemas.microsoft.com/office/spreadsheetml/2017/richdata2" ref="A2:B566">
    <sortCondition ref="A2:A566"/>
  </sortState>
  <conditionalFormatting sqref="A1:A1048576">
    <cfRule type="containsText" dxfId="11" priority="7" operator="containsText" text="failed">
      <formula>NOT(ISERROR(SEARCH("failed",A1)))</formula>
    </cfRule>
    <cfRule type="containsText" dxfId="10" priority="8" operator="containsText" text="canceled">
      <formula>NOT(ISERROR(SEARCH("canceled",A1)))</formula>
    </cfRule>
    <cfRule type="containsText" dxfId="9" priority="9" operator="containsText" text="failed">
      <formula>NOT(ISERROR(SEARCH("failed",A1)))</formula>
    </cfRule>
    <cfRule type="containsText" dxfId="8" priority="10" operator="containsText" text="live">
      <formula>NOT(ISERROR(SEARCH("live",A1)))</formula>
    </cfRule>
    <cfRule type="containsText" dxfId="7" priority="11" operator="containsText" text="successful">
      <formula>NOT(ISERROR(SEARCH("successful",A1)))</formula>
    </cfRule>
    <cfRule type="containsText" dxfId="6" priority="12" operator="containsText" text="failed">
      <formula>NOT(ISERROR(SEARCH("failed",A1)))</formula>
    </cfRule>
  </conditionalFormatting>
  <conditionalFormatting sqref="C2:C365">
    <cfRule type="containsText" dxfId="5" priority="1" operator="containsText" text="failed">
      <formula>NOT(ISERROR(SEARCH("failed",C2)))</formula>
    </cfRule>
    <cfRule type="containsText" dxfId="4" priority="2" operator="containsText" text="canceled">
      <formula>NOT(ISERROR(SEARCH("canceled",C2)))</formula>
    </cfRule>
    <cfRule type="containsText" dxfId="3" priority="3" operator="containsText" text="failed">
      <formula>NOT(ISERROR(SEARCH("failed",C2)))</formula>
    </cfRule>
    <cfRule type="containsText" dxfId="2" priority="4" operator="containsText" text="live">
      <formula>NOT(ISERROR(SEARCH("live",C2)))</formula>
    </cfRule>
    <cfRule type="containsText" dxfId="1" priority="5" operator="containsText" text="successful">
      <formula>NOT(ISERROR(SEARCH("successful",C2)))</formula>
    </cfRule>
    <cfRule type="containsText" dxfId="0" priority="6" operator="containsText" text="failed">
      <formula>NOT(ISERROR(SEARCH("failed",C2)))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Statistics</vt:lpstr>
      <vt:lpstr>Subcategory Statistics</vt:lpstr>
      <vt:lpstr>Outcomes Based on Launch Date</vt:lpstr>
      <vt:lpstr>Outcomes Based on Goal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Sarah Devenney</cp:lastModifiedBy>
  <dcterms:created xsi:type="dcterms:W3CDTF">2021-09-29T18:52:28Z</dcterms:created>
  <dcterms:modified xsi:type="dcterms:W3CDTF">2023-09-10T18:45:20Z</dcterms:modified>
</cp:coreProperties>
</file>