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01426234406\Desktop\TECH_MétodosQuantitativos_20252\"/>
    </mc:Choice>
  </mc:AlternateContent>
  <xr:revisionPtr revIDLastSave="0" documentId="13_ncr:1_{335603FC-9FAF-42B0-9F0F-85B17E066E16}" xr6:coauthVersionLast="36" xr6:coauthVersionMax="36" xr10:uidLastSave="{00000000-0000-0000-0000-000000000000}"/>
  <bookViews>
    <workbookView xWindow="0" yWindow="0" windowWidth="20700" windowHeight="9735" activeTab="1" xr2:uid="{D5896F04-22EF-42E8-9AB1-93206AF74A64}"/>
  </bookViews>
  <sheets>
    <sheet name="Dados (Originais)" sheetId="1" r:id="rId1"/>
    <sheet name="Dados (Sem outliers)" sheetId="4" r:id="rId2"/>
  </sheets>
  <definedNames>
    <definedName name="_xlnm._FilterDatabase" localSheetId="0" hidden="1">'Dados (Originais)'!$A$1:$G$1</definedName>
    <definedName name="_xlnm._FilterDatabase" localSheetId="1" hidden="1">'Dados (Sem outliers)'!$A$1:$G$1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4" l="1"/>
  <c r="AH13" i="4"/>
  <c r="AH14" i="4"/>
  <c r="AH15" i="4"/>
  <c r="AH16" i="4"/>
  <c r="AH17" i="4"/>
  <c r="AH18" i="4"/>
  <c r="AH19" i="4"/>
  <c r="AH20" i="4"/>
  <c r="AH21" i="4"/>
  <c r="AH11" i="4"/>
  <c r="AI12" i="4"/>
  <c r="AK18" i="4" s="1"/>
  <c r="AI13" i="4"/>
  <c r="AI14" i="4"/>
  <c r="AI15" i="4"/>
  <c r="AI16" i="4"/>
  <c r="AI17" i="4"/>
  <c r="AI18" i="4"/>
  <c r="AI19" i="4"/>
  <c r="AI20" i="4"/>
  <c r="AI21" i="4"/>
  <c r="AI11" i="4"/>
  <c r="AK21" i="4" s="1"/>
  <c r="AI7" i="4"/>
  <c r="AI6" i="4"/>
  <c r="AI5" i="4"/>
  <c r="AI3" i="4"/>
  <c r="AI4" i="4" s="1"/>
  <c r="Y26" i="4"/>
  <c r="Y27" i="4"/>
  <c r="Y28" i="4"/>
  <c r="Y29" i="4"/>
  <c r="Y30" i="4"/>
  <c r="Y25" i="4"/>
  <c r="Z25" i="4"/>
  <c r="Z26" i="4"/>
  <c r="Z27" i="4"/>
  <c r="Z28" i="4"/>
  <c r="Z29" i="4"/>
  <c r="Z30" i="4"/>
  <c r="Z24" i="4"/>
  <c r="AB30" i="4" s="1"/>
  <c r="S24" i="4"/>
  <c r="S25" i="4"/>
  <c r="S26" i="4"/>
  <c r="S27" i="4"/>
  <c r="S28" i="4"/>
  <c r="X4" i="4"/>
  <c r="X7" i="4"/>
  <c r="X16" i="4"/>
  <c r="X3" i="4"/>
  <c r="X8" i="4"/>
  <c r="X12" i="4"/>
  <c r="X9" i="4"/>
  <c r="X11" i="4"/>
  <c r="X6" i="4"/>
  <c r="X18" i="4"/>
  <c r="X15" i="4"/>
  <c r="X5" i="4"/>
  <c r="X14" i="4"/>
  <c r="X10" i="4"/>
  <c r="X19" i="4"/>
  <c r="X13" i="4"/>
  <c r="X17" i="4"/>
  <c r="S4" i="4"/>
  <c r="T4" i="4" s="1"/>
  <c r="S3" i="4"/>
  <c r="S5" i="4" s="1"/>
  <c r="O7" i="4"/>
  <c r="P7" i="4" s="1"/>
  <c r="P3" i="4"/>
  <c r="O3" i="4"/>
  <c r="Q3" i="4" s="1"/>
  <c r="J31" i="1"/>
  <c r="O4" i="1"/>
  <c r="AK15" i="4" l="1"/>
  <c r="AI22" i="4"/>
  <c r="AJ19" i="4" s="1"/>
  <c r="AK14" i="4"/>
  <c r="AK11" i="4"/>
  <c r="AK17" i="4"/>
  <c r="AK13" i="4"/>
  <c r="AK19" i="4"/>
  <c r="AK20" i="4"/>
  <c r="AK16" i="4"/>
  <c r="AK12" i="4"/>
  <c r="AC30" i="4"/>
  <c r="AB24" i="4"/>
  <c r="AC24" i="4" s="1"/>
  <c r="AB28" i="4"/>
  <c r="AB25" i="4"/>
  <c r="AB29" i="4"/>
  <c r="AB26" i="4"/>
  <c r="AC26" i="4" s="1"/>
  <c r="AB27" i="4"/>
  <c r="Z31" i="4"/>
  <c r="AA27" i="4" s="1"/>
  <c r="T3" i="4"/>
  <c r="T5" i="4" s="1"/>
  <c r="U28" i="4"/>
  <c r="U25" i="4"/>
  <c r="U24" i="4"/>
  <c r="U26" i="4"/>
  <c r="U27" i="4"/>
  <c r="S29" i="4"/>
  <c r="T25" i="4" s="1"/>
  <c r="X20" i="4"/>
  <c r="L23" i="4"/>
  <c r="K23" i="4"/>
  <c r="J23" i="4"/>
  <c r="L22" i="4"/>
  <c r="K22" i="4"/>
  <c r="J22" i="4"/>
  <c r="L21" i="4"/>
  <c r="K21" i="4"/>
  <c r="J21" i="4"/>
  <c r="L11" i="4"/>
  <c r="K11" i="4"/>
  <c r="J11" i="4"/>
  <c r="L10" i="4"/>
  <c r="K10" i="4"/>
  <c r="J10" i="4"/>
  <c r="L9" i="4"/>
  <c r="K9" i="4"/>
  <c r="J9" i="4"/>
  <c r="L5" i="4"/>
  <c r="K5" i="4"/>
  <c r="J5" i="4"/>
  <c r="L4" i="4"/>
  <c r="K4" i="4"/>
  <c r="J4" i="4"/>
  <c r="L3" i="4"/>
  <c r="K3" i="4"/>
  <c r="J3" i="4"/>
  <c r="P3" i="1"/>
  <c r="P4" i="1" s="1"/>
  <c r="Q3" i="1"/>
  <c r="Q4" i="1" s="1"/>
  <c r="P5" i="1"/>
  <c r="Q5" i="1"/>
  <c r="O3" i="1"/>
  <c r="O5" i="1" s="1"/>
  <c r="K31" i="1"/>
  <c r="L31" i="1"/>
  <c r="J32" i="1"/>
  <c r="K32" i="1"/>
  <c r="L32" i="1"/>
  <c r="J33" i="1"/>
  <c r="K33" i="1"/>
  <c r="L33" i="1"/>
  <c r="K19" i="1"/>
  <c r="L19" i="1"/>
  <c r="K20" i="1"/>
  <c r="L20" i="1"/>
  <c r="K21" i="1"/>
  <c r="L21" i="1"/>
  <c r="J20" i="1"/>
  <c r="J21" i="1"/>
  <c r="J22" i="1" s="1"/>
  <c r="J19" i="1"/>
  <c r="K15" i="1"/>
  <c r="L15" i="1"/>
  <c r="J15" i="1"/>
  <c r="K13" i="1"/>
  <c r="L13" i="1"/>
  <c r="K14" i="1"/>
  <c r="L14" i="1"/>
  <c r="J14" i="1"/>
  <c r="J13" i="1"/>
  <c r="AJ14" i="4" l="1"/>
  <c r="AJ13" i="4"/>
  <c r="AJ18" i="4"/>
  <c r="AJ11" i="4"/>
  <c r="AJ12" i="4"/>
  <c r="AJ17" i="4"/>
  <c r="AJ15" i="4"/>
  <c r="AJ20" i="4"/>
  <c r="AJ16" i="4"/>
  <c r="AJ21" i="4"/>
  <c r="AA26" i="4"/>
  <c r="AC25" i="4"/>
  <c r="AA29" i="4"/>
  <c r="AA28" i="4"/>
  <c r="AC29" i="4"/>
  <c r="AA25" i="4"/>
  <c r="AC27" i="4"/>
  <c r="AA24" i="4"/>
  <c r="AA31" i="4" s="1"/>
  <c r="AC28" i="4"/>
  <c r="AA30" i="4"/>
  <c r="V26" i="4"/>
  <c r="T26" i="4"/>
  <c r="V24" i="4"/>
  <c r="V27" i="4"/>
  <c r="V28" i="4"/>
  <c r="V25" i="4"/>
  <c r="T28" i="4"/>
  <c r="T24" i="4"/>
  <c r="T27" i="4"/>
  <c r="Y12" i="4"/>
  <c r="Y10" i="4"/>
  <c r="Y18" i="4"/>
  <c r="Y7" i="4"/>
  <c r="Y19" i="4"/>
  <c r="Y13" i="4"/>
  <c r="Y14" i="4"/>
  <c r="Y16" i="4"/>
  <c r="Y3" i="4"/>
  <c r="Y4" i="4"/>
  <c r="Y17" i="4"/>
  <c r="Y9" i="4"/>
  <c r="Y11" i="4"/>
  <c r="Y8" i="4"/>
  <c r="Y15" i="4"/>
  <c r="Y5" i="4"/>
  <c r="Y6" i="4"/>
  <c r="J12" i="4"/>
  <c r="K12" i="4"/>
  <c r="L12" i="4"/>
  <c r="L22" i="1"/>
  <c r="K22" i="1"/>
  <c r="AL15" i="4" l="1"/>
  <c r="AL19" i="4"/>
  <c r="AL17" i="4"/>
  <c r="AL14" i="4"/>
  <c r="AL11" i="4"/>
  <c r="AL12" i="4"/>
  <c r="AL16" i="4"/>
  <c r="AL20" i="4"/>
  <c r="AL13" i="4"/>
  <c r="AL21" i="4"/>
  <c r="AJ22" i="4"/>
  <c r="AL18" i="4"/>
  <c r="T29" i="4"/>
  <c r="Y20" i="4"/>
</calcChain>
</file>

<file path=xl/sharedStrings.xml><?xml version="1.0" encoding="utf-8"?>
<sst xmlns="http://schemas.openxmlformats.org/spreadsheetml/2006/main" count="976" uniqueCount="234">
  <si>
    <t>Ordem de pedido</t>
  </si>
  <si>
    <t>Tipo cliente</t>
  </si>
  <si>
    <t>Bairro</t>
  </si>
  <si>
    <t>Status do pedido</t>
  </si>
  <si>
    <t>Total de produtos</t>
  </si>
  <si>
    <t>Valor do pedido</t>
  </si>
  <si>
    <t>Prazo de entrega</t>
  </si>
  <si>
    <t>000103-041</t>
  </si>
  <si>
    <t>Pessoa Física</t>
  </si>
  <si>
    <t>Copacabana</t>
  </si>
  <si>
    <t>000107-008</t>
  </si>
  <si>
    <t>Pessoa Jurídica</t>
  </si>
  <si>
    <t>Humaitá</t>
  </si>
  <si>
    <t>000109-019</t>
  </si>
  <si>
    <t>000111-092</t>
  </si>
  <si>
    <t>Catete</t>
  </si>
  <si>
    <t>000119-073</t>
  </si>
  <si>
    <t>000120-057</t>
  </si>
  <si>
    <t>000150-004</t>
  </si>
  <si>
    <t>000151-099</t>
  </si>
  <si>
    <t>Ipanema</t>
  </si>
  <si>
    <t>000156-084</t>
  </si>
  <si>
    <t>Botafogo</t>
  </si>
  <si>
    <t>000178-077</t>
  </si>
  <si>
    <t>000182-063</t>
  </si>
  <si>
    <t>000185-017</t>
  </si>
  <si>
    <t>000186-045</t>
  </si>
  <si>
    <t>Leme</t>
  </si>
  <si>
    <t>000193-027</t>
  </si>
  <si>
    <t>000195-013</t>
  </si>
  <si>
    <t>000196-018</t>
  </si>
  <si>
    <t>São Conrado</t>
  </si>
  <si>
    <t>000204-078</t>
  </si>
  <si>
    <t>000205-093</t>
  </si>
  <si>
    <t>Laranjeiras</t>
  </si>
  <si>
    <t>000208-047</t>
  </si>
  <si>
    <t>Leblon</t>
  </si>
  <si>
    <t>000212-070</t>
  </si>
  <si>
    <t>000212-074</t>
  </si>
  <si>
    <t>000213-039</t>
  </si>
  <si>
    <t>000218-076</t>
  </si>
  <si>
    <t>000219-074</t>
  </si>
  <si>
    <t>Lagoa</t>
  </si>
  <si>
    <t>000227-092</t>
  </si>
  <si>
    <t>000239-009</t>
  </si>
  <si>
    <t>000248-045</t>
  </si>
  <si>
    <t>000249-069</t>
  </si>
  <si>
    <t>000261-004</t>
  </si>
  <si>
    <t>000288-039</t>
  </si>
  <si>
    <t>000290-018</t>
  </si>
  <si>
    <t>Jardim Botânico</t>
  </si>
  <si>
    <t>000304-035</t>
  </si>
  <si>
    <t>000310-038</t>
  </si>
  <si>
    <t>Gávea</t>
  </si>
  <si>
    <t>000312-002</t>
  </si>
  <si>
    <t>000326-051</t>
  </si>
  <si>
    <t>000326-088</t>
  </si>
  <si>
    <t>000328-074</t>
  </si>
  <si>
    <t>000345-080</t>
  </si>
  <si>
    <t>000350-098</t>
  </si>
  <si>
    <t>000355-058</t>
  </si>
  <si>
    <t>000356-065</t>
  </si>
  <si>
    <t>000356-095</t>
  </si>
  <si>
    <t>Flamengo</t>
  </si>
  <si>
    <t>000375-044</t>
  </si>
  <si>
    <t>000385-089</t>
  </si>
  <si>
    <t>000387-029</t>
  </si>
  <si>
    <t>000389-025</t>
  </si>
  <si>
    <t>000390-036</t>
  </si>
  <si>
    <t>000401-098</t>
  </si>
  <si>
    <t>000410-002</t>
  </si>
  <si>
    <t>000424-046</t>
  </si>
  <si>
    <t>000425-034</t>
  </si>
  <si>
    <t>000429-037</t>
  </si>
  <si>
    <t>000429-097</t>
  </si>
  <si>
    <t>000435-065</t>
  </si>
  <si>
    <t>000442-025</t>
  </si>
  <si>
    <t>000446-024</t>
  </si>
  <si>
    <t>000449-054</t>
  </si>
  <si>
    <t>000469-008</t>
  </si>
  <si>
    <t>000470-084</t>
  </si>
  <si>
    <t>000473-042</t>
  </si>
  <si>
    <t>000480-075</t>
  </si>
  <si>
    <t>000483-096</t>
  </si>
  <si>
    <t>000493-036</t>
  </si>
  <si>
    <t>000502-090</t>
  </si>
  <si>
    <t>000509-081</t>
  </si>
  <si>
    <t>000513-066</t>
  </si>
  <si>
    <t>000514-001</t>
  </si>
  <si>
    <t>000523-031</t>
  </si>
  <si>
    <t>000523-082</t>
  </si>
  <si>
    <t>000542-050</t>
  </si>
  <si>
    <t>000546-022</t>
  </si>
  <si>
    <t>000547-022</t>
  </si>
  <si>
    <t>Cosme Velho</t>
  </si>
  <si>
    <t>000548-045</t>
  </si>
  <si>
    <t>000550-022</t>
  </si>
  <si>
    <t>000551-093</t>
  </si>
  <si>
    <t>000560-086</t>
  </si>
  <si>
    <t>000561-094</t>
  </si>
  <si>
    <t>000565-065</t>
  </si>
  <si>
    <t>000568-048</t>
  </si>
  <si>
    <t>000582-069</t>
  </si>
  <si>
    <t>000588-004</t>
  </si>
  <si>
    <t>000588-022</t>
  </si>
  <si>
    <t>000588-078</t>
  </si>
  <si>
    <t>Rocinha</t>
  </si>
  <si>
    <t>000599-042</t>
  </si>
  <si>
    <t>000608-007</t>
  </si>
  <si>
    <t>000612-086</t>
  </si>
  <si>
    <t>000613-023</t>
  </si>
  <si>
    <t>000620-041</t>
  </si>
  <si>
    <t>000623-031</t>
  </si>
  <si>
    <t>000623-091</t>
  </si>
  <si>
    <t>000624-004</t>
  </si>
  <si>
    <t>Urca</t>
  </si>
  <si>
    <t>000643-055</t>
  </si>
  <si>
    <t>000657-061</t>
  </si>
  <si>
    <t>000663-068</t>
  </si>
  <si>
    <t>000673-072</t>
  </si>
  <si>
    <t>000676-021</t>
  </si>
  <si>
    <t>000684-018</t>
  </si>
  <si>
    <t>000685-080</t>
  </si>
  <si>
    <t>000686-034</t>
  </si>
  <si>
    <t>000708-021</t>
  </si>
  <si>
    <t>000712-020</t>
  </si>
  <si>
    <t>000712-047</t>
  </si>
  <si>
    <t>000722-024</t>
  </si>
  <si>
    <t>000722-028</t>
  </si>
  <si>
    <t>000725-005</t>
  </si>
  <si>
    <t>000727-086</t>
  </si>
  <si>
    <t>000741-041</t>
  </si>
  <si>
    <t>000744-055</t>
  </si>
  <si>
    <t>000748-037</t>
  </si>
  <si>
    <t>000782-075</t>
  </si>
  <si>
    <t>000789-083</t>
  </si>
  <si>
    <t>000805-075</t>
  </si>
  <si>
    <t>000843-031</t>
  </si>
  <si>
    <t>000851-069</t>
  </si>
  <si>
    <t>000853-078</t>
  </si>
  <si>
    <t>000855-002</t>
  </si>
  <si>
    <t>000855-007</t>
  </si>
  <si>
    <t>000858-053</t>
  </si>
  <si>
    <t>000877-060</t>
  </si>
  <si>
    <t>000877-078</t>
  </si>
  <si>
    <t>000878-008</t>
  </si>
  <si>
    <t>000903-058</t>
  </si>
  <si>
    <t>000904-076</t>
  </si>
  <si>
    <t>000905-036</t>
  </si>
  <si>
    <t>000907-074</t>
  </si>
  <si>
    <t>000913-041</t>
  </si>
  <si>
    <t>000917-034</t>
  </si>
  <si>
    <t>000919-043</t>
  </si>
  <si>
    <t>000923-068</t>
  </si>
  <si>
    <t>000936-017</t>
  </si>
  <si>
    <t>000938-041</t>
  </si>
  <si>
    <t>000947-078</t>
  </si>
  <si>
    <t>000949-042</t>
  </si>
  <si>
    <t>000956-044</t>
  </si>
  <si>
    <t>000962-091</t>
  </si>
  <si>
    <t>000974-035</t>
  </si>
  <si>
    <t>000980-028</t>
  </si>
  <si>
    <t>000989-035</t>
  </si>
  <si>
    <t>000996-026</t>
  </si>
  <si>
    <t>Vidigal</t>
  </si>
  <si>
    <t>Qualitativo nominal</t>
  </si>
  <si>
    <t>Qualitativo ordinal</t>
  </si>
  <si>
    <t>Quantitativo discreto</t>
  </si>
  <si>
    <t>Quantitativo contínuo</t>
  </si>
  <si>
    <t>a)</t>
  </si>
  <si>
    <t>b)</t>
  </si>
  <si>
    <t>Média</t>
  </si>
  <si>
    <t>Mediana</t>
  </si>
  <si>
    <t>Moda</t>
  </si>
  <si>
    <t>Medidas centro</t>
  </si>
  <si>
    <t>c)</t>
  </si>
  <si>
    <t>Amplitude</t>
  </si>
  <si>
    <t>Variância</t>
  </si>
  <si>
    <t>Desvio-padrão</t>
  </si>
  <si>
    <t>Coeficiente de varição</t>
  </si>
  <si>
    <t>Embora os dados quantitativos não uma variação grande entre os dados quantitativos (todos possuem coeficiente de variação inferior a 100%), o conjunto de dados com menor variação é o prazo de entrega, enquanto o valor de dedido possua a menor variação.</t>
  </si>
  <si>
    <t>d)</t>
  </si>
  <si>
    <t>Quartil</t>
  </si>
  <si>
    <t>25% dos pedidos são de até 3 produtos</t>
  </si>
  <si>
    <t>50% dos pedidos são de até 4 produtos</t>
  </si>
  <si>
    <t>75% dos pedidos são de até 6 produtos</t>
  </si>
  <si>
    <t>25% dos pedidos são de até R$ 10.000,00</t>
  </si>
  <si>
    <t>50% dos pedidos são de até R$ 14.400,00</t>
  </si>
  <si>
    <t>75% dos pedidos são de até R$ 21.200,00</t>
  </si>
  <si>
    <t>25% dos pedidos são entregues em até 9 semanas</t>
  </si>
  <si>
    <t>50% dos pedidos são entregues em até 10 semanas</t>
  </si>
  <si>
    <t>75% dos pedidos são entregues em até 12 semanas</t>
  </si>
  <si>
    <t>IIQ</t>
  </si>
  <si>
    <t>LI</t>
  </si>
  <si>
    <t>LS</t>
  </si>
  <si>
    <t>Medidas Variação</t>
  </si>
  <si>
    <t>Medidas de variação</t>
  </si>
  <si>
    <t>"Alto valor"</t>
  </si>
  <si>
    <t>Valor produto</t>
  </si>
  <si>
    <t>Quantidade</t>
  </si>
  <si>
    <t>Total clientes</t>
  </si>
  <si>
    <t>f)</t>
  </si>
  <si>
    <t>P90 - percentil 90%</t>
  </si>
  <si>
    <t>P80 - percentil 80%</t>
  </si>
  <si>
    <t>g)</t>
  </si>
  <si>
    <t>P30 - percentil 30%</t>
  </si>
  <si>
    <t>"Prazo ótimo"</t>
  </si>
  <si>
    <t>Total pedidos</t>
  </si>
  <si>
    <t>h)</t>
  </si>
  <si>
    <t>Classe</t>
  </si>
  <si>
    <t>f</t>
  </si>
  <si>
    <t>fr</t>
  </si>
  <si>
    <t>Pessoa física</t>
  </si>
  <si>
    <t>Pessoa jurídica</t>
  </si>
  <si>
    <t>Total</t>
  </si>
  <si>
    <t>i)</t>
  </si>
  <si>
    <t>Classes</t>
  </si>
  <si>
    <t>j)</t>
  </si>
  <si>
    <t>F</t>
  </si>
  <si>
    <t>FR</t>
  </si>
  <si>
    <t>Planejamento</t>
  </si>
  <si>
    <t>Produção</t>
  </si>
  <si>
    <t>Finalizado</t>
  </si>
  <si>
    <t>Entregue</t>
  </si>
  <si>
    <t>Negociação</t>
  </si>
  <si>
    <t>k)</t>
  </si>
  <si>
    <t>1 produto</t>
  </si>
  <si>
    <t>l)</t>
  </si>
  <si>
    <t>n</t>
  </si>
  <si>
    <t>K</t>
  </si>
  <si>
    <t>Máximo</t>
  </si>
  <si>
    <t>Mínimo</t>
  </si>
  <si>
    <t>H</t>
  </si>
  <si>
    <t>Obs.: Ignorar o cálculo de amplitude (H), já que listar os valores enrte 5 e 15 dariam as memas 15 classes que a regra da raiz sugere.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</si>
</sst>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1" xfId="0" applyFill="1" applyBorder="1"/>
    <xf numFmtId="0" fontId="2" fillId="4" borderId="2" xfId="0" applyFont="1" applyFill="1" applyBorder="1"/>
    <xf numFmtId="2" fontId="0" fillId="3" borderId="0" xfId="0" applyNumberFormat="1" applyFill="1" applyBorder="1"/>
    <xf numFmtId="164" fontId="0" fillId="3" borderId="1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0" xfId="0" applyFont="1" applyFill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(Sem outliers)'!$R$3:$R$4</c:f>
              <c:strCache>
                <c:ptCount val="2"/>
                <c:pt idx="0">
                  <c:v>Pessoa física</c:v>
                </c:pt>
                <c:pt idx="1">
                  <c:v>Pessoa jurídica</c:v>
                </c:pt>
              </c:strCache>
            </c:strRef>
          </c:cat>
          <c:val>
            <c:numRef>
              <c:f>'Dados (Sem outliers)'!$S$3:$S$4</c:f>
              <c:numCache>
                <c:formatCode>General</c:formatCode>
                <c:ptCount val="2"/>
                <c:pt idx="0">
                  <c:v>73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165-AE04-37A16566CB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Bairros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(Sem outliers)'!$W$3:$W$19</c:f>
              <c:strCache>
                <c:ptCount val="17"/>
                <c:pt idx="0">
                  <c:v>Rocinha</c:v>
                </c:pt>
                <c:pt idx="1">
                  <c:v>Vidigal</c:v>
                </c:pt>
                <c:pt idx="2">
                  <c:v>Gávea</c:v>
                </c:pt>
                <c:pt idx="3">
                  <c:v>Jardim Botânico</c:v>
                </c:pt>
                <c:pt idx="4">
                  <c:v>Urca</c:v>
                </c:pt>
                <c:pt idx="5">
                  <c:v>Leme</c:v>
                </c:pt>
                <c:pt idx="6">
                  <c:v>Laranjeiras</c:v>
                </c:pt>
                <c:pt idx="7">
                  <c:v>Cosme Velho</c:v>
                </c:pt>
                <c:pt idx="8">
                  <c:v>Lagoa</c:v>
                </c:pt>
                <c:pt idx="9">
                  <c:v>Leblon</c:v>
                </c:pt>
                <c:pt idx="10">
                  <c:v>Catete</c:v>
                </c:pt>
                <c:pt idx="11">
                  <c:v>Flamengo</c:v>
                </c:pt>
                <c:pt idx="12">
                  <c:v>Humaitá</c:v>
                </c:pt>
                <c:pt idx="13">
                  <c:v>São Conrado</c:v>
                </c:pt>
                <c:pt idx="14">
                  <c:v>Botafogo</c:v>
                </c:pt>
                <c:pt idx="15">
                  <c:v>Ipanema</c:v>
                </c:pt>
                <c:pt idx="16">
                  <c:v>Copacabana</c:v>
                </c:pt>
              </c:strCache>
            </c:strRef>
          </c:cat>
          <c:val>
            <c:numRef>
              <c:f>'Dados (Sem outliers)'!$X$3:$X$19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0-4AE8-BB5E-A512A4F9C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0538015"/>
        <c:axId val="985082719"/>
      </c:barChart>
      <c:catAx>
        <c:axId val="100053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082719"/>
        <c:crosses val="autoZero"/>
        <c:auto val="1"/>
        <c:lblAlgn val="ctr"/>
        <c:lblOffset val="100"/>
        <c:noMultiLvlLbl val="0"/>
      </c:catAx>
      <c:valAx>
        <c:axId val="9850827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5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do pedido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(Sem outliers)'!$R$24:$R$28</c:f>
              <c:strCache>
                <c:ptCount val="5"/>
                <c:pt idx="0">
                  <c:v>Negociação</c:v>
                </c:pt>
                <c:pt idx="1">
                  <c:v>Planejamento</c:v>
                </c:pt>
                <c:pt idx="2">
                  <c:v>Produção</c:v>
                </c:pt>
                <c:pt idx="3">
                  <c:v>Finalizado</c:v>
                </c:pt>
                <c:pt idx="4">
                  <c:v>Entregue</c:v>
                </c:pt>
              </c:strCache>
            </c:strRef>
          </c:cat>
          <c:val>
            <c:numRef>
              <c:f>'Dados (Sem outliers)'!$S$24:$S$28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49</c:v>
                </c:pt>
                <c:pt idx="3">
                  <c:v>46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51A-9F65-A0D684924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010655"/>
        <c:axId val="985057343"/>
      </c:barChart>
      <c:catAx>
        <c:axId val="98301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057343"/>
        <c:crosses val="autoZero"/>
        <c:auto val="1"/>
        <c:lblAlgn val="ctr"/>
        <c:lblOffset val="100"/>
        <c:noMultiLvlLbl val="0"/>
      </c:catAx>
      <c:valAx>
        <c:axId val="9850573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0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(Sem outliers)'!$Y$24:$Y$30</c:f>
              <c:strCache>
                <c:ptCount val="7"/>
                <c:pt idx="0">
                  <c:v>1 produto</c:v>
                </c:pt>
                <c:pt idx="1">
                  <c:v>2 produtos</c:v>
                </c:pt>
                <c:pt idx="2">
                  <c:v>3 produtos</c:v>
                </c:pt>
                <c:pt idx="3">
                  <c:v>4 produtos</c:v>
                </c:pt>
                <c:pt idx="4">
                  <c:v>5 produtos</c:v>
                </c:pt>
                <c:pt idx="5">
                  <c:v>6 produtos</c:v>
                </c:pt>
                <c:pt idx="6">
                  <c:v>7 produtos</c:v>
                </c:pt>
              </c:strCache>
            </c:strRef>
          </c:cat>
          <c:val>
            <c:numRef>
              <c:f>'Dados (Sem outliers)'!$Z$24:$Z$30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45</c:v>
                </c:pt>
                <c:pt idx="3">
                  <c:v>20</c:v>
                </c:pt>
                <c:pt idx="4">
                  <c:v>12</c:v>
                </c:pt>
                <c:pt idx="5">
                  <c:v>23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1-4F4C-AC12-FB382375D8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Prazo de entrega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(Sem outliers)'!$AH$11:$AH$21</c:f>
              <c:strCache>
                <c:ptCount val="11"/>
                <c:pt idx="0">
                  <c:v>5 semanas</c:v>
                </c:pt>
                <c:pt idx="1">
                  <c:v>6 semanas</c:v>
                </c:pt>
                <c:pt idx="2">
                  <c:v>7 semanas</c:v>
                </c:pt>
                <c:pt idx="3">
                  <c:v>8 semanas</c:v>
                </c:pt>
                <c:pt idx="4">
                  <c:v>9 semanas</c:v>
                </c:pt>
                <c:pt idx="5">
                  <c:v>10 semanas</c:v>
                </c:pt>
                <c:pt idx="6">
                  <c:v>11 semanas</c:v>
                </c:pt>
                <c:pt idx="7">
                  <c:v>12 semanas</c:v>
                </c:pt>
                <c:pt idx="8">
                  <c:v>13 semanas</c:v>
                </c:pt>
                <c:pt idx="9">
                  <c:v>14 semanas</c:v>
                </c:pt>
                <c:pt idx="10">
                  <c:v>15 semanas</c:v>
                </c:pt>
              </c:strCache>
            </c:strRef>
          </c:cat>
          <c:val>
            <c:numRef>
              <c:f>'Dados (Sem outliers)'!$AI$11:$AI$21</c:f>
              <c:numCache>
                <c:formatCode>General</c:formatCode>
                <c:ptCount val="11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13</c:v>
                </c:pt>
                <c:pt idx="4">
                  <c:v>20</c:v>
                </c:pt>
                <c:pt idx="5">
                  <c:v>21</c:v>
                </c:pt>
                <c:pt idx="6">
                  <c:v>15</c:v>
                </c:pt>
                <c:pt idx="7">
                  <c:v>23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31A-9449-D688BB823E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21980</xdr:colOff>
      <xdr:row>5</xdr:row>
      <xdr:rowOff>79130</xdr:rowOff>
    </xdr:from>
    <xdr:to>
      <xdr:col>20</xdr:col>
      <xdr:colOff>663085</xdr:colOff>
      <xdr:row>20</xdr:row>
      <xdr:rowOff>60080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53617-E4CF-4C7D-A1FE-9134C752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238125</xdr:colOff>
      <xdr:row>0</xdr:row>
      <xdr:rowOff>538162</xdr:rowOff>
    </xdr:from>
    <xdr:to>
      <xdr:col>32</xdr:col>
      <xdr:colOff>9525</xdr:colOff>
      <xdr:row>19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DCEE53-31AE-4264-AF98-6F2423949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661148</xdr:colOff>
      <xdr:row>31</xdr:row>
      <xdr:rowOff>29135</xdr:rowOff>
    </xdr:from>
    <xdr:to>
      <xdr:col>22</xdr:col>
      <xdr:colOff>33618</xdr:colOff>
      <xdr:row>46</xdr:row>
      <xdr:rowOff>82924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BD224C-8563-4CA8-B885-E5A83E078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145676</xdr:colOff>
      <xdr:row>33</xdr:row>
      <xdr:rowOff>107576</xdr:rowOff>
    </xdr:from>
    <xdr:to>
      <xdr:col>29</xdr:col>
      <xdr:colOff>616323</xdr:colOff>
      <xdr:row>48</xdr:row>
      <xdr:rowOff>161364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7ED9BF-8CA2-458F-9FE7-8EE67B33D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448236</xdr:colOff>
      <xdr:row>8</xdr:row>
      <xdr:rowOff>17930</xdr:rowOff>
    </xdr:from>
    <xdr:to>
      <xdr:col>45</xdr:col>
      <xdr:colOff>235325</xdr:colOff>
      <xdr:row>23</xdr:row>
      <xdr:rowOff>60512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C44131-E848-4DB4-8B8D-559A109B6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3343-2685-4609-AF1A-5D7B066140ED}">
  <dimension ref="A1:Q140"/>
  <sheetViews>
    <sheetView topLeftCell="F7" zoomScale="150" zoomScaleNormal="150" workbookViewId="0">
      <selection activeCell="M14" sqref="M14"/>
    </sheetView>
  </sheetViews>
  <sheetFormatPr defaultRowHeight="14.25" x14ac:dyDescent="0.2"/>
  <cols>
    <col min="9" max="9" width="19.125" customWidth="1"/>
    <col min="10" max="10" width="18.625" customWidth="1"/>
    <col min="11" max="11" width="14.875" customWidth="1"/>
    <col min="12" max="12" width="18.625" customWidth="1"/>
    <col min="13" max="13" width="9" customWidth="1"/>
  </cols>
  <sheetData>
    <row r="1" spans="1:17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">
      <c r="A2" t="s">
        <v>7</v>
      </c>
      <c r="B2" t="s">
        <v>8</v>
      </c>
      <c r="C2" t="s">
        <v>9</v>
      </c>
      <c r="D2">
        <v>2</v>
      </c>
      <c r="E2">
        <v>3</v>
      </c>
      <c r="F2">
        <v>17100</v>
      </c>
      <c r="G2">
        <v>12</v>
      </c>
      <c r="I2" t="s">
        <v>169</v>
      </c>
      <c r="O2" t="s">
        <v>4</v>
      </c>
      <c r="P2" t="s">
        <v>5</v>
      </c>
      <c r="Q2" t="s">
        <v>6</v>
      </c>
    </row>
    <row r="3" spans="1:17" x14ac:dyDescent="0.2">
      <c r="A3" t="s">
        <v>10</v>
      </c>
      <c r="B3" t="s">
        <v>11</v>
      </c>
      <c r="C3" t="s">
        <v>12</v>
      </c>
      <c r="D3">
        <v>1</v>
      </c>
      <c r="E3">
        <v>3</v>
      </c>
      <c r="F3">
        <v>14399.999999999998</v>
      </c>
      <c r="G3">
        <v>10</v>
      </c>
      <c r="I3" t="s">
        <v>0</v>
      </c>
      <c r="J3" t="s">
        <v>165</v>
      </c>
      <c r="N3" t="s">
        <v>192</v>
      </c>
      <c r="O3">
        <f>_xlfn.QUARTILE.INC(E:E,3)-_xlfn.QUARTILE.INC(E:E,1)</f>
        <v>3</v>
      </c>
      <c r="P3">
        <f t="shared" ref="P3:Q3" si="0">_xlfn.QUARTILE.INC(F:F,3)-_xlfn.QUARTILE.INC(F:F,1)</f>
        <v>11200</v>
      </c>
      <c r="Q3">
        <f t="shared" si="0"/>
        <v>3</v>
      </c>
    </row>
    <row r="4" spans="1:17" x14ac:dyDescent="0.2">
      <c r="A4" t="s">
        <v>13</v>
      </c>
      <c r="B4" t="s">
        <v>8</v>
      </c>
      <c r="C4" t="s">
        <v>12</v>
      </c>
      <c r="D4">
        <v>4</v>
      </c>
      <c r="E4">
        <v>3</v>
      </c>
      <c r="F4">
        <v>6000</v>
      </c>
      <c r="G4">
        <v>14</v>
      </c>
      <c r="I4" t="s">
        <v>1</v>
      </c>
      <c r="J4" t="s">
        <v>165</v>
      </c>
      <c r="N4" t="s">
        <v>193</v>
      </c>
      <c r="O4">
        <f>_xlfn.QUARTILE.INC(E:E,1)-1.5*O3</f>
        <v>-1.5</v>
      </c>
      <c r="P4">
        <f t="shared" ref="P4:Q4" si="1">_xlfn.QUARTILE.INC(F:F,1)-1.5*P3</f>
        <v>-6800</v>
      </c>
      <c r="Q4">
        <f t="shared" si="1"/>
        <v>4.5</v>
      </c>
    </row>
    <row r="5" spans="1:17" x14ac:dyDescent="0.2">
      <c r="A5" t="s">
        <v>14</v>
      </c>
      <c r="B5" t="s">
        <v>8</v>
      </c>
      <c r="C5" t="s">
        <v>15</v>
      </c>
      <c r="D5">
        <v>3</v>
      </c>
      <c r="E5">
        <v>5</v>
      </c>
      <c r="F5">
        <v>15500</v>
      </c>
      <c r="G5">
        <v>10</v>
      </c>
      <c r="I5" t="s">
        <v>2</v>
      </c>
      <c r="J5" t="s">
        <v>165</v>
      </c>
      <c r="N5" t="s">
        <v>194</v>
      </c>
      <c r="O5">
        <f>_xlfn.QUARTILE.INC(E:E,3)+1.5*O3</f>
        <v>10.5</v>
      </c>
      <c r="P5">
        <f t="shared" ref="P5:Q5" si="2">_xlfn.QUARTILE.INC(F:F,3)+1.5*P3</f>
        <v>38000</v>
      </c>
      <c r="Q5">
        <f t="shared" si="2"/>
        <v>16.5</v>
      </c>
    </row>
    <row r="6" spans="1:17" x14ac:dyDescent="0.2">
      <c r="A6" t="s">
        <v>16</v>
      </c>
      <c r="B6" t="s">
        <v>8</v>
      </c>
      <c r="C6" t="s">
        <v>9</v>
      </c>
      <c r="D6">
        <v>3</v>
      </c>
      <c r="E6">
        <v>4</v>
      </c>
      <c r="F6">
        <v>18000</v>
      </c>
      <c r="G6">
        <v>12</v>
      </c>
      <c r="I6" t="s">
        <v>3</v>
      </c>
      <c r="J6" t="s">
        <v>166</v>
      </c>
    </row>
    <row r="7" spans="1:17" x14ac:dyDescent="0.2">
      <c r="A7" t="s">
        <v>17</v>
      </c>
      <c r="B7" t="s">
        <v>11</v>
      </c>
      <c r="C7" t="s">
        <v>12</v>
      </c>
      <c r="D7">
        <v>4</v>
      </c>
      <c r="E7">
        <v>3</v>
      </c>
      <c r="F7">
        <v>17400</v>
      </c>
      <c r="G7">
        <v>10</v>
      </c>
      <c r="I7" t="s">
        <v>4</v>
      </c>
      <c r="J7" t="s">
        <v>167</v>
      </c>
    </row>
    <row r="8" spans="1:17" x14ac:dyDescent="0.2">
      <c r="A8" t="s">
        <v>18</v>
      </c>
      <c r="B8" t="s">
        <v>11</v>
      </c>
      <c r="C8" t="s">
        <v>15</v>
      </c>
      <c r="D8">
        <v>4</v>
      </c>
      <c r="E8">
        <v>4</v>
      </c>
      <c r="F8">
        <v>12400</v>
      </c>
      <c r="G8">
        <v>12</v>
      </c>
      <c r="I8" t="s">
        <v>5</v>
      </c>
      <c r="J8" t="s">
        <v>168</v>
      </c>
    </row>
    <row r="9" spans="1:17" x14ac:dyDescent="0.2">
      <c r="A9" t="s">
        <v>19</v>
      </c>
      <c r="B9" t="s">
        <v>8</v>
      </c>
      <c r="C9" t="s">
        <v>20</v>
      </c>
      <c r="D9">
        <v>2</v>
      </c>
      <c r="E9">
        <v>5</v>
      </c>
      <c r="F9">
        <v>24500</v>
      </c>
      <c r="G9">
        <v>8</v>
      </c>
      <c r="I9" t="s">
        <v>6</v>
      </c>
      <c r="J9" t="s">
        <v>168</v>
      </c>
    </row>
    <row r="10" spans="1:17" x14ac:dyDescent="0.2">
      <c r="A10" t="s">
        <v>21</v>
      </c>
      <c r="B10" t="s">
        <v>8</v>
      </c>
      <c r="C10" t="s">
        <v>22</v>
      </c>
      <c r="D10">
        <v>3</v>
      </c>
      <c r="E10">
        <v>2</v>
      </c>
      <c r="F10">
        <v>4400</v>
      </c>
      <c r="G10">
        <v>6</v>
      </c>
    </row>
    <row r="11" spans="1:17" x14ac:dyDescent="0.2">
      <c r="A11" t="s">
        <v>23</v>
      </c>
      <c r="B11" t="s">
        <v>8</v>
      </c>
      <c r="C11" t="s">
        <v>9</v>
      </c>
      <c r="D11">
        <v>3</v>
      </c>
      <c r="E11">
        <v>4</v>
      </c>
      <c r="F11">
        <v>19200</v>
      </c>
      <c r="G11">
        <v>12</v>
      </c>
      <c r="I11" t="s">
        <v>170</v>
      </c>
    </row>
    <row r="12" spans="1:17" ht="15" x14ac:dyDescent="0.25">
      <c r="A12" t="s">
        <v>24</v>
      </c>
      <c r="B12" t="s">
        <v>11</v>
      </c>
      <c r="C12" t="s">
        <v>12</v>
      </c>
      <c r="D12">
        <v>3</v>
      </c>
      <c r="E12">
        <v>7</v>
      </c>
      <c r="F12">
        <v>41300.000000000007</v>
      </c>
      <c r="G12">
        <v>11</v>
      </c>
      <c r="I12" s="6" t="s">
        <v>174</v>
      </c>
      <c r="J12" s="6" t="s">
        <v>4</v>
      </c>
      <c r="K12" s="6" t="s">
        <v>5</v>
      </c>
      <c r="L12" s="6" t="s">
        <v>6</v>
      </c>
    </row>
    <row r="13" spans="1:17" x14ac:dyDescent="0.2">
      <c r="A13" t="s">
        <v>25</v>
      </c>
      <c r="B13" t="s">
        <v>11</v>
      </c>
      <c r="C13" t="s">
        <v>12</v>
      </c>
      <c r="D13">
        <v>2</v>
      </c>
      <c r="E13">
        <v>2</v>
      </c>
      <c r="F13">
        <v>7000</v>
      </c>
      <c r="G13">
        <v>8</v>
      </c>
      <c r="I13" s="4" t="s">
        <v>171</v>
      </c>
      <c r="J13" s="7">
        <f>AVERAGE(E:E)</f>
        <v>4.2158273381294968</v>
      </c>
      <c r="K13" s="7">
        <f t="shared" ref="K13:L13" si="3">AVERAGE(F:F)</f>
        <v>16807.194244604318</v>
      </c>
      <c r="L13" s="7">
        <f t="shared" si="3"/>
        <v>10.575539568345324</v>
      </c>
    </row>
    <row r="14" spans="1:17" x14ac:dyDescent="0.2">
      <c r="A14" t="s">
        <v>26</v>
      </c>
      <c r="B14" t="s">
        <v>8</v>
      </c>
      <c r="C14" t="s">
        <v>27</v>
      </c>
      <c r="D14">
        <v>3</v>
      </c>
      <c r="E14">
        <v>6</v>
      </c>
      <c r="F14">
        <v>21000</v>
      </c>
      <c r="G14">
        <v>13</v>
      </c>
      <c r="I14" s="4" t="s">
        <v>172</v>
      </c>
      <c r="J14" s="4">
        <f>MEDIAN(E:E)</f>
        <v>4</v>
      </c>
      <c r="K14" s="4">
        <f t="shared" ref="K14:L14" si="4">MEDIAN(F:F)</f>
        <v>14399.999999999998</v>
      </c>
      <c r="L14" s="4">
        <f t="shared" si="4"/>
        <v>10</v>
      </c>
    </row>
    <row r="15" spans="1:17" x14ac:dyDescent="0.2">
      <c r="A15" t="s">
        <v>28</v>
      </c>
      <c r="B15" t="s">
        <v>8</v>
      </c>
      <c r="C15" t="s">
        <v>20</v>
      </c>
      <c r="D15">
        <v>2</v>
      </c>
      <c r="E15">
        <v>3</v>
      </c>
      <c r="F15">
        <v>16200.000000000004</v>
      </c>
      <c r="G15">
        <v>14</v>
      </c>
      <c r="I15" s="5" t="s">
        <v>173</v>
      </c>
      <c r="J15" s="5">
        <f>_xlfn.MODE.MULT(E:E)</f>
        <v>3</v>
      </c>
      <c r="K15" s="5">
        <f t="shared" ref="K15:L15" si="5">_xlfn.MODE.MULT(F:F)</f>
        <v>35400.000000000007</v>
      </c>
      <c r="L15" s="5">
        <f t="shared" si="5"/>
        <v>12</v>
      </c>
    </row>
    <row r="16" spans="1:17" x14ac:dyDescent="0.2">
      <c r="A16" t="s">
        <v>29</v>
      </c>
      <c r="B16" t="s">
        <v>8</v>
      </c>
      <c r="C16" t="s">
        <v>9</v>
      </c>
      <c r="D16">
        <v>1</v>
      </c>
      <c r="E16">
        <v>2</v>
      </c>
      <c r="F16">
        <v>10800</v>
      </c>
      <c r="G16">
        <v>6</v>
      </c>
    </row>
    <row r="17" spans="1:12" x14ac:dyDescent="0.2">
      <c r="A17" t="s">
        <v>30</v>
      </c>
      <c r="B17" t="s">
        <v>8</v>
      </c>
      <c r="C17" t="s">
        <v>31</v>
      </c>
      <c r="D17">
        <v>2</v>
      </c>
      <c r="E17">
        <v>4</v>
      </c>
      <c r="F17">
        <v>9600</v>
      </c>
      <c r="G17">
        <v>15</v>
      </c>
      <c r="I17" s="3" t="s">
        <v>175</v>
      </c>
    </row>
    <row r="18" spans="1:12" ht="15" x14ac:dyDescent="0.25">
      <c r="A18" t="s">
        <v>32</v>
      </c>
      <c r="B18" t="s">
        <v>11</v>
      </c>
      <c r="C18" t="s">
        <v>9</v>
      </c>
      <c r="D18">
        <v>1</v>
      </c>
      <c r="E18">
        <v>6</v>
      </c>
      <c r="F18">
        <v>19799.999999999996</v>
      </c>
      <c r="G18">
        <v>11</v>
      </c>
      <c r="I18" s="2" t="s">
        <v>196</v>
      </c>
      <c r="J18" s="2" t="s">
        <v>4</v>
      </c>
      <c r="K18" s="2" t="s">
        <v>5</v>
      </c>
      <c r="L18" s="2" t="s">
        <v>6</v>
      </c>
    </row>
    <row r="19" spans="1:12" x14ac:dyDescent="0.2">
      <c r="A19" t="s">
        <v>33</v>
      </c>
      <c r="B19" t="s">
        <v>8</v>
      </c>
      <c r="C19" t="s">
        <v>34</v>
      </c>
      <c r="D19">
        <v>1</v>
      </c>
      <c r="E19">
        <v>3</v>
      </c>
      <c r="F19">
        <v>12899.999999999998</v>
      </c>
      <c r="G19">
        <v>9</v>
      </c>
      <c r="I19" s="4" t="s">
        <v>176</v>
      </c>
      <c r="J19" s="4">
        <f>MAX(E:E)-MIN(E:E)</f>
        <v>20</v>
      </c>
      <c r="K19" s="4">
        <f t="shared" ref="K19:L19" si="6">MAX(F:F)-MIN(F:F)</f>
        <v>86900</v>
      </c>
      <c r="L19" s="4">
        <f t="shared" si="6"/>
        <v>38</v>
      </c>
    </row>
    <row r="20" spans="1:12" x14ac:dyDescent="0.2">
      <c r="A20" t="s">
        <v>35</v>
      </c>
      <c r="B20" t="s">
        <v>11</v>
      </c>
      <c r="C20" t="s">
        <v>36</v>
      </c>
      <c r="D20">
        <v>3</v>
      </c>
      <c r="E20">
        <v>6</v>
      </c>
      <c r="F20">
        <v>19200.000000000004</v>
      </c>
      <c r="G20">
        <v>7</v>
      </c>
      <c r="I20" s="4" t="s">
        <v>177</v>
      </c>
      <c r="J20" s="7">
        <f>_xlfn.VAR.S(E:E)</f>
        <v>5.7211969554790967</v>
      </c>
      <c r="K20" s="7">
        <f t="shared" ref="K20:L20" si="7">_xlfn.VAR.S(F:F)</f>
        <v>110988208.73735793</v>
      </c>
      <c r="L20" s="7">
        <f t="shared" si="7"/>
        <v>17.854759670524444</v>
      </c>
    </row>
    <row r="21" spans="1:12" x14ac:dyDescent="0.2">
      <c r="A21" t="s">
        <v>37</v>
      </c>
      <c r="B21" t="s">
        <v>8</v>
      </c>
      <c r="C21" t="s">
        <v>9</v>
      </c>
      <c r="D21">
        <v>0</v>
      </c>
      <c r="E21">
        <v>7</v>
      </c>
      <c r="F21">
        <v>28000</v>
      </c>
      <c r="G21">
        <v>14</v>
      </c>
      <c r="I21" s="4" t="s">
        <v>178</v>
      </c>
      <c r="J21" s="7">
        <f>_xlfn.STDEV.S(E:E)</f>
        <v>2.3919023716446071</v>
      </c>
      <c r="K21" s="7">
        <f t="shared" ref="K21:L21" si="8">_xlfn.STDEV.S(F:F)</f>
        <v>10535.094149430177</v>
      </c>
      <c r="L21" s="7">
        <f t="shared" si="8"/>
        <v>4.2254892817902689</v>
      </c>
    </row>
    <row r="22" spans="1:12" x14ac:dyDescent="0.2">
      <c r="A22" t="s">
        <v>38</v>
      </c>
      <c r="B22" t="s">
        <v>8</v>
      </c>
      <c r="C22" t="s">
        <v>31</v>
      </c>
      <c r="D22">
        <v>2</v>
      </c>
      <c r="E22">
        <v>3</v>
      </c>
      <c r="F22">
        <v>17400</v>
      </c>
      <c r="G22">
        <v>8</v>
      </c>
      <c r="I22" s="5" t="s">
        <v>179</v>
      </c>
      <c r="J22" s="8">
        <f>J21/J13</f>
        <v>0.5673625079498299</v>
      </c>
      <c r="K22" s="8">
        <f t="shared" ref="K22:L22" si="9">K21/K13</f>
        <v>0.62682051484067913</v>
      </c>
      <c r="L22" s="8">
        <f t="shared" si="9"/>
        <v>0.39955306814207303</v>
      </c>
    </row>
    <row r="23" spans="1:12" x14ac:dyDescent="0.2">
      <c r="A23" t="s">
        <v>39</v>
      </c>
      <c r="B23" t="s">
        <v>8</v>
      </c>
      <c r="C23" t="s">
        <v>9</v>
      </c>
      <c r="D23">
        <v>1</v>
      </c>
      <c r="E23">
        <v>2</v>
      </c>
      <c r="F23">
        <v>11200</v>
      </c>
      <c r="G23">
        <v>4</v>
      </c>
    </row>
    <row r="24" spans="1:12" x14ac:dyDescent="0.2">
      <c r="A24" t="s">
        <v>40</v>
      </c>
      <c r="B24" t="s">
        <v>11</v>
      </c>
      <c r="C24" t="s">
        <v>20</v>
      </c>
      <c r="D24">
        <v>2</v>
      </c>
      <c r="E24">
        <v>2</v>
      </c>
      <c r="F24">
        <v>7800</v>
      </c>
      <c r="G24">
        <v>10</v>
      </c>
      <c r="I24" s="22" t="s">
        <v>180</v>
      </c>
      <c r="J24" s="23"/>
      <c r="K24" s="23"/>
      <c r="L24" s="24"/>
    </row>
    <row r="25" spans="1:12" x14ac:dyDescent="0.2">
      <c r="A25" t="s">
        <v>41</v>
      </c>
      <c r="B25" t="s">
        <v>8</v>
      </c>
      <c r="C25" t="s">
        <v>42</v>
      </c>
      <c r="D25">
        <v>3</v>
      </c>
      <c r="E25">
        <v>6</v>
      </c>
      <c r="F25">
        <v>23400</v>
      </c>
      <c r="G25">
        <v>10</v>
      </c>
      <c r="I25" s="25"/>
      <c r="J25" s="26"/>
      <c r="K25" s="26"/>
      <c r="L25" s="27"/>
    </row>
    <row r="26" spans="1:12" x14ac:dyDescent="0.2">
      <c r="A26" t="s">
        <v>43</v>
      </c>
      <c r="B26" t="s">
        <v>11</v>
      </c>
      <c r="C26" t="s">
        <v>42</v>
      </c>
      <c r="D26">
        <v>3</v>
      </c>
      <c r="E26">
        <v>6</v>
      </c>
      <c r="F26">
        <v>36000</v>
      </c>
      <c r="G26">
        <v>9</v>
      </c>
      <c r="I26" s="25"/>
      <c r="J26" s="26"/>
      <c r="K26" s="26"/>
      <c r="L26" s="27"/>
    </row>
    <row r="27" spans="1:12" x14ac:dyDescent="0.2">
      <c r="A27" t="s">
        <v>44</v>
      </c>
      <c r="B27" t="s">
        <v>8</v>
      </c>
      <c r="C27" t="s">
        <v>9</v>
      </c>
      <c r="D27">
        <v>4</v>
      </c>
      <c r="E27">
        <v>5</v>
      </c>
      <c r="F27">
        <v>26500</v>
      </c>
      <c r="G27">
        <v>6</v>
      </c>
      <c r="I27" s="28"/>
      <c r="J27" s="29"/>
      <c r="K27" s="29"/>
      <c r="L27" s="30"/>
    </row>
    <row r="28" spans="1:12" x14ac:dyDescent="0.2">
      <c r="A28" t="s">
        <v>45</v>
      </c>
      <c r="B28" t="s">
        <v>11</v>
      </c>
      <c r="C28" t="s">
        <v>9</v>
      </c>
      <c r="D28">
        <v>2</v>
      </c>
      <c r="E28">
        <v>4</v>
      </c>
      <c r="F28">
        <v>20000</v>
      </c>
      <c r="G28">
        <v>14</v>
      </c>
    </row>
    <row r="29" spans="1:12" x14ac:dyDescent="0.2">
      <c r="A29" t="s">
        <v>46</v>
      </c>
      <c r="B29" t="s">
        <v>11</v>
      </c>
      <c r="C29" t="s">
        <v>9</v>
      </c>
      <c r="D29">
        <v>3</v>
      </c>
      <c r="E29">
        <v>4</v>
      </c>
      <c r="F29">
        <v>8400</v>
      </c>
      <c r="G29">
        <v>5</v>
      </c>
      <c r="I29" s="1" t="s">
        <v>181</v>
      </c>
      <c r="J29" s="1"/>
      <c r="K29" s="1"/>
      <c r="L29" s="1"/>
    </row>
    <row r="30" spans="1:12" ht="15" x14ac:dyDescent="0.25">
      <c r="A30" t="s">
        <v>47</v>
      </c>
      <c r="B30" t="s">
        <v>8</v>
      </c>
      <c r="C30" t="s">
        <v>42</v>
      </c>
      <c r="D30">
        <v>1</v>
      </c>
      <c r="E30">
        <v>3</v>
      </c>
      <c r="F30">
        <v>6899.9999999999991</v>
      </c>
      <c r="G30">
        <v>6</v>
      </c>
      <c r="I30" s="9" t="s">
        <v>182</v>
      </c>
      <c r="J30" s="9" t="s">
        <v>4</v>
      </c>
      <c r="K30" s="9" t="s">
        <v>5</v>
      </c>
      <c r="L30" s="9" t="s">
        <v>6</v>
      </c>
    </row>
    <row r="31" spans="1:12" x14ac:dyDescent="0.2">
      <c r="A31" t="s">
        <v>48</v>
      </c>
      <c r="B31" t="s">
        <v>8</v>
      </c>
      <c r="C31" t="s">
        <v>27</v>
      </c>
      <c r="D31">
        <v>4</v>
      </c>
      <c r="E31">
        <v>3</v>
      </c>
      <c r="F31">
        <v>12899.999999999998</v>
      </c>
      <c r="G31">
        <v>12</v>
      </c>
      <c r="I31" s="10">
        <v>1</v>
      </c>
      <c r="J31" s="10">
        <f>_xlfn.QUARTILE.INC(E:E,$I31)</f>
        <v>3</v>
      </c>
      <c r="K31" s="10">
        <f t="shared" ref="K31:L31" si="10">_xlfn.QUARTILE.INC(F:F,$I31)</f>
        <v>10000</v>
      </c>
      <c r="L31" s="10">
        <f t="shared" si="10"/>
        <v>9</v>
      </c>
    </row>
    <row r="32" spans="1:12" x14ac:dyDescent="0.2">
      <c r="A32" t="s">
        <v>49</v>
      </c>
      <c r="B32" t="s">
        <v>11</v>
      </c>
      <c r="C32" t="s">
        <v>50</v>
      </c>
      <c r="D32">
        <v>2</v>
      </c>
      <c r="E32">
        <v>7</v>
      </c>
      <c r="F32">
        <v>29400.000000000004</v>
      </c>
      <c r="G32">
        <v>12</v>
      </c>
      <c r="I32" s="11">
        <v>2</v>
      </c>
      <c r="J32" s="11">
        <f t="shared" ref="J32:J33" si="11">_xlfn.QUARTILE.INC(E:E,$I32)</f>
        <v>4</v>
      </c>
      <c r="K32" s="11">
        <f t="shared" ref="K32:K33" si="12">_xlfn.QUARTILE.INC(F:F,$I32)</f>
        <v>14399.999999999998</v>
      </c>
      <c r="L32" s="11">
        <f t="shared" ref="L32" si="13">_xlfn.QUARTILE.INC(G:G,$I32)</f>
        <v>10</v>
      </c>
    </row>
    <row r="33" spans="1:12" x14ac:dyDescent="0.2">
      <c r="A33" t="s">
        <v>51</v>
      </c>
      <c r="B33" t="s">
        <v>8</v>
      </c>
      <c r="C33" t="s">
        <v>27</v>
      </c>
      <c r="D33">
        <v>3</v>
      </c>
      <c r="E33">
        <v>5</v>
      </c>
      <c r="F33">
        <v>27500</v>
      </c>
      <c r="G33">
        <v>11</v>
      </c>
      <c r="I33" s="12">
        <v>3</v>
      </c>
      <c r="J33" s="12">
        <f t="shared" si="11"/>
        <v>6</v>
      </c>
      <c r="K33" s="12">
        <f t="shared" si="12"/>
        <v>21200</v>
      </c>
      <c r="L33" s="12">
        <f>_xlfn.QUARTILE.INC(G:G,$I33)</f>
        <v>12</v>
      </c>
    </row>
    <row r="34" spans="1:12" x14ac:dyDescent="0.2">
      <c r="A34" t="s">
        <v>52</v>
      </c>
      <c r="B34" t="s">
        <v>8</v>
      </c>
      <c r="C34" t="s">
        <v>53</v>
      </c>
      <c r="D34">
        <v>2</v>
      </c>
      <c r="E34">
        <v>2</v>
      </c>
      <c r="F34">
        <v>9800</v>
      </c>
      <c r="G34">
        <v>10</v>
      </c>
    </row>
    <row r="35" spans="1:12" x14ac:dyDescent="0.2">
      <c r="A35" t="s">
        <v>54</v>
      </c>
      <c r="B35" t="s">
        <v>8</v>
      </c>
      <c r="C35" t="s">
        <v>9</v>
      </c>
      <c r="D35">
        <v>3</v>
      </c>
      <c r="E35">
        <v>6</v>
      </c>
      <c r="F35">
        <v>13200.000000000002</v>
      </c>
      <c r="G35">
        <v>9</v>
      </c>
      <c r="I35" s="19" t="s">
        <v>183</v>
      </c>
      <c r="J35" s="20"/>
      <c r="K35" s="20"/>
      <c r="L35" s="21"/>
    </row>
    <row r="36" spans="1:12" x14ac:dyDescent="0.2">
      <c r="A36" t="s">
        <v>55</v>
      </c>
      <c r="B36" t="s">
        <v>8</v>
      </c>
      <c r="C36" t="s">
        <v>31</v>
      </c>
      <c r="D36">
        <v>1</v>
      </c>
      <c r="E36">
        <v>6</v>
      </c>
      <c r="F36">
        <v>35400.000000000007</v>
      </c>
      <c r="G36">
        <v>13</v>
      </c>
      <c r="I36" s="13" t="s">
        <v>184</v>
      </c>
      <c r="J36" s="14"/>
      <c r="K36" s="14"/>
      <c r="L36" s="15"/>
    </row>
    <row r="37" spans="1:12" x14ac:dyDescent="0.2">
      <c r="A37" t="s">
        <v>56</v>
      </c>
      <c r="B37" t="s">
        <v>11</v>
      </c>
      <c r="C37" t="s">
        <v>15</v>
      </c>
      <c r="D37">
        <v>3</v>
      </c>
      <c r="E37">
        <v>4</v>
      </c>
      <c r="F37">
        <v>23200</v>
      </c>
      <c r="G37">
        <v>15</v>
      </c>
      <c r="I37" s="16" t="s">
        <v>185</v>
      </c>
      <c r="J37" s="17"/>
      <c r="K37" s="17"/>
      <c r="L37" s="18"/>
    </row>
    <row r="38" spans="1:12" x14ac:dyDescent="0.2">
      <c r="A38" t="s">
        <v>57</v>
      </c>
      <c r="B38" t="s">
        <v>8</v>
      </c>
      <c r="C38" t="s">
        <v>9</v>
      </c>
      <c r="D38">
        <v>3</v>
      </c>
      <c r="E38">
        <v>3</v>
      </c>
      <c r="F38">
        <v>9600.0000000000018</v>
      </c>
      <c r="G38">
        <v>9</v>
      </c>
    </row>
    <row r="39" spans="1:12" x14ac:dyDescent="0.2">
      <c r="A39" t="s">
        <v>58</v>
      </c>
      <c r="B39" t="s">
        <v>11</v>
      </c>
      <c r="C39" t="s">
        <v>9</v>
      </c>
      <c r="D39">
        <v>3</v>
      </c>
      <c r="E39">
        <v>3</v>
      </c>
      <c r="F39">
        <v>6899.9999999999991</v>
      </c>
      <c r="G39">
        <v>8</v>
      </c>
      <c r="I39" s="19" t="s">
        <v>186</v>
      </c>
      <c r="J39" s="20"/>
      <c r="K39" s="20"/>
      <c r="L39" s="21"/>
    </row>
    <row r="40" spans="1:12" x14ac:dyDescent="0.2">
      <c r="A40" t="s">
        <v>59</v>
      </c>
      <c r="B40" t="s">
        <v>8</v>
      </c>
      <c r="C40" t="s">
        <v>20</v>
      </c>
      <c r="D40">
        <v>3</v>
      </c>
      <c r="E40">
        <v>6</v>
      </c>
      <c r="F40">
        <v>12000</v>
      </c>
      <c r="G40">
        <v>10</v>
      </c>
      <c r="I40" s="13" t="s">
        <v>187</v>
      </c>
      <c r="J40" s="14"/>
      <c r="K40" s="14"/>
      <c r="L40" s="15"/>
    </row>
    <row r="41" spans="1:12" x14ac:dyDescent="0.2">
      <c r="A41" t="s">
        <v>60</v>
      </c>
      <c r="B41" t="s">
        <v>11</v>
      </c>
      <c r="C41" t="s">
        <v>20</v>
      </c>
      <c r="D41">
        <v>3</v>
      </c>
      <c r="E41">
        <v>3</v>
      </c>
      <c r="F41">
        <v>17100</v>
      </c>
      <c r="G41">
        <v>11</v>
      </c>
      <c r="I41" s="16" t="s">
        <v>188</v>
      </c>
      <c r="J41" s="17"/>
      <c r="K41" s="17"/>
      <c r="L41" s="18"/>
    </row>
    <row r="42" spans="1:12" x14ac:dyDescent="0.2">
      <c r="A42" t="s">
        <v>61</v>
      </c>
      <c r="B42" t="s">
        <v>11</v>
      </c>
      <c r="C42" t="s">
        <v>15</v>
      </c>
      <c r="D42">
        <v>3</v>
      </c>
      <c r="E42">
        <v>2</v>
      </c>
      <c r="F42">
        <v>8600</v>
      </c>
      <c r="G42">
        <v>10</v>
      </c>
    </row>
    <row r="43" spans="1:12" x14ac:dyDescent="0.2">
      <c r="A43" t="s">
        <v>62</v>
      </c>
      <c r="B43" t="s">
        <v>8</v>
      </c>
      <c r="C43" t="s">
        <v>63</v>
      </c>
      <c r="D43">
        <v>2</v>
      </c>
      <c r="E43">
        <v>6</v>
      </c>
      <c r="F43">
        <v>35400.000000000007</v>
      </c>
      <c r="G43">
        <v>12</v>
      </c>
      <c r="I43" s="19" t="s">
        <v>189</v>
      </c>
      <c r="J43" s="20"/>
      <c r="K43" s="20"/>
      <c r="L43" s="21"/>
    </row>
    <row r="44" spans="1:12" x14ac:dyDescent="0.2">
      <c r="A44" t="s">
        <v>64</v>
      </c>
      <c r="B44" t="s">
        <v>11</v>
      </c>
      <c r="C44" t="s">
        <v>31</v>
      </c>
      <c r="D44">
        <v>3</v>
      </c>
      <c r="E44">
        <v>3</v>
      </c>
      <c r="F44">
        <v>9899.9999999999982</v>
      </c>
      <c r="G44">
        <v>11</v>
      </c>
      <c r="I44" s="13" t="s">
        <v>190</v>
      </c>
      <c r="J44" s="14"/>
      <c r="K44" s="14"/>
      <c r="L44" s="15"/>
    </row>
    <row r="45" spans="1:12" x14ac:dyDescent="0.2">
      <c r="A45" t="s">
        <v>65</v>
      </c>
      <c r="B45" t="s">
        <v>8</v>
      </c>
      <c r="C45" t="s">
        <v>22</v>
      </c>
      <c r="D45">
        <v>1</v>
      </c>
      <c r="E45">
        <v>3</v>
      </c>
      <c r="F45">
        <v>14100.000000000002</v>
      </c>
      <c r="G45">
        <v>12</v>
      </c>
      <c r="I45" s="16" t="s">
        <v>191</v>
      </c>
      <c r="J45" s="17"/>
      <c r="K45" s="17"/>
      <c r="L45" s="18"/>
    </row>
    <row r="46" spans="1:12" x14ac:dyDescent="0.2">
      <c r="A46" t="s">
        <v>66</v>
      </c>
      <c r="B46" t="s">
        <v>11</v>
      </c>
      <c r="C46" t="s">
        <v>22</v>
      </c>
      <c r="D46">
        <v>2</v>
      </c>
      <c r="E46">
        <v>3</v>
      </c>
      <c r="F46">
        <v>13500</v>
      </c>
      <c r="G46">
        <v>12</v>
      </c>
    </row>
    <row r="47" spans="1:12" x14ac:dyDescent="0.2">
      <c r="A47" t="s">
        <v>67</v>
      </c>
      <c r="B47" t="s">
        <v>8</v>
      </c>
      <c r="C47" t="s">
        <v>20</v>
      </c>
      <c r="D47">
        <v>2</v>
      </c>
      <c r="E47">
        <v>6</v>
      </c>
      <c r="F47">
        <v>25200.000000000004</v>
      </c>
      <c r="G47">
        <v>12</v>
      </c>
    </row>
    <row r="48" spans="1:12" x14ac:dyDescent="0.2">
      <c r="A48" t="s">
        <v>68</v>
      </c>
      <c r="B48" t="s">
        <v>8</v>
      </c>
      <c r="C48" t="s">
        <v>9</v>
      </c>
      <c r="D48">
        <v>3</v>
      </c>
      <c r="E48">
        <v>3</v>
      </c>
      <c r="F48">
        <v>10800</v>
      </c>
      <c r="G48">
        <v>13</v>
      </c>
    </row>
    <row r="49" spans="1:7" x14ac:dyDescent="0.2">
      <c r="A49" t="s">
        <v>69</v>
      </c>
      <c r="B49" t="s">
        <v>8</v>
      </c>
      <c r="C49" t="s">
        <v>31</v>
      </c>
      <c r="D49">
        <v>2</v>
      </c>
      <c r="E49">
        <v>4</v>
      </c>
      <c r="F49">
        <v>10000</v>
      </c>
      <c r="G49">
        <v>10</v>
      </c>
    </row>
    <row r="50" spans="1:7" x14ac:dyDescent="0.2">
      <c r="A50" t="s">
        <v>70</v>
      </c>
      <c r="B50" t="s">
        <v>11</v>
      </c>
      <c r="C50" t="s">
        <v>20</v>
      </c>
      <c r="D50">
        <v>1</v>
      </c>
      <c r="E50">
        <v>4</v>
      </c>
      <c r="F50">
        <v>21200</v>
      </c>
      <c r="G50">
        <v>9</v>
      </c>
    </row>
    <row r="51" spans="1:7" x14ac:dyDescent="0.2">
      <c r="A51" t="s">
        <v>71</v>
      </c>
      <c r="B51" t="s">
        <v>8</v>
      </c>
      <c r="C51" t="s">
        <v>63</v>
      </c>
      <c r="D51">
        <v>3</v>
      </c>
      <c r="E51">
        <v>1</v>
      </c>
      <c r="F51">
        <v>2500</v>
      </c>
      <c r="G51">
        <v>9</v>
      </c>
    </row>
    <row r="52" spans="1:7" x14ac:dyDescent="0.2">
      <c r="A52" t="s">
        <v>72</v>
      </c>
      <c r="B52" t="s">
        <v>8</v>
      </c>
      <c r="C52" t="s">
        <v>34</v>
      </c>
      <c r="D52">
        <v>3</v>
      </c>
      <c r="E52">
        <v>3</v>
      </c>
      <c r="F52">
        <v>10200</v>
      </c>
      <c r="G52">
        <v>8</v>
      </c>
    </row>
    <row r="53" spans="1:7" x14ac:dyDescent="0.2">
      <c r="A53" t="s">
        <v>73</v>
      </c>
      <c r="B53" t="s">
        <v>8</v>
      </c>
      <c r="C53" t="s">
        <v>63</v>
      </c>
      <c r="D53">
        <v>3</v>
      </c>
      <c r="E53">
        <v>1</v>
      </c>
      <c r="F53">
        <v>4200</v>
      </c>
      <c r="G53">
        <v>13</v>
      </c>
    </row>
    <row r="54" spans="1:7" x14ac:dyDescent="0.2">
      <c r="A54" t="s">
        <v>74</v>
      </c>
      <c r="B54" t="s">
        <v>11</v>
      </c>
      <c r="C54" t="s">
        <v>20</v>
      </c>
      <c r="D54">
        <v>3</v>
      </c>
      <c r="E54">
        <v>2</v>
      </c>
      <c r="F54">
        <v>10400</v>
      </c>
      <c r="G54">
        <v>9</v>
      </c>
    </row>
    <row r="55" spans="1:7" x14ac:dyDescent="0.2">
      <c r="A55" t="s">
        <v>75</v>
      </c>
      <c r="B55" t="s">
        <v>11</v>
      </c>
      <c r="C55" t="s">
        <v>20</v>
      </c>
      <c r="D55">
        <v>3</v>
      </c>
      <c r="E55">
        <v>3</v>
      </c>
      <c r="F55">
        <v>15299.999999999998</v>
      </c>
      <c r="G55">
        <v>11</v>
      </c>
    </row>
    <row r="56" spans="1:7" x14ac:dyDescent="0.2">
      <c r="A56" t="s">
        <v>76</v>
      </c>
      <c r="B56" t="s">
        <v>8</v>
      </c>
      <c r="C56" t="s">
        <v>20</v>
      </c>
      <c r="D56">
        <v>1</v>
      </c>
      <c r="E56">
        <v>2</v>
      </c>
      <c r="F56">
        <v>11600</v>
      </c>
      <c r="G56">
        <v>10</v>
      </c>
    </row>
    <row r="57" spans="1:7" x14ac:dyDescent="0.2">
      <c r="A57" t="s">
        <v>77</v>
      </c>
      <c r="B57" t="s">
        <v>8</v>
      </c>
      <c r="C57" t="s">
        <v>12</v>
      </c>
      <c r="D57">
        <v>2</v>
      </c>
      <c r="E57">
        <v>6</v>
      </c>
      <c r="F57">
        <v>28799.999999999996</v>
      </c>
      <c r="G57">
        <v>12</v>
      </c>
    </row>
    <row r="58" spans="1:7" x14ac:dyDescent="0.2">
      <c r="A58" t="s">
        <v>78</v>
      </c>
      <c r="B58" t="s">
        <v>8</v>
      </c>
      <c r="C58" t="s">
        <v>9</v>
      </c>
      <c r="D58">
        <v>3</v>
      </c>
      <c r="E58">
        <v>3</v>
      </c>
      <c r="F58">
        <v>10500</v>
      </c>
      <c r="G58">
        <v>5</v>
      </c>
    </row>
    <row r="59" spans="1:7" x14ac:dyDescent="0.2">
      <c r="A59" t="s">
        <v>79</v>
      </c>
      <c r="B59" t="s">
        <v>11</v>
      </c>
      <c r="C59" t="s">
        <v>31</v>
      </c>
      <c r="D59">
        <v>2</v>
      </c>
      <c r="E59">
        <v>3</v>
      </c>
      <c r="F59">
        <v>12899.999999999998</v>
      </c>
      <c r="G59">
        <v>4</v>
      </c>
    </row>
    <row r="60" spans="1:7" x14ac:dyDescent="0.2">
      <c r="A60" t="s">
        <v>80</v>
      </c>
      <c r="B60" t="s">
        <v>8</v>
      </c>
      <c r="C60" t="s">
        <v>22</v>
      </c>
      <c r="D60">
        <v>3</v>
      </c>
      <c r="E60">
        <v>2</v>
      </c>
      <c r="F60">
        <v>5000</v>
      </c>
      <c r="G60">
        <v>12</v>
      </c>
    </row>
    <row r="61" spans="1:7" x14ac:dyDescent="0.2">
      <c r="A61" t="s">
        <v>81</v>
      </c>
      <c r="B61" t="s">
        <v>11</v>
      </c>
      <c r="C61" t="s">
        <v>63</v>
      </c>
      <c r="D61">
        <v>3</v>
      </c>
      <c r="E61">
        <v>3</v>
      </c>
      <c r="F61">
        <v>8700</v>
      </c>
      <c r="G61">
        <v>10</v>
      </c>
    </row>
    <row r="62" spans="1:7" x14ac:dyDescent="0.2">
      <c r="A62" t="s">
        <v>82</v>
      </c>
      <c r="B62" t="s">
        <v>11</v>
      </c>
      <c r="C62" t="s">
        <v>20</v>
      </c>
      <c r="D62">
        <v>1</v>
      </c>
      <c r="E62">
        <v>3</v>
      </c>
      <c r="F62">
        <v>15000</v>
      </c>
      <c r="G62">
        <v>6</v>
      </c>
    </row>
    <row r="63" spans="1:7" x14ac:dyDescent="0.2">
      <c r="A63" t="s">
        <v>83</v>
      </c>
      <c r="B63" t="s">
        <v>8</v>
      </c>
      <c r="C63" t="s">
        <v>12</v>
      </c>
      <c r="D63">
        <v>3</v>
      </c>
      <c r="E63">
        <v>5</v>
      </c>
      <c r="F63">
        <v>11000</v>
      </c>
      <c r="G63">
        <v>10</v>
      </c>
    </row>
    <row r="64" spans="1:7" x14ac:dyDescent="0.2">
      <c r="A64" t="s">
        <v>84</v>
      </c>
      <c r="B64" t="s">
        <v>8</v>
      </c>
      <c r="C64" t="s">
        <v>12</v>
      </c>
      <c r="D64">
        <v>2</v>
      </c>
      <c r="E64">
        <v>1</v>
      </c>
      <c r="F64">
        <v>3000</v>
      </c>
      <c r="G64">
        <v>12</v>
      </c>
    </row>
    <row r="65" spans="1:7" x14ac:dyDescent="0.2">
      <c r="A65" t="s">
        <v>85</v>
      </c>
      <c r="B65" t="s">
        <v>11</v>
      </c>
      <c r="C65" t="s">
        <v>31</v>
      </c>
      <c r="D65">
        <v>3</v>
      </c>
      <c r="E65">
        <v>3</v>
      </c>
      <c r="F65">
        <v>12600.000000000002</v>
      </c>
      <c r="G65">
        <v>8</v>
      </c>
    </row>
    <row r="66" spans="1:7" x14ac:dyDescent="0.2">
      <c r="A66" t="s">
        <v>86</v>
      </c>
      <c r="B66" t="s">
        <v>8</v>
      </c>
      <c r="C66" t="s">
        <v>22</v>
      </c>
      <c r="D66">
        <v>3</v>
      </c>
      <c r="E66">
        <v>2</v>
      </c>
      <c r="F66">
        <v>4800</v>
      </c>
      <c r="G66">
        <v>10</v>
      </c>
    </row>
    <row r="67" spans="1:7" x14ac:dyDescent="0.2">
      <c r="A67" t="s">
        <v>87</v>
      </c>
      <c r="B67" t="s">
        <v>11</v>
      </c>
      <c r="C67" t="s">
        <v>63</v>
      </c>
      <c r="D67">
        <v>3</v>
      </c>
      <c r="E67">
        <v>6</v>
      </c>
      <c r="F67">
        <v>35400.000000000007</v>
      </c>
      <c r="G67">
        <v>6</v>
      </c>
    </row>
    <row r="68" spans="1:7" x14ac:dyDescent="0.2">
      <c r="A68" t="s">
        <v>88</v>
      </c>
      <c r="B68" t="s">
        <v>8</v>
      </c>
      <c r="C68" t="s">
        <v>63</v>
      </c>
      <c r="D68">
        <v>2</v>
      </c>
      <c r="E68">
        <v>6</v>
      </c>
      <c r="F68">
        <v>35400.000000000007</v>
      </c>
      <c r="G68">
        <v>9</v>
      </c>
    </row>
    <row r="69" spans="1:7" x14ac:dyDescent="0.2">
      <c r="A69" t="s">
        <v>89</v>
      </c>
      <c r="B69" t="s">
        <v>8</v>
      </c>
      <c r="C69" t="s">
        <v>22</v>
      </c>
      <c r="D69">
        <v>1</v>
      </c>
      <c r="E69">
        <v>5</v>
      </c>
      <c r="F69">
        <v>22000</v>
      </c>
      <c r="G69">
        <v>14</v>
      </c>
    </row>
    <row r="70" spans="1:7" x14ac:dyDescent="0.2">
      <c r="A70" t="s">
        <v>90</v>
      </c>
      <c r="B70" t="s">
        <v>11</v>
      </c>
      <c r="C70" t="s">
        <v>31</v>
      </c>
      <c r="D70">
        <v>3</v>
      </c>
      <c r="E70">
        <v>4</v>
      </c>
      <c r="F70">
        <v>22000</v>
      </c>
      <c r="G70">
        <v>15</v>
      </c>
    </row>
    <row r="71" spans="1:7" x14ac:dyDescent="0.2">
      <c r="A71" t="s">
        <v>91</v>
      </c>
      <c r="B71" t="s">
        <v>8</v>
      </c>
      <c r="C71" t="s">
        <v>22</v>
      </c>
      <c r="D71">
        <v>2</v>
      </c>
      <c r="E71">
        <v>3</v>
      </c>
      <c r="F71">
        <v>8399.9999999999982</v>
      </c>
      <c r="G71">
        <v>11</v>
      </c>
    </row>
    <row r="72" spans="1:7" x14ac:dyDescent="0.2">
      <c r="A72" t="s">
        <v>92</v>
      </c>
      <c r="B72" t="s">
        <v>11</v>
      </c>
      <c r="C72" t="s">
        <v>34</v>
      </c>
      <c r="D72">
        <v>2</v>
      </c>
      <c r="E72">
        <v>6</v>
      </c>
      <c r="F72">
        <v>18000</v>
      </c>
      <c r="G72">
        <v>10</v>
      </c>
    </row>
    <row r="73" spans="1:7" x14ac:dyDescent="0.2">
      <c r="A73" t="s">
        <v>93</v>
      </c>
      <c r="B73" t="s">
        <v>11</v>
      </c>
      <c r="C73" t="s">
        <v>94</v>
      </c>
      <c r="D73">
        <v>2</v>
      </c>
      <c r="E73">
        <v>3</v>
      </c>
      <c r="F73">
        <v>7500</v>
      </c>
      <c r="G73">
        <v>12</v>
      </c>
    </row>
    <row r="74" spans="1:7" x14ac:dyDescent="0.2">
      <c r="A74" t="s">
        <v>95</v>
      </c>
      <c r="B74" t="s">
        <v>8</v>
      </c>
      <c r="C74" t="s">
        <v>9</v>
      </c>
      <c r="D74">
        <v>2</v>
      </c>
      <c r="E74">
        <v>3</v>
      </c>
      <c r="F74">
        <v>8100.0000000000018</v>
      </c>
      <c r="G74">
        <v>9</v>
      </c>
    </row>
    <row r="75" spans="1:7" x14ac:dyDescent="0.2">
      <c r="A75" t="s">
        <v>96</v>
      </c>
      <c r="B75" t="s">
        <v>8</v>
      </c>
      <c r="C75" t="s">
        <v>15</v>
      </c>
      <c r="D75">
        <v>2</v>
      </c>
      <c r="E75">
        <v>5</v>
      </c>
      <c r="F75">
        <v>11000</v>
      </c>
      <c r="G75">
        <v>9</v>
      </c>
    </row>
    <row r="76" spans="1:7" x14ac:dyDescent="0.2">
      <c r="A76" t="s">
        <v>97</v>
      </c>
      <c r="B76" t="s">
        <v>11</v>
      </c>
      <c r="C76" t="s">
        <v>9</v>
      </c>
      <c r="D76">
        <v>2</v>
      </c>
      <c r="E76">
        <v>7</v>
      </c>
      <c r="F76">
        <v>16800</v>
      </c>
      <c r="G76">
        <v>11</v>
      </c>
    </row>
    <row r="77" spans="1:7" x14ac:dyDescent="0.2">
      <c r="A77" t="s">
        <v>98</v>
      </c>
      <c r="B77" t="s">
        <v>11</v>
      </c>
      <c r="C77" t="s">
        <v>9</v>
      </c>
      <c r="D77">
        <v>1</v>
      </c>
      <c r="E77">
        <v>7</v>
      </c>
      <c r="F77">
        <v>21700</v>
      </c>
      <c r="G77">
        <v>10</v>
      </c>
    </row>
    <row r="78" spans="1:7" x14ac:dyDescent="0.2">
      <c r="A78" t="s">
        <v>99</v>
      </c>
      <c r="B78" t="s">
        <v>8</v>
      </c>
      <c r="C78" t="s">
        <v>9</v>
      </c>
      <c r="D78">
        <v>0</v>
      </c>
      <c r="E78">
        <v>3</v>
      </c>
      <c r="F78">
        <v>11399.999999999998</v>
      </c>
      <c r="G78">
        <v>8</v>
      </c>
    </row>
    <row r="79" spans="1:7" x14ac:dyDescent="0.2">
      <c r="A79" t="s">
        <v>100</v>
      </c>
      <c r="B79" t="s">
        <v>11</v>
      </c>
      <c r="C79" t="s">
        <v>9</v>
      </c>
      <c r="D79">
        <v>2</v>
      </c>
      <c r="E79">
        <v>6</v>
      </c>
      <c r="F79">
        <v>33599.999999999993</v>
      </c>
      <c r="G79">
        <v>12</v>
      </c>
    </row>
    <row r="80" spans="1:7" x14ac:dyDescent="0.2">
      <c r="A80" t="s">
        <v>101</v>
      </c>
      <c r="B80" t="s">
        <v>11</v>
      </c>
      <c r="C80" t="s">
        <v>36</v>
      </c>
      <c r="D80">
        <v>4</v>
      </c>
      <c r="E80">
        <v>7</v>
      </c>
      <c r="F80">
        <v>16800</v>
      </c>
      <c r="G80">
        <v>11</v>
      </c>
    </row>
    <row r="81" spans="1:7" x14ac:dyDescent="0.2">
      <c r="A81" t="s">
        <v>102</v>
      </c>
      <c r="B81" t="s">
        <v>11</v>
      </c>
      <c r="C81" t="s">
        <v>12</v>
      </c>
      <c r="D81">
        <v>3</v>
      </c>
      <c r="E81">
        <v>3</v>
      </c>
      <c r="F81">
        <v>15600.000000000002</v>
      </c>
      <c r="G81">
        <v>12</v>
      </c>
    </row>
    <row r="82" spans="1:7" x14ac:dyDescent="0.2">
      <c r="A82" t="s">
        <v>103</v>
      </c>
      <c r="B82" t="s">
        <v>8</v>
      </c>
      <c r="C82" t="s">
        <v>94</v>
      </c>
      <c r="D82">
        <v>0</v>
      </c>
      <c r="E82">
        <v>6</v>
      </c>
      <c r="F82">
        <v>34200</v>
      </c>
      <c r="G82">
        <v>11</v>
      </c>
    </row>
    <row r="83" spans="1:7" x14ac:dyDescent="0.2">
      <c r="A83" t="s">
        <v>104</v>
      </c>
      <c r="B83" t="s">
        <v>11</v>
      </c>
      <c r="C83" t="s">
        <v>22</v>
      </c>
      <c r="D83">
        <v>2</v>
      </c>
      <c r="E83">
        <v>3</v>
      </c>
      <c r="F83">
        <v>7800.0000000000009</v>
      </c>
      <c r="G83">
        <v>14</v>
      </c>
    </row>
    <row r="84" spans="1:7" x14ac:dyDescent="0.2">
      <c r="A84" t="s">
        <v>105</v>
      </c>
      <c r="B84" t="s">
        <v>11</v>
      </c>
      <c r="C84" t="s">
        <v>106</v>
      </c>
      <c r="D84">
        <v>2</v>
      </c>
      <c r="E84">
        <v>4</v>
      </c>
      <c r="F84">
        <v>16000</v>
      </c>
      <c r="G84">
        <v>6</v>
      </c>
    </row>
    <row r="85" spans="1:7" x14ac:dyDescent="0.2">
      <c r="A85" t="s">
        <v>107</v>
      </c>
      <c r="B85" t="s">
        <v>8</v>
      </c>
      <c r="C85" t="s">
        <v>20</v>
      </c>
      <c r="D85">
        <v>2</v>
      </c>
      <c r="E85">
        <v>3</v>
      </c>
      <c r="F85">
        <v>11700</v>
      </c>
      <c r="G85">
        <v>12</v>
      </c>
    </row>
    <row r="86" spans="1:7" x14ac:dyDescent="0.2">
      <c r="A86" t="s">
        <v>108</v>
      </c>
      <c r="B86" t="s">
        <v>11</v>
      </c>
      <c r="C86" t="s">
        <v>20</v>
      </c>
      <c r="D86">
        <v>2</v>
      </c>
      <c r="E86">
        <v>6</v>
      </c>
      <c r="F86">
        <v>24000</v>
      </c>
      <c r="G86">
        <v>12</v>
      </c>
    </row>
    <row r="87" spans="1:7" x14ac:dyDescent="0.2">
      <c r="A87" t="s">
        <v>109</v>
      </c>
      <c r="B87" t="s">
        <v>8</v>
      </c>
      <c r="C87" t="s">
        <v>36</v>
      </c>
      <c r="D87">
        <v>2</v>
      </c>
      <c r="E87">
        <v>2</v>
      </c>
      <c r="F87">
        <v>9200</v>
      </c>
      <c r="G87">
        <v>6</v>
      </c>
    </row>
    <row r="88" spans="1:7" x14ac:dyDescent="0.2">
      <c r="A88" t="s">
        <v>110</v>
      </c>
      <c r="B88" t="s">
        <v>11</v>
      </c>
      <c r="C88" t="s">
        <v>34</v>
      </c>
      <c r="D88">
        <v>3</v>
      </c>
      <c r="E88">
        <v>3</v>
      </c>
      <c r="F88">
        <v>6600.0000000000009</v>
      </c>
      <c r="G88">
        <v>15</v>
      </c>
    </row>
    <row r="89" spans="1:7" x14ac:dyDescent="0.2">
      <c r="A89" t="s">
        <v>111</v>
      </c>
      <c r="B89" t="s">
        <v>8</v>
      </c>
      <c r="C89" t="s">
        <v>94</v>
      </c>
      <c r="D89">
        <v>3</v>
      </c>
      <c r="E89">
        <v>21</v>
      </c>
      <c r="F89">
        <v>22400</v>
      </c>
      <c r="G89">
        <v>14</v>
      </c>
    </row>
    <row r="90" spans="1:7" x14ac:dyDescent="0.2">
      <c r="A90" t="s">
        <v>112</v>
      </c>
      <c r="B90" t="s">
        <v>11</v>
      </c>
      <c r="C90" t="s">
        <v>9</v>
      </c>
      <c r="D90">
        <v>3</v>
      </c>
      <c r="E90">
        <v>3</v>
      </c>
      <c r="F90">
        <v>14399.999999999998</v>
      </c>
      <c r="G90">
        <v>10</v>
      </c>
    </row>
    <row r="91" spans="1:7" x14ac:dyDescent="0.2">
      <c r="A91" t="s">
        <v>113</v>
      </c>
      <c r="B91" t="s">
        <v>8</v>
      </c>
      <c r="C91" t="s">
        <v>9</v>
      </c>
      <c r="D91">
        <v>4</v>
      </c>
      <c r="E91">
        <v>4</v>
      </c>
      <c r="F91">
        <v>21200</v>
      </c>
      <c r="G91">
        <v>10</v>
      </c>
    </row>
    <row r="92" spans="1:7" x14ac:dyDescent="0.2">
      <c r="A92" t="s">
        <v>114</v>
      </c>
      <c r="B92" t="s">
        <v>8</v>
      </c>
      <c r="C92" t="s">
        <v>115</v>
      </c>
      <c r="D92">
        <v>2</v>
      </c>
      <c r="E92">
        <v>7</v>
      </c>
      <c r="F92">
        <v>28699.999999999996</v>
      </c>
      <c r="G92">
        <v>11</v>
      </c>
    </row>
    <row r="93" spans="1:7" x14ac:dyDescent="0.2">
      <c r="A93" t="s">
        <v>116</v>
      </c>
      <c r="B93" t="s">
        <v>8</v>
      </c>
      <c r="C93" t="s">
        <v>22</v>
      </c>
      <c r="D93">
        <v>2</v>
      </c>
      <c r="E93">
        <v>5</v>
      </c>
      <c r="F93">
        <v>18000</v>
      </c>
      <c r="G93">
        <v>9</v>
      </c>
    </row>
    <row r="94" spans="1:7" x14ac:dyDescent="0.2">
      <c r="A94" t="s">
        <v>117</v>
      </c>
      <c r="B94" t="s">
        <v>8</v>
      </c>
      <c r="C94" t="s">
        <v>20</v>
      </c>
      <c r="D94">
        <v>3</v>
      </c>
      <c r="E94">
        <v>5</v>
      </c>
      <c r="F94">
        <v>23000</v>
      </c>
      <c r="G94">
        <v>17</v>
      </c>
    </row>
    <row r="95" spans="1:7" x14ac:dyDescent="0.2">
      <c r="A95" t="s">
        <v>118</v>
      </c>
      <c r="B95" t="s">
        <v>8</v>
      </c>
      <c r="C95" t="s">
        <v>94</v>
      </c>
      <c r="D95">
        <v>3</v>
      </c>
      <c r="E95">
        <v>4</v>
      </c>
      <c r="F95">
        <v>17600</v>
      </c>
      <c r="G95">
        <v>10</v>
      </c>
    </row>
    <row r="96" spans="1:7" x14ac:dyDescent="0.2">
      <c r="A96" t="s">
        <v>119</v>
      </c>
      <c r="B96" t="s">
        <v>8</v>
      </c>
      <c r="C96" t="s">
        <v>20</v>
      </c>
      <c r="D96">
        <v>1</v>
      </c>
      <c r="E96">
        <v>6</v>
      </c>
      <c r="F96">
        <v>12600.000000000002</v>
      </c>
      <c r="G96">
        <v>6</v>
      </c>
    </row>
    <row r="97" spans="1:7" x14ac:dyDescent="0.2">
      <c r="A97" t="s">
        <v>120</v>
      </c>
      <c r="B97" t="s">
        <v>8</v>
      </c>
      <c r="C97" t="s">
        <v>20</v>
      </c>
      <c r="D97">
        <v>3</v>
      </c>
      <c r="E97">
        <v>3</v>
      </c>
      <c r="F97">
        <v>17400</v>
      </c>
      <c r="G97">
        <v>12</v>
      </c>
    </row>
    <row r="98" spans="1:7" x14ac:dyDescent="0.2">
      <c r="A98" t="s">
        <v>121</v>
      </c>
      <c r="B98" t="s">
        <v>8</v>
      </c>
      <c r="C98" t="s">
        <v>94</v>
      </c>
      <c r="D98">
        <v>1</v>
      </c>
      <c r="E98">
        <v>7</v>
      </c>
      <c r="F98">
        <v>35699.999999999993</v>
      </c>
      <c r="G98">
        <v>9</v>
      </c>
    </row>
    <row r="99" spans="1:7" x14ac:dyDescent="0.2">
      <c r="A99" t="s">
        <v>122</v>
      </c>
      <c r="B99" t="s">
        <v>8</v>
      </c>
      <c r="C99" t="s">
        <v>9</v>
      </c>
      <c r="D99">
        <v>3</v>
      </c>
      <c r="E99">
        <v>2</v>
      </c>
      <c r="F99">
        <v>7000</v>
      </c>
      <c r="G99">
        <v>6</v>
      </c>
    </row>
    <row r="100" spans="1:7" x14ac:dyDescent="0.2">
      <c r="A100" t="s">
        <v>123</v>
      </c>
      <c r="B100" t="s">
        <v>8</v>
      </c>
      <c r="C100" t="s">
        <v>50</v>
      </c>
      <c r="D100">
        <v>2</v>
      </c>
      <c r="E100">
        <v>5</v>
      </c>
      <c r="F100">
        <v>14000</v>
      </c>
      <c r="G100">
        <v>11</v>
      </c>
    </row>
    <row r="101" spans="1:7" x14ac:dyDescent="0.2">
      <c r="A101" t="s">
        <v>124</v>
      </c>
      <c r="B101" t="s">
        <v>11</v>
      </c>
      <c r="C101" t="s">
        <v>15</v>
      </c>
      <c r="D101">
        <v>2</v>
      </c>
      <c r="E101">
        <v>4</v>
      </c>
      <c r="F101">
        <v>15200</v>
      </c>
      <c r="G101">
        <v>12</v>
      </c>
    </row>
    <row r="102" spans="1:7" x14ac:dyDescent="0.2">
      <c r="A102" t="s">
        <v>125</v>
      </c>
      <c r="B102" t="s">
        <v>8</v>
      </c>
      <c r="C102" t="s">
        <v>63</v>
      </c>
      <c r="D102">
        <v>2</v>
      </c>
      <c r="E102">
        <v>7</v>
      </c>
      <c r="F102">
        <v>37100</v>
      </c>
      <c r="G102">
        <v>14</v>
      </c>
    </row>
    <row r="103" spans="1:7" x14ac:dyDescent="0.2">
      <c r="A103" t="s">
        <v>126</v>
      </c>
      <c r="B103" t="s">
        <v>11</v>
      </c>
      <c r="C103" t="s">
        <v>31</v>
      </c>
      <c r="D103">
        <v>2</v>
      </c>
      <c r="E103">
        <v>6</v>
      </c>
      <c r="F103">
        <v>13799.999999999998</v>
      </c>
      <c r="G103">
        <v>13</v>
      </c>
    </row>
    <row r="104" spans="1:7" x14ac:dyDescent="0.2">
      <c r="A104" t="s">
        <v>127</v>
      </c>
      <c r="B104" t="s">
        <v>8</v>
      </c>
      <c r="C104" t="s">
        <v>22</v>
      </c>
      <c r="D104">
        <v>2</v>
      </c>
      <c r="E104">
        <v>3</v>
      </c>
      <c r="F104">
        <v>11700</v>
      </c>
      <c r="G104">
        <v>11</v>
      </c>
    </row>
    <row r="105" spans="1:7" x14ac:dyDescent="0.2">
      <c r="A105" t="s">
        <v>128</v>
      </c>
      <c r="B105" t="s">
        <v>8</v>
      </c>
      <c r="C105" t="s">
        <v>22</v>
      </c>
      <c r="D105">
        <v>2</v>
      </c>
      <c r="E105">
        <v>4</v>
      </c>
      <c r="F105">
        <v>23200</v>
      </c>
      <c r="G105">
        <v>5</v>
      </c>
    </row>
    <row r="106" spans="1:7" x14ac:dyDescent="0.2">
      <c r="A106" t="s">
        <v>129</v>
      </c>
      <c r="B106" t="s">
        <v>11</v>
      </c>
      <c r="C106" t="s">
        <v>53</v>
      </c>
      <c r="D106">
        <v>4</v>
      </c>
      <c r="E106">
        <v>7</v>
      </c>
      <c r="F106">
        <v>37800.000000000007</v>
      </c>
      <c r="G106">
        <v>17</v>
      </c>
    </row>
    <row r="107" spans="1:7" x14ac:dyDescent="0.2">
      <c r="A107" t="s">
        <v>130</v>
      </c>
      <c r="B107" t="s">
        <v>8</v>
      </c>
      <c r="C107" t="s">
        <v>12</v>
      </c>
      <c r="D107">
        <v>4</v>
      </c>
      <c r="E107">
        <v>3</v>
      </c>
      <c r="F107">
        <v>11700</v>
      </c>
      <c r="G107">
        <v>12</v>
      </c>
    </row>
    <row r="108" spans="1:7" x14ac:dyDescent="0.2">
      <c r="A108" t="s">
        <v>131</v>
      </c>
      <c r="B108" t="s">
        <v>8</v>
      </c>
      <c r="C108" t="s">
        <v>42</v>
      </c>
      <c r="D108">
        <v>0</v>
      </c>
      <c r="E108">
        <v>2</v>
      </c>
      <c r="F108">
        <v>5400</v>
      </c>
      <c r="G108">
        <v>8</v>
      </c>
    </row>
    <row r="109" spans="1:7" x14ac:dyDescent="0.2">
      <c r="A109" t="s">
        <v>132</v>
      </c>
      <c r="B109" t="s">
        <v>8</v>
      </c>
      <c r="C109" t="s">
        <v>36</v>
      </c>
      <c r="D109">
        <v>2</v>
      </c>
      <c r="E109">
        <v>3</v>
      </c>
      <c r="F109">
        <v>13799.999999999998</v>
      </c>
      <c r="G109">
        <v>9</v>
      </c>
    </row>
    <row r="110" spans="1:7" x14ac:dyDescent="0.2">
      <c r="A110" t="s">
        <v>133</v>
      </c>
      <c r="B110" t="s">
        <v>11</v>
      </c>
      <c r="C110" t="s">
        <v>22</v>
      </c>
      <c r="D110">
        <v>3</v>
      </c>
      <c r="E110">
        <v>2</v>
      </c>
      <c r="F110">
        <v>10200</v>
      </c>
      <c r="G110">
        <v>4</v>
      </c>
    </row>
    <row r="111" spans="1:7" x14ac:dyDescent="0.2">
      <c r="A111" t="s">
        <v>134</v>
      </c>
      <c r="B111" t="s">
        <v>11</v>
      </c>
      <c r="C111" t="s">
        <v>31</v>
      </c>
      <c r="D111">
        <v>2</v>
      </c>
      <c r="E111">
        <v>3</v>
      </c>
      <c r="F111">
        <v>13799.999999999998</v>
      </c>
      <c r="G111">
        <v>8</v>
      </c>
    </row>
    <row r="112" spans="1:7" x14ac:dyDescent="0.2">
      <c r="A112" t="s">
        <v>135</v>
      </c>
      <c r="B112" t="s">
        <v>11</v>
      </c>
      <c r="C112" t="s">
        <v>9</v>
      </c>
      <c r="D112">
        <v>1</v>
      </c>
      <c r="E112">
        <v>6</v>
      </c>
      <c r="F112">
        <v>22200.000000000004</v>
      </c>
      <c r="G112">
        <v>8</v>
      </c>
    </row>
    <row r="113" spans="1:7" x14ac:dyDescent="0.2">
      <c r="A113" t="s">
        <v>136</v>
      </c>
      <c r="B113" t="s">
        <v>8</v>
      </c>
      <c r="C113" t="s">
        <v>36</v>
      </c>
      <c r="D113">
        <v>1</v>
      </c>
      <c r="E113">
        <v>3</v>
      </c>
      <c r="F113">
        <v>12000</v>
      </c>
      <c r="G113">
        <v>11</v>
      </c>
    </row>
    <row r="114" spans="1:7" x14ac:dyDescent="0.2">
      <c r="A114" t="s">
        <v>137</v>
      </c>
      <c r="B114" t="s">
        <v>8</v>
      </c>
      <c r="C114" t="s">
        <v>42</v>
      </c>
      <c r="D114">
        <v>3</v>
      </c>
      <c r="E114">
        <v>6</v>
      </c>
      <c r="F114">
        <v>21600</v>
      </c>
      <c r="G114">
        <v>15</v>
      </c>
    </row>
    <row r="115" spans="1:7" x14ac:dyDescent="0.2">
      <c r="A115" t="s">
        <v>138</v>
      </c>
      <c r="B115" t="s">
        <v>8</v>
      </c>
      <c r="C115" t="s">
        <v>34</v>
      </c>
      <c r="D115">
        <v>0</v>
      </c>
      <c r="E115">
        <v>16</v>
      </c>
      <c r="F115">
        <v>89400</v>
      </c>
      <c r="G115">
        <v>9</v>
      </c>
    </row>
    <row r="116" spans="1:7" x14ac:dyDescent="0.2">
      <c r="A116" t="s">
        <v>139</v>
      </c>
      <c r="B116" t="s">
        <v>11</v>
      </c>
      <c r="C116" t="s">
        <v>94</v>
      </c>
      <c r="D116">
        <v>2</v>
      </c>
      <c r="E116">
        <v>3</v>
      </c>
      <c r="F116">
        <v>7800.0000000000009</v>
      </c>
      <c r="G116">
        <v>9</v>
      </c>
    </row>
    <row r="117" spans="1:7" x14ac:dyDescent="0.2">
      <c r="A117" t="s">
        <v>140</v>
      </c>
      <c r="B117" t="s">
        <v>8</v>
      </c>
      <c r="C117" t="s">
        <v>9</v>
      </c>
      <c r="D117">
        <v>2</v>
      </c>
      <c r="E117">
        <v>2</v>
      </c>
      <c r="F117">
        <v>5200</v>
      </c>
      <c r="G117">
        <v>9</v>
      </c>
    </row>
    <row r="118" spans="1:7" x14ac:dyDescent="0.2">
      <c r="A118" t="s">
        <v>141</v>
      </c>
      <c r="B118" t="s">
        <v>11</v>
      </c>
      <c r="C118" t="s">
        <v>31</v>
      </c>
      <c r="D118">
        <v>2</v>
      </c>
      <c r="E118">
        <v>4</v>
      </c>
      <c r="F118">
        <v>12000</v>
      </c>
      <c r="G118">
        <v>12</v>
      </c>
    </row>
    <row r="119" spans="1:7" x14ac:dyDescent="0.2">
      <c r="A119" t="s">
        <v>142</v>
      </c>
      <c r="B119" t="s">
        <v>8</v>
      </c>
      <c r="C119" t="s">
        <v>22</v>
      </c>
      <c r="D119">
        <v>2</v>
      </c>
      <c r="E119">
        <v>5</v>
      </c>
      <c r="F119">
        <v>23500</v>
      </c>
      <c r="G119">
        <v>31</v>
      </c>
    </row>
    <row r="120" spans="1:7" x14ac:dyDescent="0.2">
      <c r="A120" t="s">
        <v>143</v>
      </c>
      <c r="B120" t="s">
        <v>11</v>
      </c>
      <c r="C120" t="s">
        <v>12</v>
      </c>
      <c r="D120">
        <v>2</v>
      </c>
      <c r="E120">
        <v>3</v>
      </c>
      <c r="F120">
        <v>8100.0000000000018</v>
      </c>
      <c r="G120">
        <v>9</v>
      </c>
    </row>
    <row r="121" spans="1:7" x14ac:dyDescent="0.2">
      <c r="A121" t="s">
        <v>144</v>
      </c>
      <c r="B121" t="s">
        <v>11</v>
      </c>
      <c r="C121" t="s">
        <v>31</v>
      </c>
      <c r="D121">
        <v>3</v>
      </c>
      <c r="E121">
        <v>2</v>
      </c>
      <c r="F121">
        <v>10000</v>
      </c>
      <c r="G121">
        <v>8</v>
      </c>
    </row>
    <row r="122" spans="1:7" x14ac:dyDescent="0.2">
      <c r="A122" t="s">
        <v>145</v>
      </c>
      <c r="B122" t="s">
        <v>11</v>
      </c>
      <c r="C122" t="s">
        <v>9</v>
      </c>
      <c r="D122">
        <v>2</v>
      </c>
      <c r="E122">
        <v>5</v>
      </c>
      <c r="F122">
        <v>21000</v>
      </c>
      <c r="G122">
        <v>9</v>
      </c>
    </row>
    <row r="123" spans="1:7" x14ac:dyDescent="0.2">
      <c r="A123" t="s">
        <v>146</v>
      </c>
      <c r="B123" t="s">
        <v>8</v>
      </c>
      <c r="C123" t="s">
        <v>9</v>
      </c>
      <c r="D123">
        <v>3</v>
      </c>
      <c r="E123">
        <v>4</v>
      </c>
      <c r="F123">
        <v>13600</v>
      </c>
      <c r="G123">
        <v>7</v>
      </c>
    </row>
    <row r="124" spans="1:7" x14ac:dyDescent="0.2">
      <c r="A124" t="s">
        <v>147</v>
      </c>
      <c r="B124" t="s">
        <v>11</v>
      </c>
      <c r="C124" t="s">
        <v>36</v>
      </c>
      <c r="D124">
        <v>2</v>
      </c>
      <c r="E124">
        <v>6</v>
      </c>
      <c r="F124">
        <v>20400</v>
      </c>
      <c r="G124">
        <v>10</v>
      </c>
    </row>
    <row r="125" spans="1:7" x14ac:dyDescent="0.2">
      <c r="A125" t="s">
        <v>148</v>
      </c>
      <c r="B125" t="s">
        <v>8</v>
      </c>
      <c r="C125" t="s">
        <v>63</v>
      </c>
      <c r="D125">
        <v>4</v>
      </c>
      <c r="E125">
        <v>4</v>
      </c>
      <c r="F125">
        <v>19200</v>
      </c>
      <c r="G125">
        <v>6</v>
      </c>
    </row>
    <row r="126" spans="1:7" x14ac:dyDescent="0.2">
      <c r="A126" t="s">
        <v>149</v>
      </c>
      <c r="B126" t="s">
        <v>11</v>
      </c>
      <c r="C126" t="s">
        <v>63</v>
      </c>
      <c r="D126">
        <v>1</v>
      </c>
      <c r="E126">
        <v>3</v>
      </c>
      <c r="F126">
        <v>8700</v>
      </c>
      <c r="G126">
        <v>9</v>
      </c>
    </row>
    <row r="127" spans="1:7" x14ac:dyDescent="0.2">
      <c r="A127" t="s">
        <v>150</v>
      </c>
      <c r="B127" t="s">
        <v>11</v>
      </c>
      <c r="C127" t="s">
        <v>9</v>
      </c>
      <c r="D127">
        <v>1</v>
      </c>
      <c r="E127">
        <v>1</v>
      </c>
      <c r="F127">
        <v>5200</v>
      </c>
      <c r="G127">
        <v>11</v>
      </c>
    </row>
    <row r="128" spans="1:7" x14ac:dyDescent="0.2">
      <c r="A128" t="s">
        <v>151</v>
      </c>
      <c r="B128" t="s">
        <v>8</v>
      </c>
      <c r="C128" t="s">
        <v>31</v>
      </c>
      <c r="D128">
        <v>0</v>
      </c>
      <c r="E128">
        <v>4</v>
      </c>
      <c r="F128">
        <v>16400</v>
      </c>
      <c r="G128">
        <v>15</v>
      </c>
    </row>
    <row r="129" spans="1:7" x14ac:dyDescent="0.2">
      <c r="A129" t="s">
        <v>152</v>
      </c>
      <c r="B129" t="s">
        <v>8</v>
      </c>
      <c r="C129" t="s">
        <v>115</v>
      </c>
      <c r="D129">
        <v>1</v>
      </c>
      <c r="E129">
        <v>5</v>
      </c>
      <c r="F129">
        <v>16500</v>
      </c>
      <c r="G129">
        <v>9</v>
      </c>
    </row>
    <row r="130" spans="1:7" x14ac:dyDescent="0.2">
      <c r="A130" t="s">
        <v>153</v>
      </c>
      <c r="B130" t="s">
        <v>11</v>
      </c>
      <c r="C130" t="s">
        <v>22</v>
      </c>
      <c r="D130">
        <v>3</v>
      </c>
      <c r="E130">
        <v>7</v>
      </c>
      <c r="F130">
        <v>21700</v>
      </c>
      <c r="G130">
        <v>15</v>
      </c>
    </row>
    <row r="131" spans="1:7" x14ac:dyDescent="0.2">
      <c r="A131" t="s">
        <v>154</v>
      </c>
      <c r="B131" t="s">
        <v>8</v>
      </c>
      <c r="C131" t="s">
        <v>9</v>
      </c>
      <c r="D131">
        <v>3</v>
      </c>
      <c r="E131">
        <v>6</v>
      </c>
      <c r="F131">
        <v>33000</v>
      </c>
      <c r="G131">
        <v>14</v>
      </c>
    </row>
    <row r="132" spans="1:7" x14ac:dyDescent="0.2">
      <c r="A132" t="s">
        <v>155</v>
      </c>
      <c r="B132" t="s">
        <v>8</v>
      </c>
      <c r="C132" t="s">
        <v>22</v>
      </c>
      <c r="D132">
        <v>2</v>
      </c>
      <c r="E132">
        <v>6</v>
      </c>
      <c r="F132">
        <v>16799.999999999996</v>
      </c>
      <c r="G132">
        <v>42</v>
      </c>
    </row>
    <row r="133" spans="1:7" x14ac:dyDescent="0.2">
      <c r="A133" t="s">
        <v>156</v>
      </c>
      <c r="B133" t="s">
        <v>11</v>
      </c>
      <c r="C133" t="s">
        <v>53</v>
      </c>
      <c r="D133">
        <v>2</v>
      </c>
      <c r="E133">
        <v>5</v>
      </c>
      <c r="F133">
        <v>21000</v>
      </c>
      <c r="G133">
        <v>11</v>
      </c>
    </row>
    <row r="134" spans="1:7" x14ac:dyDescent="0.2">
      <c r="A134" t="s">
        <v>157</v>
      </c>
      <c r="B134" t="s">
        <v>11</v>
      </c>
      <c r="C134" t="s">
        <v>9</v>
      </c>
      <c r="D134">
        <v>3</v>
      </c>
      <c r="E134">
        <v>3</v>
      </c>
      <c r="F134">
        <v>10200</v>
      </c>
      <c r="G134">
        <v>10</v>
      </c>
    </row>
    <row r="135" spans="1:7" x14ac:dyDescent="0.2">
      <c r="A135" t="s">
        <v>158</v>
      </c>
      <c r="B135" t="s">
        <v>11</v>
      </c>
      <c r="C135" t="s">
        <v>12</v>
      </c>
      <c r="D135">
        <v>3</v>
      </c>
      <c r="E135">
        <v>4</v>
      </c>
      <c r="F135">
        <v>16800</v>
      </c>
      <c r="G135">
        <v>8</v>
      </c>
    </row>
    <row r="136" spans="1:7" x14ac:dyDescent="0.2">
      <c r="A136" t="s">
        <v>159</v>
      </c>
      <c r="B136" t="s">
        <v>8</v>
      </c>
      <c r="C136" t="s">
        <v>15</v>
      </c>
      <c r="D136">
        <v>2</v>
      </c>
      <c r="E136">
        <v>2</v>
      </c>
      <c r="F136">
        <v>9800</v>
      </c>
      <c r="G136">
        <v>10</v>
      </c>
    </row>
    <row r="137" spans="1:7" x14ac:dyDescent="0.2">
      <c r="A137" t="s">
        <v>160</v>
      </c>
      <c r="B137" t="s">
        <v>11</v>
      </c>
      <c r="C137" t="s">
        <v>20</v>
      </c>
      <c r="D137">
        <v>3</v>
      </c>
      <c r="E137">
        <v>3</v>
      </c>
      <c r="F137">
        <v>7800.0000000000009</v>
      </c>
      <c r="G137">
        <v>12</v>
      </c>
    </row>
    <row r="138" spans="1:7" x14ac:dyDescent="0.2">
      <c r="A138" t="s">
        <v>161</v>
      </c>
      <c r="B138" t="s">
        <v>11</v>
      </c>
      <c r="C138" t="s">
        <v>9</v>
      </c>
      <c r="D138">
        <v>4</v>
      </c>
      <c r="E138">
        <v>3</v>
      </c>
      <c r="F138">
        <v>16799.999999999996</v>
      </c>
      <c r="G138">
        <v>9</v>
      </c>
    </row>
    <row r="139" spans="1:7" x14ac:dyDescent="0.2">
      <c r="A139" t="s">
        <v>162</v>
      </c>
      <c r="B139" t="s">
        <v>8</v>
      </c>
      <c r="C139" t="s">
        <v>22</v>
      </c>
      <c r="D139">
        <v>2</v>
      </c>
      <c r="E139">
        <v>3</v>
      </c>
      <c r="F139">
        <v>16200.000000000004</v>
      </c>
      <c r="G139">
        <v>8</v>
      </c>
    </row>
    <row r="140" spans="1:7" x14ac:dyDescent="0.2">
      <c r="A140" t="s">
        <v>163</v>
      </c>
      <c r="B140" t="s">
        <v>11</v>
      </c>
      <c r="C140" t="s">
        <v>164</v>
      </c>
      <c r="D140">
        <v>2</v>
      </c>
      <c r="E140">
        <v>3</v>
      </c>
      <c r="F140">
        <v>9899.9999999999982</v>
      </c>
      <c r="G140">
        <v>5</v>
      </c>
    </row>
  </sheetData>
  <autoFilter ref="A1:G1" xr:uid="{A8AF6663-2B9C-4687-A407-D1CD340A1DFF}"/>
  <mergeCells count="10">
    <mergeCell ref="I24:L27"/>
    <mergeCell ref="I35:L35"/>
    <mergeCell ref="I36:L36"/>
    <mergeCell ref="I37:L37"/>
    <mergeCell ref="I39:L39"/>
    <mergeCell ref="I40:L40"/>
    <mergeCell ref="I41:L41"/>
    <mergeCell ref="I43:L43"/>
    <mergeCell ref="I44:L44"/>
    <mergeCell ref="I45:L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3F89-BAAE-47E8-ACCC-41742F8FEB07}">
  <dimension ref="A1:AO130"/>
  <sheetViews>
    <sheetView tabSelected="1" topLeftCell="X1" zoomScale="70" zoomScaleNormal="70" workbookViewId="0">
      <selection activeCell="AO28" sqref="AO28"/>
    </sheetView>
  </sheetViews>
  <sheetFormatPr defaultRowHeight="14.25" x14ac:dyDescent="0.2"/>
  <cols>
    <col min="8" max="8" width="9" customWidth="1"/>
    <col min="9" max="9" width="19.125" customWidth="1"/>
    <col min="10" max="10" width="18.625" customWidth="1"/>
    <col min="11" max="11" width="14.875" customWidth="1"/>
    <col min="12" max="12" width="18.625" customWidth="1"/>
    <col min="13" max="13" width="9" customWidth="1"/>
    <col min="14" max="14" width="10.75" customWidth="1"/>
    <col min="15" max="15" width="17" customWidth="1"/>
    <col min="16" max="16" width="11.125" customWidth="1"/>
    <col min="17" max="17" width="9" customWidth="1"/>
    <col min="18" max="18" width="15.875" customWidth="1"/>
    <col min="19" max="32" width="9" customWidth="1"/>
    <col min="34" max="34" width="10.25" bestFit="1" customWidth="1"/>
  </cols>
  <sheetData>
    <row r="1" spans="1:4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t="s">
        <v>170</v>
      </c>
      <c r="N1" t="s">
        <v>201</v>
      </c>
      <c r="O1" s="1" t="s">
        <v>202</v>
      </c>
      <c r="P1" s="1" t="s">
        <v>203</v>
      </c>
      <c r="R1" t="s">
        <v>208</v>
      </c>
      <c r="W1" t="s">
        <v>215</v>
      </c>
    </row>
    <row r="2" spans="1:41" ht="15" x14ac:dyDescent="0.25">
      <c r="A2" t="s">
        <v>7</v>
      </c>
      <c r="B2" t="s">
        <v>8</v>
      </c>
      <c r="C2" t="s">
        <v>9</v>
      </c>
      <c r="D2">
        <v>2</v>
      </c>
      <c r="E2">
        <v>3</v>
      </c>
      <c r="F2">
        <v>17100</v>
      </c>
      <c r="G2">
        <v>12</v>
      </c>
      <c r="I2" s="2" t="s">
        <v>174</v>
      </c>
      <c r="J2" s="2" t="s">
        <v>4</v>
      </c>
      <c r="K2" s="2" t="s">
        <v>5</v>
      </c>
      <c r="L2" s="2" t="s">
        <v>6</v>
      </c>
      <c r="O2" s="31" t="s">
        <v>198</v>
      </c>
      <c r="P2" s="31" t="s">
        <v>199</v>
      </c>
      <c r="Q2" s="31" t="s">
        <v>200</v>
      </c>
      <c r="R2" s="31" t="s">
        <v>209</v>
      </c>
      <c r="S2" s="31" t="s">
        <v>210</v>
      </c>
      <c r="T2" s="31" t="s">
        <v>211</v>
      </c>
      <c r="W2" s="31" t="s">
        <v>216</v>
      </c>
      <c r="X2" s="31" t="s">
        <v>210</v>
      </c>
      <c r="Y2" s="31" t="s">
        <v>211</v>
      </c>
      <c r="AH2" t="s">
        <v>227</v>
      </c>
    </row>
    <row r="3" spans="1:41" x14ac:dyDescent="0.2">
      <c r="A3" t="s">
        <v>10</v>
      </c>
      <c r="B3" t="s">
        <v>11</v>
      </c>
      <c r="C3" t="s">
        <v>12</v>
      </c>
      <c r="D3">
        <v>1</v>
      </c>
      <c r="E3">
        <v>3</v>
      </c>
      <c r="F3">
        <v>14399.999999999998</v>
      </c>
      <c r="G3">
        <v>10</v>
      </c>
      <c r="I3" s="4" t="s">
        <v>171</v>
      </c>
      <c r="J3" s="7">
        <f>AVERAGE(E:E)</f>
        <v>3.9689922480620154</v>
      </c>
      <c r="K3" s="7">
        <f>AVERAGE(F:F)</f>
        <v>15873.643410852714</v>
      </c>
      <c r="L3" s="7">
        <f>AVERAGE(G:G)</f>
        <v>10.209302325581396</v>
      </c>
      <c r="N3" t="s">
        <v>197</v>
      </c>
      <c r="O3">
        <f>_xlfn.PERCENTILE.INC(F:F,90%)</f>
        <v>28140</v>
      </c>
      <c r="P3">
        <f>_xlfn.PERCENTILE.INC(E:E,80%)</f>
        <v>6</v>
      </c>
      <c r="Q3">
        <f>COUNTIFS(F:F,"&gt;="&amp;O3,E:E,"&gt;="&amp;P3)</f>
        <v>13</v>
      </c>
      <c r="R3" t="s">
        <v>212</v>
      </c>
      <c r="S3">
        <f>COUNTIF(B:B,R3)</f>
        <v>73</v>
      </c>
      <c r="T3" s="32">
        <f>S3/$S$5</f>
        <v>0.56589147286821706</v>
      </c>
      <c r="W3" t="s">
        <v>106</v>
      </c>
      <c r="X3">
        <f>COUNTIF(C:C,W3)</f>
        <v>1</v>
      </c>
      <c r="Y3" s="32">
        <f>X3/$X$20</f>
        <v>7.7519379844961239E-3</v>
      </c>
      <c r="AH3" t="s">
        <v>228</v>
      </c>
      <c r="AI3">
        <f>COUNT(G:G)</f>
        <v>129</v>
      </c>
      <c r="AK3" s="34" t="s">
        <v>233</v>
      </c>
      <c r="AL3" s="34"/>
      <c r="AM3" s="34"/>
      <c r="AN3" s="34"/>
      <c r="AO3" s="34"/>
    </row>
    <row r="4" spans="1:41" x14ac:dyDescent="0.2">
      <c r="A4" t="s">
        <v>13</v>
      </c>
      <c r="B4" t="s">
        <v>8</v>
      </c>
      <c r="C4" t="s">
        <v>12</v>
      </c>
      <c r="D4">
        <v>4</v>
      </c>
      <c r="E4">
        <v>3</v>
      </c>
      <c r="F4">
        <v>6000</v>
      </c>
      <c r="G4">
        <v>14</v>
      </c>
      <c r="I4" s="4" t="s">
        <v>172</v>
      </c>
      <c r="J4" s="4">
        <f>MEDIAN(E:E)</f>
        <v>3</v>
      </c>
      <c r="K4" s="4">
        <f>MEDIAN(F:F)</f>
        <v>14100.000000000002</v>
      </c>
      <c r="L4" s="4">
        <f>MEDIAN(G:G)</f>
        <v>10</v>
      </c>
      <c r="R4" t="s">
        <v>213</v>
      </c>
      <c r="S4">
        <f>COUNTIF(B:B,R4)</f>
        <v>56</v>
      </c>
      <c r="T4" s="32">
        <f>S4/S$5</f>
        <v>0.43410852713178294</v>
      </c>
      <c r="W4" t="s">
        <v>164</v>
      </c>
      <c r="X4">
        <f>COUNTIF(C:C,W4)</f>
        <v>1</v>
      </c>
      <c r="Y4" s="32">
        <f>X4/$X$20</f>
        <v>7.7519379844961239E-3</v>
      </c>
      <c r="AH4" t="s">
        <v>229</v>
      </c>
      <c r="AI4">
        <f>TRUNC(AI3^0.5)</f>
        <v>11</v>
      </c>
      <c r="AK4" s="34"/>
      <c r="AL4" s="34"/>
      <c r="AM4" s="34"/>
      <c r="AN4" s="34"/>
      <c r="AO4" s="34"/>
    </row>
    <row r="5" spans="1:41" x14ac:dyDescent="0.2">
      <c r="A5" t="s">
        <v>14</v>
      </c>
      <c r="B5" t="s">
        <v>8</v>
      </c>
      <c r="C5" t="s">
        <v>15</v>
      </c>
      <c r="D5">
        <v>3</v>
      </c>
      <c r="E5">
        <v>5</v>
      </c>
      <c r="F5">
        <v>15500</v>
      </c>
      <c r="G5">
        <v>10</v>
      </c>
      <c r="I5" s="5" t="s">
        <v>173</v>
      </c>
      <c r="J5" s="5">
        <f>_xlfn.MODE.MULT(E:E)</f>
        <v>3</v>
      </c>
      <c r="K5" s="5">
        <f>_xlfn.MODE.MULT(F:F)</f>
        <v>35400.000000000007</v>
      </c>
      <c r="L5" s="5">
        <f>_xlfn.MODE.MULT(G:G)</f>
        <v>12</v>
      </c>
      <c r="N5" t="s">
        <v>204</v>
      </c>
      <c r="O5" t="s">
        <v>205</v>
      </c>
      <c r="R5" t="s">
        <v>214</v>
      </c>
      <c r="S5">
        <f>SUM(S3:S4)</f>
        <v>129</v>
      </c>
      <c r="T5" s="32">
        <f>SUM(T3:T4)</f>
        <v>1</v>
      </c>
      <c r="W5" t="s">
        <v>53</v>
      </c>
      <c r="X5">
        <f>COUNTIF(C:C,W5)</f>
        <v>2</v>
      </c>
      <c r="Y5" s="32">
        <f>X5/$X$20</f>
        <v>1.5503875968992248E-2</v>
      </c>
      <c r="AH5" t="s">
        <v>230</v>
      </c>
      <c r="AI5">
        <f>MAX(G:G)</f>
        <v>15</v>
      </c>
      <c r="AK5" s="34"/>
      <c r="AL5" s="34"/>
      <c r="AM5" s="34"/>
      <c r="AN5" s="34"/>
      <c r="AO5" s="34"/>
    </row>
    <row r="6" spans="1:41" x14ac:dyDescent="0.2">
      <c r="A6" t="s">
        <v>16</v>
      </c>
      <c r="B6" t="s">
        <v>8</v>
      </c>
      <c r="C6" t="s">
        <v>9</v>
      </c>
      <c r="D6">
        <v>3</v>
      </c>
      <c r="E6">
        <v>4</v>
      </c>
      <c r="F6">
        <v>18000</v>
      </c>
      <c r="G6">
        <v>12</v>
      </c>
      <c r="O6" t="s">
        <v>6</v>
      </c>
      <c r="P6" t="s">
        <v>207</v>
      </c>
      <c r="W6" t="s">
        <v>50</v>
      </c>
      <c r="X6">
        <f>COUNTIF(C:C,W6)</f>
        <v>2</v>
      </c>
      <c r="Y6" s="32">
        <f>X6/$X$20</f>
        <v>1.5503875968992248E-2</v>
      </c>
      <c r="AH6" t="s">
        <v>231</v>
      </c>
      <c r="AI6">
        <f>MIN(G:G)</f>
        <v>5</v>
      </c>
      <c r="AK6" s="34"/>
      <c r="AL6" s="34"/>
      <c r="AM6" s="34"/>
      <c r="AN6" s="34"/>
      <c r="AO6" s="34"/>
    </row>
    <row r="7" spans="1:41" x14ac:dyDescent="0.2">
      <c r="A7" t="s">
        <v>17</v>
      </c>
      <c r="B7" t="s">
        <v>11</v>
      </c>
      <c r="C7" t="s">
        <v>12</v>
      </c>
      <c r="D7">
        <v>4</v>
      </c>
      <c r="E7">
        <v>3</v>
      </c>
      <c r="F7">
        <v>17400</v>
      </c>
      <c r="G7">
        <v>10</v>
      </c>
      <c r="I7" s="3" t="s">
        <v>175</v>
      </c>
      <c r="N7" t="s">
        <v>206</v>
      </c>
      <c r="O7">
        <f>_xlfn.PERCENTILE.INC(G:G,30%)</f>
        <v>9</v>
      </c>
      <c r="P7">
        <f>COUNTIF(G:G,"&lt;="&amp;O7)</f>
        <v>50</v>
      </c>
      <c r="W7" t="s">
        <v>115</v>
      </c>
      <c r="X7">
        <f>COUNTIF(C:C,W7)</f>
        <v>2</v>
      </c>
      <c r="Y7" s="32">
        <f>X7/$X$20</f>
        <v>1.5503875968992248E-2</v>
      </c>
      <c r="AH7" t="s">
        <v>232</v>
      </c>
      <c r="AI7">
        <f>(AI5-AI6)/AI4</f>
        <v>0.90909090909090906</v>
      </c>
      <c r="AK7" s="34"/>
      <c r="AL7" s="34"/>
      <c r="AM7" s="34"/>
      <c r="AN7" s="34"/>
      <c r="AO7" s="34"/>
    </row>
    <row r="8" spans="1:41" ht="15" x14ac:dyDescent="0.25">
      <c r="A8" t="s">
        <v>18</v>
      </c>
      <c r="B8" t="s">
        <v>11</v>
      </c>
      <c r="C8" t="s">
        <v>15</v>
      </c>
      <c r="D8">
        <v>4</v>
      </c>
      <c r="E8">
        <v>4</v>
      </c>
      <c r="F8">
        <v>12400</v>
      </c>
      <c r="G8">
        <v>12</v>
      </c>
      <c r="I8" s="2" t="s">
        <v>195</v>
      </c>
      <c r="J8" s="2" t="s">
        <v>4</v>
      </c>
      <c r="K8" s="2" t="s">
        <v>5</v>
      </c>
      <c r="L8" s="2" t="s">
        <v>6</v>
      </c>
      <c r="W8" t="s">
        <v>27</v>
      </c>
      <c r="X8">
        <f>COUNTIF(C:C,W8)</f>
        <v>3</v>
      </c>
      <c r="Y8" s="32">
        <f>X8/$X$20</f>
        <v>2.3255813953488372E-2</v>
      </c>
    </row>
    <row r="9" spans="1:41" x14ac:dyDescent="0.2">
      <c r="A9" t="s">
        <v>19</v>
      </c>
      <c r="B9" t="s">
        <v>8</v>
      </c>
      <c r="C9" t="s">
        <v>20</v>
      </c>
      <c r="D9">
        <v>2</v>
      </c>
      <c r="E9">
        <v>5</v>
      </c>
      <c r="F9">
        <v>24500</v>
      </c>
      <c r="G9">
        <v>8</v>
      </c>
      <c r="I9" s="4" t="s">
        <v>176</v>
      </c>
      <c r="J9" s="4">
        <f>MAX(E:E)-MIN(E:E)</f>
        <v>6</v>
      </c>
      <c r="K9" s="4">
        <f>MAX(F:F)-MIN(F:F)</f>
        <v>34600</v>
      </c>
      <c r="L9" s="4">
        <f>MAX(G:G)-MIN(G:G)</f>
        <v>10</v>
      </c>
      <c r="W9" t="s">
        <v>34</v>
      </c>
      <c r="X9">
        <f>COUNTIF(C:C,W9)</f>
        <v>4</v>
      </c>
      <c r="Y9" s="32">
        <f>X9/$X$20</f>
        <v>3.1007751937984496E-2</v>
      </c>
    </row>
    <row r="10" spans="1:41" x14ac:dyDescent="0.2">
      <c r="A10" t="s">
        <v>21</v>
      </c>
      <c r="B10" t="s">
        <v>8</v>
      </c>
      <c r="C10" t="s">
        <v>22</v>
      </c>
      <c r="D10">
        <v>3</v>
      </c>
      <c r="E10">
        <v>2</v>
      </c>
      <c r="F10">
        <v>4400</v>
      </c>
      <c r="G10">
        <v>6</v>
      </c>
      <c r="I10" s="4" t="s">
        <v>177</v>
      </c>
      <c r="J10" s="7">
        <f>_xlfn.VAR.S(E:E)</f>
        <v>2.5771560077519382</v>
      </c>
      <c r="K10" s="7">
        <f>_xlfn.VAR.S(F:F)</f>
        <v>67881643.653100789</v>
      </c>
      <c r="L10" s="7">
        <f>_xlfn.VAR.S(G:G)</f>
        <v>6.3699127906976685</v>
      </c>
      <c r="W10" t="s">
        <v>94</v>
      </c>
      <c r="X10">
        <f>COUNTIF(C:C,W10)</f>
        <v>5</v>
      </c>
      <c r="Y10" s="32">
        <f>X10/$X$20</f>
        <v>3.875968992248062E-2</v>
      </c>
      <c r="AH10" t="s">
        <v>216</v>
      </c>
      <c r="AI10" t="s">
        <v>210</v>
      </c>
      <c r="AJ10" t="s">
        <v>211</v>
      </c>
      <c r="AK10" t="s">
        <v>218</v>
      </c>
      <c r="AL10" t="s">
        <v>219</v>
      </c>
    </row>
    <row r="11" spans="1:41" x14ac:dyDescent="0.2">
      <c r="A11" t="s">
        <v>23</v>
      </c>
      <c r="B11" t="s">
        <v>8</v>
      </c>
      <c r="C11" t="s">
        <v>9</v>
      </c>
      <c r="D11">
        <v>3</v>
      </c>
      <c r="E11">
        <v>4</v>
      </c>
      <c r="F11">
        <v>19200</v>
      </c>
      <c r="G11">
        <v>12</v>
      </c>
      <c r="I11" s="4" t="s">
        <v>178</v>
      </c>
      <c r="J11" s="7">
        <f>_xlfn.STDEV.S(E:E)</f>
        <v>1.6053523001982892</v>
      </c>
      <c r="K11" s="7">
        <f>_xlfn.STDEV.S(F:F)</f>
        <v>8239.0317181754308</v>
      </c>
      <c r="L11" s="7">
        <f>_xlfn.STDEV.S(G:G)</f>
        <v>2.5238686159738326</v>
      </c>
      <c r="W11" t="s">
        <v>42</v>
      </c>
      <c r="X11">
        <f>COUNTIF(C:C,W11)</f>
        <v>5</v>
      </c>
      <c r="Y11" s="32">
        <f>X11/$X$20</f>
        <v>3.875968992248062E-2</v>
      </c>
      <c r="AG11">
        <v>5</v>
      </c>
      <c r="AH11" t="str">
        <f>AG11&amp;" semanas"</f>
        <v>5 semanas</v>
      </c>
      <c r="AI11">
        <f>COUNTIF(G:G,AG11)</f>
        <v>4</v>
      </c>
      <c r="AJ11" s="32">
        <f>AI11/$AI$22</f>
        <v>3.1007751937984496E-2</v>
      </c>
      <c r="AK11">
        <f>SUM($AI$11:AI11)</f>
        <v>4</v>
      </c>
      <c r="AL11" s="32">
        <f>SUM($AJ$11:AJ11)</f>
        <v>3.1007751937984496E-2</v>
      </c>
    </row>
    <row r="12" spans="1:41" x14ac:dyDescent="0.2">
      <c r="A12" t="s">
        <v>25</v>
      </c>
      <c r="B12" t="s">
        <v>11</v>
      </c>
      <c r="C12" t="s">
        <v>12</v>
      </c>
      <c r="D12">
        <v>2</v>
      </c>
      <c r="E12">
        <v>2</v>
      </c>
      <c r="F12">
        <v>7000</v>
      </c>
      <c r="G12">
        <v>8</v>
      </c>
      <c r="I12" s="5" t="s">
        <v>179</v>
      </c>
      <c r="J12" s="8">
        <f>J11/J3</f>
        <v>0.40447352876089709</v>
      </c>
      <c r="K12" s="8">
        <f t="shared" ref="K12:L12" si="0">K11/K3</f>
        <v>0.51903847811917303</v>
      </c>
      <c r="L12" s="8">
        <f t="shared" si="0"/>
        <v>0.2472126434780747</v>
      </c>
      <c r="W12" t="s">
        <v>36</v>
      </c>
      <c r="X12">
        <f>COUNTIF(C:C,W12)</f>
        <v>6</v>
      </c>
      <c r="Y12" s="32">
        <f>X12/$X$20</f>
        <v>4.6511627906976744E-2</v>
      </c>
      <c r="AG12">
        <v>6</v>
      </c>
      <c r="AH12" t="str">
        <f t="shared" ref="AH12:AH21" si="1">AG12&amp;" semanas"</f>
        <v>6 semanas</v>
      </c>
      <c r="AI12">
        <f>COUNTIF(G:G,AG12)</f>
        <v>11</v>
      </c>
      <c r="AJ12" s="32">
        <f t="shared" ref="AJ12:AJ21" si="2">AI12/$AI$22</f>
        <v>8.5271317829457363E-2</v>
      </c>
      <c r="AK12">
        <f>SUM($AI$11:AI12)</f>
        <v>15</v>
      </c>
      <c r="AL12" s="32">
        <f>SUM($AJ$11:AJ12)</f>
        <v>0.11627906976744186</v>
      </c>
    </row>
    <row r="13" spans="1:41" x14ac:dyDescent="0.2">
      <c r="A13" t="s">
        <v>26</v>
      </c>
      <c r="B13" t="s">
        <v>8</v>
      </c>
      <c r="C13" t="s">
        <v>27</v>
      </c>
      <c r="D13">
        <v>3</v>
      </c>
      <c r="E13">
        <v>6</v>
      </c>
      <c r="F13">
        <v>21000</v>
      </c>
      <c r="G13">
        <v>13</v>
      </c>
      <c r="W13" t="s">
        <v>15</v>
      </c>
      <c r="X13">
        <f>COUNTIF(C:C,W13)</f>
        <v>7</v>
      </c>
      <c r="Y13" s="32">
        <f>X13/$X$20</f>
        <v>5.4263565891472867E-2</v>
      </c>
      <c r="AG13">
        <v>7</v>
      </c>
      <c r="AH13" t="str">
        <f t="shared" si="1"/>
        <v>7 semanas</v>
      </c>
      <c r="AI13">
        <f>COUNTIF(G:G,AG13)</f>
        <v>2</v>
      </c>
      <c r="AJ13" s="32">
        <f t="shared" si="2"/>
        <v>1.5503875968992248E-2</v>
      </c>
      <c r="AK13">
        <f>SUM($AI$11:AI13)</f>
        <v>17</v>
      </c>
      <c r="AL13" s="32">
        <f>SUM($AJ$11:AJ13)</f>
        <v>0.13178294573643412</v>
      </c>
    </row>
    <row r="14" spans="1:41" x14ac:dyDescent="0.2">
      <c r="A14" t="s">
        <v>28</v>
      </c>
      <c r="B14" t="s">
        <v>8</v>
      </c>
      <c r="C14" t="s">
        <v>20</v>
      </c>
      <c r="D14">
        <v>2</v>
      </c>
      <c r="E14">
        <v>3</v>
      </c>
      <c r="F14">
        <v>16200.000000000004</v>
      </c>
      <c r="G14">
        <v>14</v>
      </c>
      <c r="I14" s="22" t="s">
        <v>180</v>
      </c>
      <c r="J14" s="23"/>
      <c r="K14" s="23"/>
      <c r="L14" s="24"/>
      <c r="W14" t="s">
        <v>63</v>
      </c>
      <c r="X14">
        <f>COUNTIF(C:C,W14)</f>
        <v>9</v>
      </c>
      <c r="Y14" s="32">
        <f>X14/$X$20</f>
        <v>6.9767441860465115E-2</v>
      </c>
      <c r="AG14">
        <v>8</v>
      </c>
      <c r="AH14" t="str">
        <f t="shared" si="1"/>
        <v>8 semanas</v>
      </c>
      <c r="AI14">
        <f>COUNTIF(G:G,AG14)</f>
        <v>13</v>
      </c>
      <c r="AJ14" s="32">
        <f t="shared" si="2"/>
        <v>0.10077519379844961</v>
      </c>
      <c r="AK14">
        <f>SUM($AI$11:AI14)</f>
        <v>30</v>
      </c>
      <c r="AL14" s="32">
        <f>SUM($AJ$11:AJ14)</f>
        <v>0.23255813953488375</v>
      </c>
    </row>
    <row r="15" spans="1:41" x14ac:dyDescent="0.2">
      <c r="A15" t="s">
        <v>29</v>
      </c>
      <c r="B15" t="s">
        <v>8</v>
      </c>
      <c r="C15" t="s">
        <v>9</v>
      </c>
      <c r="D15">
        <v>1</v>
      </c>
      <c r="E15">
        <v>2</v>
      </c>
      <c r="F15">
        <v>10800</v>
      </c>
      <c r="G15">
        <v>6</v>
      </c>
      <c r="I15" s="25"/>
      <c r="J15" s="26"/>
      <c r="K15" s="26"/>
      <c r="L15" s="27"/>
      <c r="W15" t="s">
        <v>12</v>
      </c>
      <c r="X15">
        <f>COUNTIF(C:C,W15)</f>
        <v>11</v>
      </c>
      <c r="Y15" s="32">
        <f>X15/$X$20</f>
        <v>8.5271317829457363E-2</v>
      </c>
      <c r="AG15">
        <v>9</v>
      </c>
      <c r="AH15" t="str">
        <f t="shared" si="1"/>
        <v>9 semanas</v>
      </c>
      <c r="AI15">
        <f>COUNTIF(G:G,AG15)</f>
        <v>20</v>
      </c>
      <c r="AJ15" s="32">
        <f t="shared" si="2"/>
        <v>0.15503875968992248</v>
      </c>
      <c r="AK15">
        <f>SUM($AI$11:AI15)</f>
        <v>50</v>
      </c>
      <c r="AL15" s="32">
        <f>SUM($AJ$11:AJ15)</f>
        <v>0.38759689922480622</v>
      </c>
    </row>
    <row r="16" spans="1:41" x14ac:dyDescent="0.2">
      <c r="A16" t="s">
        <v>30</v>
      </c>
      <c r="B16" t="s">
        <v>8</v>
      </c>
      <c r="C16" t="s">
        <v>31</v>
      </c>
      <c r="D16">
        <v>2</v>
      </c>
      <c r="E16">
        <v>4</v>
      </c>
      <c r="F16">
        <v>9600</v>
      </c>
      <c r="G16">
        <v>15</v>
      </c>
      <c r="I16" s="25"/>
      <c r="J16" s="26"/>
      <c r="K16" s="26"/>
      <c r="L16" s="27"/>
      <c r="W16" t="s">
        <v>31</v>
      </c>
      <c r="X16">
        <f>COUNTIF(C:C,W16)</f>
        <v>12</v>
      </c>
      <c r="Y16" s="32">
        <f>X16/$X$20</f>
        <v>9.3023255813953487E-2</v>
      </c>
      <c r="AG16">
        <v>10</v>
      </c>
      <c r="AH16" t="str">
        <f t="shared" si="1"/>
        <v>10 semanas</v>
      </c>
      <c r="AI16">
        <f>COUNTIF(G:G,AG16)</f>
        <v>21</v>
      </c>
      <c r="AJ16" s="32">
        <f t="shared" si="2"/>
        <v>0.16279069767441862</v>
      </c>
      <c r="AK16">
        <f>SUM($AI$11:AI16)</f>
        <v>71</v>
      </c>
      <c r="AL16" s="32">
        <f>SUM($AJ$11:AJ16)</f>
        <v>0.5503875968992249</v>
      </c>
    </row>
    <row r="17" spans="1:38" x14ac:dyDescent="0.2">
      <c r="A17" t="s">
        <v>32</v>
      </c>
      <c r="B17" t="s">
        <v>11</v>
      </c>
      <c r="C17" t="s">
        <v>9</v>
      </c>
      <c r="D17">
        <v>1</v>
      </c>
      <c r="E17">
        <v>6</v>
      </c>
      <c r="F17">
        <v>19799.999999999996</v>
      </c>
      <c r="G17">
        <v>11</v>
      </c>
      <c r="I17" s="28"/>
      <c r="J17" s="29"/>
      <c r="K17" s="29"/>
      <c r="L17" s="30"/>
      <c r="W17" t="s">
        <v>22</v>
      </c>
      <c r="X17">
        <f>COUNTIF(C:C,W17)</f>
        <v>13</v>
      </c>
      <c r="Y17" s="32">
        <f>X17/$X$20</f>
        <v>0.10077519379844961</v>
      </c>
      <c r="AG17">
        <v>11</v>
      </c>
      <c r="AH17" t="str">
        <f t="shared" si="1"/>
        <v>11 semanas</v>
      </c>
      <c r="AI17">
        <f>COUNTIF(G:G,AG17)</f>
        <v>15</v>
      </c>
      <c r="AJ17" s="32">
        <f t="shared" si="2"/>
        <v>0.11627906976744186</v>
      </c>
      <c r="AK17">
        <f>SUM($AI$11:AI17)</f>
        <v>86</v>
      </c>
      <c r="AL17" s="32">
        <f>SUM($AJ$11:AJ17)</f>
        <v>0.66666666666666674</v>
      </c>
    </row>
    <row r="18" spans="1:38" x14ac:dyDescent="0.2">
      <c r="A18" t="s">
        <v>33</v>
      </c>
      <c r="B18" t="s">
        <v>8</v>
      </c>
      <c r="C18" t="s">
        <v>34</v>
      </c>
      <c r="D18">
        <v>1</v>
      </c>
      <c r="E18">
        <v>3</v>
      </c>
      <c r="F18">
        <v>12899.999999999998</v>
      </c>
      <c r="G18">
        <v>9</v>
      </c>
      <c r="W18" t="s">
        <v>20</v>
      </c>
      <c r="X18">
        <f>COUNTIF(C:C,W18)</f>
        <v>16</v>
      </c>
      <c r="Y18" s="32">
        <f>X18/$X$20</f>
        <v>0.12403100775193798</v>
      </c>
      <c r="AG18">
        <v>12</v>
      </c>
      <c r="AH18" t="str">
        <f t="shared" si="1"/>
        <v>12 semanas</v>
      </c>
      <c r="AI18">
        <f>COUNTIF(G:G,AG18)</f>
        <v>23</v>
      </c>
      <c r="AJ18" s="32">
        <f t="shared" si="2"/>
        <v>0.17829457364341086</v>
      </c>
      <c r="AK18">
        <f>SUM($AI$11:AI18)</f>
        <v>109</v>
      </c>
      <c r="AL18" s="32">
        <f>SUM($AJ$11:AJ18)</f>
        <v>0.84496124031007758</v>
      </c>
    </row>
    <row r="19" spans="1:38" x14ac:dyDescent="0.2">
      <c r="A19" t="s">
        <v>35</v>
      </c>
      <c r="B19" t="s">
        <v>11</v>
      </c>
      <c r="C19" t="s">
        <v>36</v>
      </c>
      <c r="D19">
        <v>3</v>
      </c>
      <c r="E19">
        <v>6</v>
      </c>
      <c r="F19">
        <v>19200.000000000004</v>
      </c>
      <c r="G19">
        <v>7</v>
      </c>
      <c r="I19" s="1" t="s">
        <v>181</v>
      </c>
      <c r="J19" s="1"/>
      <c r="K19" s="1"/>
      <c r="L19" s="1"/>
      <c r="W19" t="s">
        <v>9</v>
      </c>
      <c r="X19">
        <f>COUNTIF(C:C,W19)</f>
        <v>30</v>
      </c>
      <c r="Y19" s="32">
        <f>X19/$X$20</f>
        <v>0.23255813953488372</v>
      </c>
      <c r="AG19">
        <v>13</v>
      </c>
      <c r="AH19" t="str">
        <f t="shared" si="1"/>
        <v>13 semanas</v>
      </c>
      <c r="AI19">
        <f>COUNTIF(G:G,AG19)</f>
        <v>5</v>
      </c>
      <c r="AJ19" s="32">
        <f t="shared" si="2"/>
        <v>3.875968992248062E-2</v>
      </c>
      <c r="AK19">
        <f>SUM($AI$11:AI19)</f>
        <v>114</v>
      </c>
      <c r="AL19" s="32">
        <f>SUM($AJ$11:AJ19)</f>
        <v>0.88372093023255816</v>
      </c>
    </row>
    <row r="20" spans="1:38" ht="15" x14ac:dyDescent="0.25">
      <c r="A20" t="s">
        <v>37</v>
      </c>
      <c r="B20" t="s">
        <v>8</v>
      </c>
      <c r="C20" t="s">
        <v>9</v>
      </c>
      <c r="D20">
        <v>0</v>
      </c>
      <c r="E20">
        <v>7</v>
      </c>
      <c r="F20">
        <v>28000</v>
      </c>
      <c r="G20">
        <v>14</v>
      </c>
      <c r="I20" s="9" t="s">
        <v>182</v>
      </c>
      <c r="J20" s="9" t="s">
        <v>4</v>
      </c>
      <c r="K20" s="9" t="s">
        <v>5</v>
      </c>
      <c r="L20" s="9" t="s">
        <v>6</v>
      </c>
      <c r="W20" t="s">
        <v>214</v>
      </c>
      <c r="X20">
        <f>SUM(X3:X19)</f>
        <v>129</v>
      </c>
      <c r="Y20" s="33">
        <f>SUM(Y3:Y19)</f>
        <v>1</v>
      </c>
      <c r="AG20">
        <v>14</v>
      </c>
      <c r="AH20" t="str">
        <f t="shared" si="1"/>
        <v>14 semanas</v>
      </c>
      <c r="AI20">
        <f>COUNTIF(G:G,AG20)</f>
        <v>8</v>
      </c>
      <c r="AJ20" s="32">
        <f t="shared" si="2"/>
        <v>6.2015503875968991E-2</v>
      </c>
      <c r="AK20">
        <f>SUM($AI$11:AI20)</f>
        <v>122</v>
      </c>
      <c r="AL20" s="32">
        <f>SUM($AJ$11:AJ20)</f>
        <v>0.94573643410852715</v>
      </c>
    </row>
    <row r="21" spans="1:38" x14ac:dyDescent="0.2">
      <c r="A21" t="s">
        <v>38</v>
      </c>
      <c r="B21" t="s">
        <v>8</v>
      </c>
      <c r="C21" t="s">
        <v>31</v>
      </c>
      <c r="D21">
        <v>2</v>
      </c>
      <c r="E21">
        <v>3</v>
      </c>
      <c r="F21">
        <v>17400</v>
      </c>
      <c r="G21">
        <v>8</v>
      </c>
      <c r="I21" s="10">
        <v>1</v>
      </c>
      <c r="J21" s="10">
        <f>_xlfn.QUARTILE.INC(E:E,$I21)</f>
        <v>3</v>
      </c>
      <c r="K21" s="10">
        <f>_xlfn.QUARTILE.INC(F:F,$I21)</f>
        <v>9899.9999999999982</v>
      </c>
      <c r="L21" s="10">
        <f>_xlfn.QUARTILE.INC(G:G,$I21)</f>
        <v>9</v>
      </c>
      <c r="AG21">
        <v>15</v>
      </c>
      <c r="AH21" t="str">
        <f t="shared" si="1"/>
        <v>15 semanas</v>
      </c>
      <c r="AI21">
        <f>COUNTIF(G:G,AG21)</f>
        <v>7</v>
      </c>
      <c r="AJ21" s="32">
        <f t="shared" si="2"/>
        <v>5.4263565891472867E-2</v>
      </c>
      <c r="AK21">
        <f>SUM($AI$11:AI21)</f>
        <v>129</v>
      </c>
      <c r="AL21" s="32">
        <f>SUM($AJ$11:AJ21)</f>
        <v>1</v>
      </c>
    </row>
    <row r="22" spans="1:38" x14ac:dyDescent="0.2">
      <c r="A22" t="s">
        <v>40</v>
      </c>
      <c r="B22" t="s">
        <v>11</v>
      </c>
      <c r="C22" t="s">
        <v>20</v>
      </c>
      <c r="D22">
        <v>2</v>
      </c>
      <c r="E22">
        <v>2</v>
      </c>
      <c r="F22">
        <v>7800</v>
      </c>
      <c r="G22">
        <v>10</v>
      </c>
      <c r="I22" s="11">
        <v>2</v>
      </c>
      <c r="J22" s="11">
        <f>_xlfn.QUARTILE.INC(E:E,$I22)</f>
        <v>3</v>
      </c>
      <c r="K22" s="11">
        <f>_xlfn.QUARTILE.INC(F:F,$I22)</f>
        <v>14100.000000000002</v>
      </c>
      <c r="L22" s="11">
        <f>_xlfn.QUARTILE.INC(G:G,$I22)</f>
        <v>10</v>
      </c>
      <c r="R22" t="s">
        <v>217</v>
      </c>
      <c r="X22" t="s">
        <v>225</v>
      </c>
      <c r="AI22">
        <f>SUM(AI11:AI21)</f>
        <v>129</v>
      </c>
      <c r="AJ22" s="32">
        <f>SUM(AJ11:AJ21)</f>
        <v>1</v>
      </c>
    </row>
    <row r="23" spans="1:38" x14ac:dyDescent="0.2">
      <c r="A23" t="s">
        <v>41</v>
      </c>
      <c r="B23" t="s">
        <v>8</v>
      </c>
      <c r="C23" t="s">
        <v>42</v>
      </c>
      <c r="D23">
        <v>3</v>
      </c>
      <c r="E23">
        <v>6</v>
      </c>
      <c r="F23">
        <v>23400</v>
      </c>
      <c r="G23">
        <v>10</v>
      </c>
      <c r="I23" s="12">
        <v>3</v>
      </c>
      <c r="J23" s="12">
        <f>_xlfn.QUARTILE.INC(E:E,$I23)</f>
        <v>5</v>
      </c>
      <c r="K23" s="12">
        <f>_xlfn.QUARTILE.INC(F:F,$I23)</f>
        <v>21000</v>
      </c>
      <c r="L23" s="12">
        <f>_xlfn.QUARTILE.INC(G:G,$I23)</f>
        <v>12</v>
      </c>
      <c r="R23" t="s">
        <v>216</v>
      </c>
      <c r="S23" t="s">
        <v>210</v>
      </c>
      <c r="T23" t="s">
        <v>211</v>
      </c>
      <c r="U23" t="s">
        <v>218</v>
      </c>
      <c r="V23" t="s">
        <v>219</v>
      </c>
      <c r="Y23" t="s">
        <v>216</v>
      </c>
      <c r="Z23" t="s">
        <v>210</v>
      </c>
      <c r="AA23" t="s">
        <v>211</v>
      </c>
      <c r="AB23" t="s">
        <v>218</v>
      </c>
      <c r="AC23" t="s">
        <v>219</v>
      </c>
    </row>
    <row r="24" spans="1:38" x14ac:dyDescent="0.2">
      <c r="A24" t="s">
        <v>43</v>
      </c>
      <c r="B24" t="s">
        <v>11</v>
      </c>
      <c r="C24" t="s">
        <v>42</v>
      </c>
      <c r="D24">
        <v>3</v>
      </c>
      <c r="E24">
        <v>6</v>
      </c>
      <c r="F24">
        <v>36000</v>
      </c>
      <c r="G24">
        <v>9</v>
      </c>
      <c r="H24">
        <v>0</v>
      </c>
      <c r="R24" t="s">
        <v>224</v>
      </c>
      <c r="S24">
        <f>COUNTIF(D:D,H24)</f>
        <v>5</v>
      </c>
      <c r="T24" s="32">
        <f>S24/$S$29</f>
        <v>3.875968992248062E-2</v>
      </c>
      <c r="U24">
        <f>SUM($S$24:S24)</f>
        <v>5</v>
      </c>
      <c r="V24" s="32">
        <f>U24/$S$29</f>
        <v>3.875968992248062E-2</v>
      </c>
      <c r="X24">
        <v>1</v>
      </c>
      <c r="Y24" t="s">
        <v>226</v>
      </c>
      <c r="Z24">
        <f>COUNTIF(E:E,X24)</f>
        <v>4</v>
      </c>
      <c r="AA24" s="32">
        <f>Z24/$Z$31</f>
        <v>3.1007751937984496E-2</v>
      </c>
      <c r="AB24">
        <f>SUM($Z$24:Z24)</f>
        <v>4</v>
      </c>
      <c r="AC24" s="32">
        <f>AB24/$Z$31</f>
        <v>3.1007751937984496E-2</v>
      </c>
    </row>
    <row r="25" spans="1:38" x14ac:dyDescent="0.2">
      <c r="A25" t="s">
        <v>44</v>
      </c>
      <c r="B25" t="s">
        <v>8</v>
      </c>
      <c r="C25" t="s">
        <v>9</v>
      </c>
      <c r="D25">
        <v>4</v>
      </c>
      <c r="E25">
        <v>5</v>
      </c>
      <c r="F25">
        <v>26500</v>
      </c>
      <c r="G25">
        <v>6</v>
      </c>
      <c r="H25">
        <v>1</v>
      </c>
      <c r="I25" s="19" t="s">
        <v>183</v>
      </c>
      <c r="J25" s="20"/>
      <c r="K25" s="20"/>
      <c r="L25" s="21"/>
      <c r="R25" t="s">
        <v>220</v>
      </c>
      <c r="S25">
        <f>COUNTIF(D:D,H25)</f>
        <v>19</v>
      </c>
      <c r="T25" s="32">
        <f t="shared" ref="T25:T28" si="3">S25/$S$29</f>
        <v>0.14728682170542637</v>
      </c>
      <c r="U25">
        <f>SUM($S$24:S25)</f>
        <v>24</v>
      </c>
      <c r="V25" s="32">
        <f t="shared" ref="V25:V28" si="4">U25/$S$29</f>
        <v>0.18604651162790697</v>
      </c>
      <c r="X25">
        <v>2</v>
      </c>
      <c r="Y25" t="str">
        <f>X25&amp;" produtos"</f>
        <v>2 produtos</v>
      </c>
      <c r="Z25">
        <f>COUNTIF(E:E,X25)</f>
        <v>16</v>
      </c>
      <c r="AA25" s="32">
        <f t="shared" ref="AA25:AA30" si="5">Z25/$Z$31</f>
        <v>0.12403100775193798</v>
      </c>
      <c r="AB25">
        <f>SUM($Z$24:Z25)</f>
        <v>20</v>
      </c>
      <c r="AC25" s="32">
        <f t="shared" ref="AC25:AC30" si="6">AB25/$Z$31</f>
        <v>0.15503875968992248</v>
      </c>
    </row>
    <row r="26" spans="1:38" x14ac:dyDescent="0.2">
      <c r="A26" t="s">
        <v>45</v>
      </c>
      <c r="B26" t="s">
        <v>11</v>
      </c>
      <c r="C26" t="s">
        <v>9</v>
      </c>
      <c r="D26">
        <v>2</v>
      </c>
      <c r="E26">
        <v>4</v>
      </c>
      <c r="F26">
        <v>20000</v>
      </c>
      <c r="G26">
        <v>14</v>
      </c>
      <c r="H26">
        <v>2</v>
      </c>
      <c r="I26" s="13" t="s">
        <v>184</v>
      </c>
      <c r="J26" s="14"/>
      <c r="K26" s="14"/>
      <c r="L26" s="15"/>
      <c r="R26" t="s">
        <v>221</v>
      </c>
      <c r="S26">
        <f>COUNTIF(D:D,H26)</f>
        <v>49</v>
      </c>
      <c r="T26" s="32">
        <f t="shared" si="3"/>
        <v>0.37984496124031009</v>
      </c>
      <c r="U26">
        <f>SUM($S$24:S26)</f>
        <v>73</v>
      </c>
      <c r="V26" s="32">
        <f t="shared" si="4"/>
        <v>0.56589147286821706</v>
      </c>
      <c r="X26">
        <v>3</v>
      </c>
      <c r="Y26" t="str">
        <f t="shared" ref="Y26:Y30" si="7">X26&amp;" produtos"</f>
        <v>3 produtos</v>
      </c>
      <c r="Z26">
        <f>COUNTIF(E:E,X26)</f>
        <v>45</v>
      </c>
      <c r="AA26" s="32">
        <f t="shared" si="5"/>
        <v>0.34883720930232559</v>
      </c>
      <c r="AB26">
        <f>SUM($Z$24:Z26)</f>
        <v>65</v>
      </c>
      <c r="AC26" s="32">
        <f t="shared" si="6"/>
        <v>0.50387596899224807</v>
      </c>
    </row>
    <row r="27" spans="1:38" x14ac:dyDescent="0.2">
      <c r="A27" t="s">
        <v>46</v>
      </c>
      <c r="B27" t="s">
        <v>11</v>
      </c>
      <c r="C27" t="s">
        <v>9</v>
      </c>
      <c r="D27">
        <v>3</v>
      </c>
      <c r="E27">
        <v>4</v>
      </c>
      <c r="F27">
        <v>8400</v>
      </c>
      <c r="G27">
        <v>5</v>
      </c>
      <c r="H27">
        <v>3</v>
      </c>
      <c r="I27" s="16" t="s">
        <v>185</v>
      </c>
      <c r="J27" s="17"/>
      <c r="K27" s="17"/>
      <c r="L27" s="18"/>
      <c r="R27" t="s">
        <v>222</v>
      </c>
      <c r="S27">
        <f>COUNTIF(D:D,H27)</f>
        <v>46</v>
      </c>
      <c r="T27" s="32">
        <f t="shared" si="3"/>
        <v>0.35658914728682173</v>
      </c>
      <c r="U27">
        <f>SUM($S$24:S27)</f>
        <v>119</v>
      </c>
      <c r="V27" s="32">
        <f t="shared" si="4"/>
        <v>0.92248062015503873</v>
      </c>
      <c r="X27">
        <v>4</v>
      </c>
      <c r="Y27" t="str">
        <f t="shared" si="7"/>
        <v>4 produtos</v>
      </c>
      <c r="Z27">
        <f>COUNTIF(E:E,X27)</f>
        <v>20</v>
      </c>
      <c r="AA27" s="32">
        <f t="shared" si="5"/>
        <v>0.15503875968992248</v>
      </c>
      <c r="AB27">
        <f>SUM($Z$24:Z27)</f>
        <v>85</v>
      </c>
      <c r="AC27" s="32">
        <f t="shared" si="6"/>
        <v>0.65891472868217049</v>
      </c>
    </row>
    <row r="28" spans="1:38" x14ac:dyDescent="0.2">
      <c r="A28" t="s">
        <v>47</v>
      </c>
      <c r="B28" t="s">
        <v>8</v>
      </c>
      <c r="C28" t="s">
        <v>42</v>
      </c>
      <c r="D28">
        <v>1</v>
      </c>
      <c r="E28">
        <v>3</v>
      </c>
      <c r="F28">
        <v>6899.9999999999991</v>
      </c>
      <c r="G28">
        <v>6</v>
      </c>
      <c r="H28">
        <v>4</v>
      </c>
      <c r="R28" t="s">
        <v>223</v>
      </c>
      <c r="S28">
        <f>COUNTIF(D:D,H28)</f>
        <v>10</v>
      </c>
      <c r="T28" s="32">
        <f t="shared" si="3"/>
        <v>7.7519379844961239E-2</v>
      </c>
      <c r="U28">
        <f>SUM($S$24:S28)</f>
        <v>129</v>
      </c>
      <c r="V28" s="32">
        <f t="shared" si="4"/>
        <v>1</v>
      </c>
      <c r="X28">
        <v>5</v>
      </c>
      <c r="Y28" t="str">
        <f t="shared" si="7"/>
        <v>5 produtos</v>
      </c>
      <c r="Z28">
        <f>COUNTIF(E:E,X28)</f>
        <v>12</v>
      </c>
      <c r="AA28" s="32">
        <f t="shared" si="5"/>
        <v>9.3023255813953487E-2</v>
      </c>
      <c r="AB28">
        <f>SUM($Z$24:Z28)</f>
        <v>97</v>
      </c>
      <c r="AC28" s="32">
        <f t="shared" si="6"/>
        <v>0.75193798449612403</v>
      </c>
    </row>
    <row r="29" spans="1:38" x14ac:dyDescent="0.2">
      <c r="A29" t="s">
        <v>48</v>
      </c>
      <c r="B29" t="s">
        <v>8</v>
      </c>
      <c r="C29" t="s">
        <v>27</v>
      </c>
      <c r="D29">
        <v>4</v>
      </c>
      <c r="E29">
        <v>3</v>
      </c>
      <c r="F29">
        <v>12899.999999999998</v>
      </c>
      <c r="G29">
        <v>12</v>
      </c>
      <c r="I29" s="19" t="s">
        <v>186</v>
      </c>
      <c r="J29" s="20"/>
      <c r="K29" s="20"/>
      <c r="L29" s="21"/>
      <c r="R29" t="s">
        <v>214</v>
      </c>
      <c r="S29">
        <f>SUM(S24:S28)</f>
        <v>129</v>
      </c>
      <c r="T29" s="32">
        <f>SUM(T24:T28)</f>
        <v>1</v>
      </c>
      <c r="X29">
        <v>6</v>
      </c>
      <c r="Y29" t="str">
        <f t="shared" si="7"/>
        <v>6 produtos</v>
      </c>
      <c r="Z29">
        <f>COUNTIF(E:E,X29)</f>
        <v>23</v>
      </c>
      <c r="AA29" s="32">
        <f t="shared" si="5"/>
        <v>0.17829457364341086</v>
      </c>
      <c r="AB29">
        <f>SUM($Z$24:Z29)</f>
        <v>120</v>
      </c>
      <c r="AC29" s="32">
        <f t="shared" si="6"/>
        <v>0.93023255813953487</v>
      </c>
    </row>
    <row r="30" spans="1:38" x14ac:dyDescent="0.2">
      <c r="A30" t="s">
        <v>49</v>
      </c>
      <c r="B30" t="s">
        <v>11</v>
      </c>
      <c r="C30" t="s">
        <v>50</v>
      </c>
      <c r="D30">
        <v>2</v>
      </c>
      <c r="E30">
        <v>7</v>
      </c>
      <c r="F30">
        <v>29400.000000000004</v>
      </c>
      <c r="G30">
        <v>12</v>
      </c>
      <c r="I30" s="13" t="s">
        <v>187</v>
      </c>
      <c r="J30" s="14"/>
      <c r="K30" s="14"/>
      <c r="L30" s="15"/>
      <c r="X30">
        <v>7</v>
      </c>
      <c r="Y30" t="str">
        <f t="shared" si="7"/>
        <v>7 produtos</v>
      </c>
      <c r="Z30">
        <f>COUNTIF(E:E,X30)</f>
        <v>9</v>
      </c>
      <c r="AA30" s="32">
        <f t="shared" si="5"/>
        <v>6.9767441860465115E-2</v>
      </c>
      <c r="AB30">
        <f>SUM($Z$24:Z30)</f>
        <v>129</v>
      </c>
      <c r="AC30" s="32">
        <f t="shared" si="6"/>
        <v>1</v>
      </c>
    </row>
    <row r="31" spans="1:38" x14ac:dyDescent="0.2">
      <c r="A31" t="s">
        <v>51</v>
      </c>
      <c r="B31" t="s">
        <v>8</v>
      </c>
      <c r="C31" t="s">
        <v>27</v>
      </c>
      <c r="D31">
        <v>3</v>
      </c>
      <c r="E31">
        <v>5</v>
      </c>
      <c r="F31">
        <v>27500</v>
      </c>
      <c r="G31">
        <v>11</v>
      </c>
      <c r="I31" s="16" t="s">
        <v>188</v>
      </c>
      <c r="J31" s="17"/>
      <c r="K31" s="17"/>
      <c r="L31" s="18"/>
      <c r="Y31" t="s">
        <v>214</v>
      </c>
      <c r="Z31">
        <f>SUM(Z24:Z30)</f>
        <v>129</v>
      </c>
      <c r="AA31" s="32">
        <f>SUM(AA24:AA30)</f>
        <v>1</v>
      </c>
    </row>
    <row r="32" spans="1:38" x14ac:dyDescent="0.2">
      <c r="A32" t="s">
        <v>52</v>
      </c>
      <c r="B32" t="s">
        <v>8</v>
      </c>
      <c r="C32" t="s">
        <v>53</v>
      </c>
      <c r="D32">
        <v>2</v>
      </c>
      <c r="E32">
        <v>2</v>
      </c>
      <c r="F32">
        <v>9800</v>
      </c>
      <c r="G32">
        <v>10</v>
      </c>
    </row>
    <row r="33" spans="1:12" x14ac:dyDescent="0.2">
      <c r="A33" t="s">
        <v>54</v>
      </c>
      <c r="B33" t="s">
        <v>8</v>
      </c>
      <c r="C33" t="s">
        <v>9</v>
      </c>
      <c r="D33">
        <v>3</v>
      </c>
      <c r="E33">
        <v>6</v>
      </c>
      <c r="F33">
        <v>13200.000000000002</v>
      </c>
      <c r="G33">
        <v>9</v>
      </c>
      <c r="I33" s="19" t="s">
        <v>189</v>
      </c>
      <c r="J33" s="20"/>
      <c r="K33" s="20"/>
      <c r="L33" s="21"/>
    </row>
    <row r="34" spans="1:12" x14ac:dyDescent="0.2">
      <c r="A34" t="s">
        <v>55</v>
      </c>
      <c r="B34" t="s">
        <v>8</v>
      </c>
      <c r="C34" t="s">
        <v>31</v>
      </c>
      <c r="D34">
        <v>1</v>
      </c>
      <c r="E34">
        <v>6</v>
      </c>
      <c r="F34">
        <v>35400.000000000007</v>
      </c>
      <c r="G34">
        <v>13</v>
      </c>
      <c r="I34" s="13" t="s">
        <v>190</v>
      </c>
      <c r="J34" s="14"/>
      <c r="K34" s="14"/>
      <c r="L34" s="15"/>
    </row>
    <row r="35" spans="1:12" x14ac:dyDescent="0.2">
      <c r="A35" t="s">
        <v>56</v>
      </c>
      <c r="B35" t="s">
        <v>11</v>
      </c>
      <c r="C35" t="s">
        <v>15</v>
      </c>
      <c r="D35">
        <v>3</v>
      </c>
      <c r="E35">
        <v>4</v>
      </c>
      <c r="F35">
        <v>23200</v>
      </c>
      <c r="G35">
        <v>15</v>
      </c>
      <c r="I35" s="16" t="s">
        <v>191</v>
      </c>
      <c r="J35" s="17"/>
      <c r="K35" s="17"/>
      <c r="L35" s="18"/>
    </row>
    <row r="36" spans="1:12" x14ac:dyDescent="0.2">
      <c r="A36" t="s">
        <v>57</v>
      </c>
      <c r="B36" t="s">
        <v>8</v>
      </c>
      <c r="C36" t="s">
        <v>9</v>
      </c>
      <c r="D36">
        <v>3</v>
      </c>
      <c r="E36">
        <v>3</v>
      </c>
      <c r="F36">
        <v>9600.0000000000018</v>
      </c>
      <c r="G36">
        <v>9</v>
      </c>
    </row>
    <row r="37" spans="1:12" x14ac:dyDescent="0.2">
      <c r="A37" t="s">
        <v>58</v>
      </c>
      <c r="B37" t="s">
        <v>11</v>
      </c>
      <c r="C37" t="s">
        <v>9</v>
      </c>
      <c r="D37">
        <v>3</v>
      </c>
      <c r="E37">
        <v>3</v>
      </c>
      <c r="F37">
        <v>6899.9999999999991</v>
      </c>
      <c r="G37">
        <v>8</v>
      </c>
    </row>
    <row r="38" spans="1:12" x14ac:dyDescent="0.2">
      <c r="A38" t="s">
        <v>59</v>
      </c>
      <c r="B38" t="s">
        <v>8</v>
      </c>
      <c r="C38" t="s">
        <v>20</v>
      </c>
      <c r="D38">
        <v>3</v>
      </c>
      <c r="E38">
        <v>6</v>
      </c>
      <c r="F38">
        <v>12000</v>
      </c>
      <c r="G38">
        <v>10</v>
      </c>
    </row>
    <row r="39" spans="1:12" x14ac:dyDescent="0.2">
      <c r="A39" t="s">
        <v>60</v>
      </c>
      <c r="B39" t="s">
        <v>11</v>
      </c>
      <c r="C39" t="s">
        <v>20</v>
      </c>
      <c r="D39">
        <v>3</v>
      </c>
      <c r="E39">
        <v>3</v>
      </c>
      <c r="F39">
        <v>17100</v>
      </c>
      <c r="G39">
        <v>11</v>
      </c>
    </row>
    <row r="40" spans="1:12" x14ac:dyDescent="0.2">
      <c r="A40" t="s">
        <v>61</v>
      </c>
      <c r="B40" t="s">
        <v>11</v>
      </c>
      <c r="C40" t="s">
        <v>15</v>
      </c>
      <c r="D40">
        <v>3</v>
      </c>
      <c r="E40">
        <v>2</v>
      </c>
      <c r="F40">
        <v>8600</v>
      </c>
      <c r="G40">
        <v>10</v>
      </c>
    </row>
    <row r="41" spans="1:12" x14ac:dyDescent="0.2">
      <c r="A41" t="s">
        <v>62</v>
      </c>
      <c r="B41" t="s">
        <v>8</v>
      </c>
      <c r="C41" t="s">
        <v>63</v>
      </c>
      <c r="D41">
        <v>2</v>
      </c>
      <c r="E41">
        <v>6</v>
      </c>
      <c r="F41">
        <v>35400.000000000007</v>
      </c>
      <c r="G41">
        <v>12</v>
      </c>
    </row>
    <row r="42" spans="1:12" x14ac:dyDescent="0.2">
      <c r="A42" t="s">
        <v>64</v>
      </c>
      <c r="B42" t="s">
        <v>11</v>
      </c>
      <c r="C42" t="s">
        <v>31</v>
      </c>
      <c r="D42">
        <v>3</v>
      </c>
      <c r="E42">
        <v>3</v>
      </c>
      <c r="F42">
        <v>9899.9999999999982</v>
      </c>
      <c r="G42">
        <v>11</v>
      </c>
    </row>
    <row r="43" spans="1:12" x14ac:dyDescent="0.2">
      <c r="A43" t="s">
        <v>65</v>
      </c>
      <c r="B43" t="s">
        <v>8</v>
      </c>
      <c r="C43" t="s">
        <v>22</v>
      </c>
      <c r="D43">
        <v>1</v>
      </c>
      <c r="E43">
        <v>3</v>
      </c>
      <c r="F43">
        <v>14100.000000000002</v>
      </c>
      <c r="G43">
        <v>12</v>
      </c>
    </row>
    <row r="44" spans="1:12" x14ac:dyDescent="0.2">
      <c r="A44" t="s">
        <v>66</v>
      </c>
      <c r="B44" t="s">
        <v>11</v>
      </c>
      <c r="C44" t="s">
        <v>22</v>
      </c>
      <c r="D44">
        <v>2</v>
      </c>
      <c r="E44">
        <v>3</v>
      </c>
      <c r="F44">
        <v>13500</v>
      </c>
      <c r="G44">
        <v>12</v>
      </c>
    </row>
    <row r="45" spans="1:12" x14ac:dyDescent="0.2">
      <c r="A45" t="s">
        <v>67</v>
      </c>
      <c r="B45" t="s">
        <v>8</v>
      </c>
      <c r="C45" t="s">
        <v>20</v>
      </c>
      <c r="D45">
        <v>2</v>
      </c>
      <c r="E45">
        <v>6</v>
      </c>
      <c r="F45">
        <v>25200.000000000004</v>
      </c>
      <c r="G45">
        <v>12</v>
      </c>
    </row>
    <row r="46" spans="1:12" x14ac:dyDescent="0.2">
      <c r="A46" t="s">
        <v>68</v>
      </c>
      <c r="B46" t="s">
        <v>8</v>
      </c>
      <c r="C46" t="s">
        <v>9</v>
      </c>
      <c r="D46">
        <v>3</v>
      </c>
      <c r="E46">
        <v>3</v>
      </c>
      <c r="F46">
        <v>10800</v>
      </c>
      <c r="G46">
        <v>13</v>
      </c>
    </row>
    <row r="47" spans="1:12" x14ac:dyDescent="0.2">
      <c r="A47" t="s">
        <v>69</v>
      </c>
      <c r="B47" t="s">
        <v>8</v>
      </c>
      <c r="C47" t="s">
        <v>31</v>
      </c>
      <c r="D47">
        <v>2</v>
      </c>
      <c r="E47">
        <v>4</v>
      </c>
      <c r="F47">
        <v>10000</v>
      </c>
      <c r="G47">
        <v>10</v>
      </c>
    </row>
    <row r="48" spans="1:12" x14ac:dyDescent="0.2">
      <c r="A48" t="s">
        <v>70</v>
      </c>
      <c r="B48" t="s">
        <v>11</v>
      </c>
      <c r="C48" t="s">
        <v>20</v>
      </c>
      <c r="D48">
        <v>1</v>
      </c>
      <c r="E48">
        <v>4</v>
      </c>
      <c r="F48">
        <v>21200</v>
      </c>
      <c r="G48">
        <v>9</v>
      </c>
    </row>
    <row r="49" spans="1:7" x14ac:dyDescent="0.2">
      <c r="A49" t="s">
        <v>71</v>
      </c>
      <c r="B49" t="s">
        <v>8</v>
      </c>
      <c r="C49" t="s">
        <v>63</v>
      </c>
      <c r="D49">
        <v>3</v>
      </c>
      <c r="E49">
        <v>1</v>
      </c>
      <c r="F49">
        <v>2500</v>
      </c>
      <c r="G49">
        <v>9</v>
      </c>
    </row>
    <row r="50" spans="1:7" x14ac:dyDescent="0.2">
      <c r="A50" t="s">
        <v>72</v>
      </c>
      <c r="B50" t="s">
        <v>8</v>
      </c>
      <c r="C50" t="s">
        <v>34</v>
      </c>
      <c r="D50">
        <v>3</v>
      </c>
      <c r="E50">
        <v>3</v>
      </c>
      <c r="F50">
        <v>10200</v>
      </c>
      <c r="G50">
        <v>8</v>
      </c>
    </row>
    <row r="51" spans="1:7" x14ac:dyDescent="0.2">
      <c r="A51" t="s">
        <v>73</v>
      </c>
      <c r="B51" t="s">
        <v>8</v>
      </c>
      <c r="C51" t="s">
        <v>63</v>
      </c>
      <c r="D51">
        <v>3</v>
      </c>
      <c r="E51">
        <v>1</v>
      </c>
      <c r="F51">
        <v>4200</v>
      </c>
      <c r="G51">
        <v>13</v>
      </c>
    </row>
    <row r="52" spans="1:7" x14ac:dyDescent="0.2">
      <c r="A52" t="s">
        <v>74</v>
      </c>
      <c r="B52" t="s">
        <v>11</v>
      </c>
      <c r="C52" t="s">
        <v>20</v>
      </c>
      <c r="D52">
        <v>3</v>
      </c>
      <c r="E52">
        <v>2</v>
      </c>
      <c r="F52">
        <v>10400</v>
      </c>
      <c r="G52">
        <v>9</v>
      </c>
    </row>
    <row r="53" spans="1:7" x14ac:dyDescent="0.2">
      <c r="A53" t="s">
        <v>75</v>
      </c>
      <c r="B53" t="s">
        <v>11</v>
      </c>
      <c r="C53" t="s">
        <v>20</v>
      </c>
      <c r="D53">
        <v>3</v>
      </c>
      <c r="E53">
        <v>3</v>
      </c>
      <c r="F53">
        <v>15299.999999999998</v>
      </c>
      <c r="G53">
        <v>11</v>
      </c>
    </row>
    <row r="54" spans="1:7" x14ac:dyDescent="0.2">
      <c r="A54" t="s">
        <v>76</v>
      </c>
      <c r="B54" t="s">
        <v>8</v>
      </c>
      <c r="C54" t="s">
        <v>20</v>
      </c>
      <c r="D54">
        <v>1</v>
      </c>
      <c r="E54">
        <v>2</v>
      </c>
      <c r="F54">
        <v>11600</v>
      </c>
      <c r="G54">
        <v>10</v>
      </c>
    </row>
    <row r="55" spans="1:7" x14ac:dyDescent="0.2">
      <c r="A55" t="s">
        <v>77</v>
      </c>
      <c r="B55" t="s">
        <v>8</v>
      </c>
      <c r="C55" t="s">
        <v>12</v>
      </c>
      <c r="D55">
        <v>2</v>
      </c>
      <c r="E55">
        <v>6</v>
      </c>
      <c r="F55">
        <v>28799.999999999996</v>
      </c>
      <c r="G55">
        <v>12</v>
      </c>
    </row>
    <row r="56" spans="1:7" x14ac:dyDescent="0.2">
      <c r="A56" t="s">
        <v>78</v>
      </c>
      <c r="B56" t="s">
        <v>8</v>
      </c>
      <c r="C56" t="s">
        <v>9</v>
      </c>
      <c r="D56">
        <v>3</v>
      </c>
      <c r="E56">
        <v>3</v>
      </c>
      <c r="F56">
        <v>10500</v>
      </c>
      <c r="G56">
        <v>5</v>
      </c>
    </row>
    <row r="57" spans="1:7" x14ac:dyDescent="0.2">
      <c r="A57" t="s">
        <v>80</v>
      </c>
      <c r="B57" t="s">
        <v>8</v>
      </c>
      <c r="C57" t="s">
        <v>22</v>
      </c>
      <c r="D57">
        <v>3</v>
      </c>
      <c r="E57">
        <v>2</v>
      </c>
      <c r="F57">
        <v>5000</v>
      </c>
      <c r="G57">
        <v>12</v>
      </c>
    </row>
    <row r="58" spans="1:7" x14ac:dyDescent="0.2">
      <c r="A58" t="s">
        <v>81</v>
      </c>
      <c r="B58" t="s">
        <v>11</v>
      </c>
      <c r="C58" t="s">
        <v>63</v>
      </c>
      <c r="D58">
        <v>3</v>
      </c>
      <c r="E58">
        <v>3</v>
      </c>
      <c r="F58">
        <v>8700</v>
      </c>
      <c r="G58">
        <v>10</v>
      </c>
    </row>
    <row r="59" spans="1:7" x14ac:dyDescent="0.2">
      <c r="A59" t="s">
        <v>82</v>
      </c>
      <c r="B59" t="s">
        <v>11</v>
      </c>
      <c r="C59" t="s">
        <v>20</v>
      </c>
      <c r="D59">
        <v>1</v>
      </c>
      <c r="E59">
        <v>3</v>
      </c>
      <c r="F59">
        <v>15000</v>
      </c>
      <c r="G59">
        <v>6</v>
      </c>
    </row>
    <row r="60" spans="1:7" x14ac:dyDescent="0.2">
      <c r="A60" t="s">
        <v>83</v>
      </c>
      <c r="B60" t="s">
        <v>8</v>
      </c>
      <c r="C60" t="s">
        <v>12</v>
      </c>
      <c r="D60">
        <v>3</v>
      </c>
      <c r="E60">
        <v>5</v>
      </c>
      <c r="F60">
        <v>11000</v>
      </c>
      <c r="G60">
        <v>10</v>
      </c>
    </row>
    <row r="61" spans="1:7" x14ac:dyDescent="0.2">
      <c r="A61" t="s">
        <v>84</v>
      </c>
      <c r="B61" t="s">
        <v>8</v>
      </c>
      <c r="C61" t="s">
        <v>12</v>
      </c>
      <c r="D61">
        <v>2</v>
      </c>
      <c r="E61">
        <v>1</v>
      </c>
      <c r="F61">
        <v>3000</v>
      </c>
      <c r="G61">
        <v>12</v>
      </c>
    </row>
    <row r="62" spans="1:7" x14ac:dyDescent="0.2">
      <c r="A62" t="s">
        <v>85</v>
      </c>
      <c r="B62" t="s">
        <v>11</v>
      </c>
      <c r="C62" t="s">
        <v>31</v>
      </c>
      <c r="D62">
        <v>3</v>
      </c>
      <c r="E62">
        <v>3</v>
      </c>
      <c r="F62">
        <v>12600.000000000002</v>
      </c>
      <c r="G62">
        <v>8</v>
      </c>
    </row>
    <row r="63" spans="1:7" x14ac:dyDescent="0.2">
      <c r="A63" t="s">
        <v>86</v>
      </c>
      <c r="B63" t="s">
        <v>8</v>
      </c>
      <c r="C63" t="s">
        <v>22</v>
      </c>
      <c r="D63">
        <v>3</v>
      </c>
      <c r="E63">
        <v>2</v>
      </c>
      <c r="F63">
        <v>4800</v>
      </c>
      <c r="G63">
        <v>10</v>
      </c>
    </row>
    <row r="64" spans="1:7" x14ac:dyDescent="0.2">
      <c r="A64" t="s">
        <v>87</v>
      </c>
      <c r="B64" t="s">
        <v>11</v>
      </c>
      <c r="C64" t="s">
        <v>63</v>
      </c>
      <c r="D64">
        <v>3</v>
      </c>
      <c r="E64">
        <v>6</v>
      </c>
      <c r="F64">
        <v>35400.000000000007</v>
      </c>
      <c r="G64">
        <v>6</v>
      </c>
    </row>
    <row r="65" spans="1:7" x14ac:dyDescent="0.2">
      <c r="A65" t="s">
        <v>88</v>
      </c>
      <c r="B65" t="s">
        <v>8</v>
      </c>
      <c r="C65" t="s">
        <v>63</v>
      </c>
      <c r="D65">
        <v>2</v>
      </c>
      <c r="E65">
        <v>6</v>
      </c>
      <c r="F65">
        <v>35400.000000000007</v>
      </c>
      <c r="G65">
        <v>9</v>
      </c>
    </row>
    <row r="66" spans="1:7" x14ac:dyDescent="0.2">
      <c r="A66" t="s">
        <v>89</v>
      </c>
      <c r="B66" t="s">
        <v>8</v>
      </c>
      <c r="C66" t="s">
        <v>22</v>
      </c>
      <c r="D66">
        <v>1</v>
      </c>
      <c r="E66">
        <v>5</v>
      </c>
      <c r="F66">
        <v>22000</v>
      </c>
      <c r="G66">
        <v>14</v>
      </c>
    </row>
    <row r="67" spans="1:7" x14ac:dyDescent="0.2">
      <c r="A67" t="s">
        <v>90</v>
      </c>
      <c r="B67" t="s">
        <v>11</v>
      </c>
      <c r="C67" t="s">
        <v>31</v>
      </c>
      <c r="D67">
        <v>3</v>
      </c>
      <c r="E67">
        <v>4</v>
      </c>
      <c r="F67">
        <v>22000</v>
      </c>
      <c r="G67">
        <v>15</v>
      </c>
    </row>
    <row r="68" spans="1:7" x14ac:dyDescent="0.2">
      <c r="A68" t="s">
        <v>91</v>
      </c>
      <c r="B68" t="s">
        <v>8</v>
      </c>
      <c r="C68" t="s">
        <v>22</v>
      </c>
      <c r="D68">
        <v>2</v>
      </c>
      <c r="E68">
        <v>3</v>
      </c>
      <c r="F68">
        <v>8399.9999999999982</v>
      </c>
      <c r="G68">
        <v>11</v>
      </c>
    </row>
    <row r="69" spans="1:7" x14ac:dyDescent="0.2">
      <c r="A69" t="s">
        <v>92</v>
      </c>
      <c r="B69" t="s">
        <v>11</v>
      </c>
      <c r="C69" t="s">
        <v>34</v>
      </c>
      <c r="D69">
        <v>2</v>
      </c>
      <c r="E69">
        <v>6</v>
      </c>
      <c r="F69">
        <v>18000</v>
      </c>
      <c r="G69">
        <v>10</v>
      </c>
    </row>
    <row r="70" spans="1:7" x14ac:dyDescent="0.2">
      <c r="A70" t="s">
        <v>93</v>
      </c>
      <c r="B70" t="s">
        <v>11</v>
      </c>
      <c r="C70" t="s">
        <v>94</v>
      </c>
      <c r="D70">
        <v>2</v>
      </c>
      <c r="E70">
        <v>3</v>
      </c>
      <c r="F70">
        <v>7500</v>
      </c>
      <c r="G70">
        <v>12</v>
      </c>
    </row>
    <row r="71" spans="1:7" x14ac:dyDescent="0.2">
      <c r="A71" t="s">
        <v>95</v>
      </c>
      <c r="B71" t="s">
        <v>8</v>
      </c>
      <c r="C71" t="s">
        <v>9</v>
      </c>
      <c r="D71">
        <v>2</v>
      </c>
      <c r="E71">
        <v>3</v>
      </c>
      <c r="F71">
        <v>8100.0000000000018</v>
      </c>
      <c r="G71">
        <v>9</v>
      </c>
    </row>
    <row r="72" spans="1:7" x14ac:dyDescent="0.2">
      <c r="A72" t="s">
        <v>96</v>
      </c>
      <c r="B72" t="s">
        <v>8</v>
      </c>
      <c r="C72" t="s">
        <v>15</v>
      </c>
      <c r="D72">
        <v>2</v>
      </c>
      <c r="E72">
        <v>5</v>
      </c>
      <c r="F72">
        <v>11000</v>
      </c>
      <c r="G72">
        <v>9</v>
      </c>
    </row>
    <row r="73" spans="1:7" x14ac:dyDescent="0.2">
      <c r="A73" t="s">
        <v>97</v>
      </c>
      <c r="B73" t="s">
        <v>11</v>
      </c>
      <c r="C73" t="s">
        <v>9</v>
      </c>
      <c r="D73">
        <v>2</v>
      </c>
      <c r="E73">
        <v>7</v>
      </c>
      <c r="F73">
        <v>16800</v>
      </c>
      <c r="G73">
        <v>11</v>
      </c>
    </row>
    <row r="74" spans="1:7" x14ac:dyDescent="0.2">
      <c r="A74" t="s">
        <v>98</v>
      </c>
      <c r="B74" t="s">
        <v>11</v>
      </c>
      <c r="C74" t="s">
        <v>9</v>
      </c>
      <c r="D74">
        <v>1</v>
      </c>
      <c r="E74">
        <v>7</v>
      </c>
      <c r="F74">
        <v>21700</v>
      </c>
      <c r="G74">
        <v>10</v>
      </c>
    </row>
    <row r="75" spans="1:7" x14ac:dyDescent="0.2">
      <c r="A75" t="s">
        <v>99</v>
      </c>
      <c r="B75" t="s">
        <v>8</v>
      </c>
      <c r="C75" t="s">
        <v>9</v>
      </c>
      <c r="D75">
        <v>0</v>
      </c>
      <c r="E75">
        <v>3</v>
      </c>
      <c r="F75">
        <v>11399.999999999998</v>
      </c>
      <c r="G75">
        <v>8</v>
      </c>
    </row>
    <row r="76" spans="1:7" x14ac:dyDescent="0.2">
      <c r="A76" t="s">
        <v>100</v>
      </c>
      <c r="B76" t="s">
        <v>11</v>
      </c>
      <c r="C76" t="s">
        <v>9</v>
      </c>
      <c r="D76">
        <v>2</v>
      </c>
      <c r="E76">
        <v>6</v>
      </c>
      <c r="F76">
        <v>33599.999999999993</v>
      </c>
      <c r="G76">
        <v>12</v>
      </c>
    </row>
    <row r="77" spans="1:7" x14ac:dyDescent="0.2">
      <c r="A77" t="s">
        <v>101</v>
      </c>
      <c r="B77" t="s">
        <v>11</v>
      </c>
      <c r="C77" t="s">
        <v>36</v>
      </c>
      <c r="D77">
        <v>4</v>
      </c>
      <c r="E77">
        <v>7</v>
      </c>
      <c r="F77">
        <v>16800</v>
      </c>
      <c r="G77">
        <v>11</v>
      </c>
    </row>
    <row r="78" spans="1:7" x14ac:dyDescent="0.2">
      <c r="A78" t="s">
        <v>102</v>
      </c>
      <c r="B78" t="s">
        <v>11</v>
      </c>
      <c r="C78" t="s">
        <v>12</v>
      </c>
      <c r="D78">
        <v>3</v>
      </c>
      <c r="E78">
        <v>3</v>
      </c>
      <c r="F78">
        <v>15600.000000000002</v>
      </c>
      <c r="G78">
        <v>12</v>
      </c>
    </row>
    <row r="79" spans="1:7" x14ac:dyDescent="0.2">
      <c r="A79" t="s">
        <v>103</v>
      </c>
      <c r="B79" t="s">
        <v>8</v>
      </c>
      <c r="C79" t="s">
        <v>94</v>
      </c>
      <c r="D79">
        <v>0</v>
      </c>
      <c r="E79">
        <v>6</v>
      </c>
      <c r="F79">
        <v>34200</v>
      </c>
      <c r="G79">
        <v>11</v>
      </c>
    </row>
    <row r="80" spans="1:7" x14ac:dyDescent="0.2">
      <c r="A80" t="s">
        <v>104</v>
      </c>
      <c r="B80" t="s">
        <v>11</v>
      </c>
      <c r="C80" t="s">
        <v>22</v>
      </c>
      <c r="D80">
        <v>2</v>
      </c>
      <c r="E80">
        <v>3</v>
      </c>
      <c r="F80">
        <v>7800.0000000000009</v>
      </c>
      <c r="G80">
        <v>14</v>
      </c>
    </row>
    <row r="81" spans="1:7" x14ac:dyDescent="0.2">
      <c r="A81" t="s">
        <v>105</v>
      </c>
      <c r="B81" t="s">
        <v>11</v>
      </c>
      <c r="C81" t="s">
        <v>106</v>
      </c>
      <c r="D81">
        <v>2</v>
      </c>
      <c r="E81">
        <v>4</v>
      </c>
      <c r="F81">
        <v>16000</v>
      </c>
      <c r="G81">
        <v>6</v>
      </c>
    </row>
    <row r="82" spans="1:7" x14ac:dyDescent="0.2">
      <c r="A82" t="s">
        <v>107</v>
      </c>
      <c r="B82" t="s">
        <v>8</v>
      </c>
      <c r="C82" t="s">
        <v>20</v>
      </c>
      <c r="D82">
        <v>2</v>
      </c>
      <c r="E82">
        <v>3</v>
      </c>
      <c r="F82">
        <v>11700</v>
      </c>
      <c r="G82">
        <v>12</v>
      </c>
    </row>
    <row r="83" spans="1:7" x14ac:dyDescent="0.2">
      <c r="A83" t="s">
        <v>108</v>
      </c>
      <c r="B83" t="s">
        <v>11</v>
      </c>
      <c r="C83" t="s">
        <v>20</v>
      </c>
      <c r="D83">
        <v>2</v>
      </c>
      <c r="E83">
        <v>6</v>
      </c>
      <c r="F83">
        <v>24000</v>
      </c>
      <c r="G83">
        <v>12</v>
      </c>
    </row>
    <row r="84" spans="1:7" x14ac:dyDescent="0.2">
      <c r="A84" t="s">
        <v>109</v>
      </c>
      <c r="B84" t="s">
        <v>8</v>
      </c>
      <c r="C84" t="s">
        <v>36</v>
      </c>
      <c r="D84">
        <v>2</v>
      </c>
      <c r="E84">
        <v>2</v>
      </c>
      <c r="F84">
        <v>9200</v>
      </c>
      <c r="G84">
        <v>6</v>
      </c>
    </row>
    <row r="85" spans="1:7" x14ac:dyDescent="0.2">
      <c r="A85" t="s">
        <v>110</v>
      </c>
      <c r="B85" t="s">
        <v>11</v>
      </c>
      <c r="C85" t="s">
        <v>34</v>
      </c>
      <c r="D85">
        <v>3</v>
      </c>
      <c r="E85">
        <v>3</v>
      </c>
      <c r="F85">
        <v>6600.0000000000009</v>
      </c>
      <c r="G85">
        <v>15</v>
      </c>
    </row>
    <row r="86" spans="1:7" x14ac:dyDescent="0.2">
      <c r="A86" t="s">
        <v>112</v>
      </c>
      <c r="B86" t="s">
        <v>11</v>
      </c>
      <c r="C86" t="s">
        <v>9</v>
      </c>
      <c r="D86">
        <v>3</v>
      </c>
      <c r="E86">
        <v>3</v>
      </c>
      <c r="F86">
        <v>14399.999999999998</v>
      </c>
      <c r="G86">
        <v>10</v>
      </c>
    </row>
    <row r="87" spans="1:7" x14ac:dyDescent="0.2">
      <c r="A87" t="s">
        <v>113</v>
      </c>
      <c r="B87" t="s">
        <v>8</v>
      </c>
      <c r="C87" t="s">
        <v>9</v>
      </c>
      <c r="D87">
        <v>4</v>
      </c>
      <c r="E87">
        <v>4</v>
      </c>
      <c r="F87">
        <v>21200</v>
      </c>
      <c r="G87">
        <v>10</v>
      </c>
    </row>
    <row r="88" spans="1:7" x14ac:dyDescent="0.2">
      <c r="A88" t="s">
        <v>114</v>
      </c>
      <c r="B88" t="s">
        <v>8</v>
      </c>
      <c r="C88" t="s">
        <v>115</v>
      </c>
      <c r="D88">
        <v>2</v>
      </c>
      <c r="E88">
        <v>7</v>
      </c>
      <c r="F88">
        <v>28699.999999999996</v>
      </c>
      <c r="G88">
        <v>11</v>
      </c>
    </row>
    <row r="89" spans="1:7" x14ac:dyDescent="0.2">
      <c r="A89" t="s">
        <v>116</v>
      </c>
      <c r="B89" t="s">
        <v>8</v>
      </c>
      <c r="C89" t="s">
        <v>22</v>
      </c>
      <c r="D89">
        <v>2</v>
      </c>
      <c r="E89">
        <v>5</v>
      </c>
      <c r="F89">
        <v>18000</v>
      </c>
      <c r="G89">
        <v>9</v>
      </c>
    </row>
    <row r="90" spans="1:7" x14ac:dyDescent="0.2">
      <c r="A90" t="s">
        <v>118</v>
      </c>
      <c r="B90" t="s">
        <v>8</v>
      </c>
      <c r="C90" t="s">
        <v>94</v>
      </c>
      <c r="D90">
        <v>3</v>
      </c>
      <c r="E90">
        <v>4</v>
      </c>
      <c r="F90">
        <v>17600</v>
      </c>
      <c r="G90">
        <v>10</v>
      </c>
    </row>
    <row r="91" spans="1:7" x14ac:dyDescent="0.2">
      <c r="A91" t="s">
        <v>119</v>
      </c>
      <c r="B91" t="s">
        <v>8</v>
      </c>
      <c r="C91" t="s">
        <v>20</v>
      </c>
      <c r="D91">
        <v>1</v>
      </c>
      <c r="E91">
        <v>6</v>
      </c>
      <c r="F91">
        <v>12600.000000000002</v>
      </c>
      <c r="G91">
        <v>6</v>
      </c>
    </row>
    <row r="92" spans="1:7" x14ac:dyDescent="0.2">
      <c r="A92" t="s">
        <v>120</v>
      </c>
      <c r="B92" t="s">
        <v>8</v>
      </c>
      <c r="C92" t="s">
        <v>20</v>
      </c>
      <c r="D92">
        <v>3</v>
      </c>
      <c r="E92">
        <v>3</v>
      </c>
      <c r="F92">
        <v>17400</v>
      </c>
      <c r="G92">
        <v>12</v>
      </c>
    </row>
    <row r="93" spans="1:7" x14ac:dyDescent="0.2">
      <c r="A93" t="s">
        <v>121</v>
      </c>
      <c r="B93" t="s">
        <v>8</v>
      </c>
      <c r="C93" t="s">
        <v>94</v>
      </c>
      <c r="D93">
        <v>1</v>
      </c>
      <c r="E93">
        <v>7</v>
      </c>
      <c r="F93">
        <v>35699.999999999993</v>
      </c>
      <c r="G93">
        <v>9</v>
      </c>
    </row>
    <row r="94" spans="1:7" x14ac:dyDescent="0.2">
      <c r="A94" t="s">
        <v>122</v>
      </c>
      <c r="B94" t="s">
        <v>8</v>
      </c>
      <c r="C94" t="s">
        <v>9</v>
      </c>
      <c r="D94">
        <v>3</v>
      </c>
      <c r="E94">
        <v>2</v>
      </c>
      <c r="F94">
        <v>7000</v>
      </c>
      <c r="G94">
        <v>6</v>
      </c>
    </row>
    <row r="95" spans="1:7" x14ac:dyDescent="0.2">
      <c r="A95" t="s">
        <v>123</v>
      </c>
      <c r="B95" t="s">
        <v>8</v>
      </c>
      <c r="C95" t="s">
        <v>50</v>
      </c>
      <c r="D95">
        <v>2</v>
      </c>
      <c r="E95">
        <v>5</v>
      </c>
      <c r="F95">
        <v>14000</v>
      </c>
      <c r="G95">
        <v>11</v>
      </c>
    </row>
    <row r="96" spans="1:7" x14ac:dyDescent="0.2">
      <c r="A96" t="s">
        <v>124</v>
      </c>
      <c r="B96" t="s">
        <v>11</v>
      </c>
      <c r="C96" t="s">
        <v>15</v>
      </c>
      <c r="D96">
        <v>2</v>
      </c>
      <c r="E96">
        <v>4</v>
      </c>
      <c r="F96">
        <v>15200</v>
      </c>
      <c r="G96">
        <v>12</v>
      </c>
    </row>
    <row r="97" spans="1:7" x14ac:dyDescent="0.2">
      <c r="A97" t="s">
        <v>125</v>
      </c>
      <c r="B97" t="s">
        <v>8</v>
      </c>
      <c r="C97" t="s">
        <v>63</v>
      </c>
      <c r="D97">
        <v>2</v>
      </c>
      <c r="E97">
        <v>7</v>
      </c>
      <c r="F97">
        <v>37100</v>
      </c>
      <c r="G97">
        <v>14</v>
      </c>
    </row>
    <row r="98" spans="1:7" x14ac:dyDescent="0.2">
      <c r="A98" t="s">
        <v>126</v>
      </c>
      <c r="B98" t="s">
        <v>11</v>
      </c>
      <c r="C98" t="s">
        <v>31</v>
      </c>
      <c r="D98">
        <v>2</v>
      </c>
      <c r="E98">
        <v>6</v>
      </c>
      <c r="F98">
        <v>13799.999999999998</v>
      </c>
      <c r="G98">
        <v>13</v>
      </c>
    </row>
    <row r="99" spans="1:7" x14ac:dyDescent="0.2">
      <c r="A99" t="s">
        <v>127</v>
      </c>
      <c r="B99" t="s">
        <v>8</v>
      </c>
      <c r="C99" t="s">
        <v>22</v>
      </c>
      <c r="D99">
        <v>2</v>
      </c>
      <c r="E99">
        <v>3</v>
      </c>
      <c r="F99">
        <v>11700</v>
      </c>
      <c r="G99">
        <v>11</v>
      </c>
    </row>
    <row r="100" spans="1:7" x14ac:dyDescent="0.2">
      <c r="A100" t="s">
        <v>128</v>
      </c>
      <c r="B100" t="s">
        <v>8</v>
      </c>
      <c r="C100" t="s">
        <v>22</v>
      </c>
      <c r="D100">
        <v>2</v>
      </c>
      <c r="E100">
        <v>4</v>
      </c>
      <c r="F100">
        <v>23200</v>
      </c>
      <c r="G100">
        <v>5</v>
      </c>
    </row>
    <row r="101" spans="1:7" x14ac:dyDescent="0.2">
      <c r="A101" t="s">
        <v>130</v>
      </c>
      <c r="B101" t="s">
        <v>8</v>
      </c>
      <c r="C101" t="s">
        <v>12</v>
      </c>
      <c r="D101">
        <v>4</v>
      </c>
      <c r="E101">
        <v>3</v>
      </c>
      <c r="F101">
        <v>11700</v>
      </c>
      <c r="G101">
        <v>12</v>
      </c>
    </row>
    <row r="102" spans="1:7" x14ac:dyDescent="0.2">
      <c r="A102" t="s">
        <v>131</v>
      </c>
      <c r="B102" t="s">
        <v>8</v>
      </c>
      <c r="C102" t="s">
        <v>42</v>
      </c>
      <c r="D102">
        <v>0</v>
      </c>
      <c r="E102">
        <v>2</v>
      </c>
      <c r="F102">
        <v>5400</v>
      </c>
      <c r="G102">
        <v>8</v>
      </c>
    </row>
    <row r="103" spans="1:7" x14ac:dyDescent="0.2">
      <c r="A103" t="s">
        <v>132</v>
      </c>
      <c r="B103" t="s">
        <v>8</v>
      </c>
      <c r="C103" t="s">
        <v>36</v>
      </c>
      <c r="D103">
        <v>2</v>
      </c>
      <c r="E103">
        <v>3</v>
      </c>
      <c r="F103">
        <v>13799.999999999998</v>
      </c>
      <c r="G103">
        <v>9</v>
      </c>
    </row>
    <row r="104" spans="1:7" x14ac:dyDescent="0.2">
      <c r="A104" t="s">
        <v>134</v>
      </c>
      <c r="B104" t="s">
        <v>11</v>
      </c>
      <c r="C104" t="s">
        <v>31</v>
      </c>
      <c r="D104">
        <v>2</v>
      </c>
      <c r="E104">
        <v>3</v>
      </c>
      <c r="F104">
        <v>13799.999999999998</v>
      </c>
      <c r="G104">
        <v>8</v>
      </c>
    </row>
    <row r="105" spans="1:7" x14ac:dyDescent="0.2">
      <c r="A105" t="s">
        <v>135</v>
      </c>
      <c r="B105" t="s">
        <v>11</v>
      </c>
      <c r="C105" t="s">
        <v>9</v>
      </c>
      <c r="D105">
        <v>1</v>
      </c>
      <c r="E105">
        <v>6</v>
      </c>
      <c r="F105">
        <v>22200.000000000004</v>
      </c>
      <c r="G105">
        <v>8</v>
      </c>
    </row>
    <row r="106" spans="1:7" x14ac:dyDescent="0.2">
      <c r="A106" t="s">
        <v>136</v>
      </c>
      <c r="B106" t="s">
        <v>8</v>
      </c>
      <c r="C106" t="s">
        <v>36</v>
      </c>
      <c r="D106">
        <v>1</v>
      </c>
      <c r="E106">
        <v>3</v>
      </c>
      <c r="F106">
        <v>12000</v>
      </c>
      <c r="G106">
        <v>11</v>
      </c>
    </row>
    <row r="107" spans="1:7" x14ac:dyDescent="0.2">
      <c r="A107" t="s">
        <v>137</v>
      </c>
      <c r="B107" t="s">
        <v>8</v>
      </c>
      <c r="C107" t="s">
        <v>42</v>
      </c>
      <c r="D107">
        <v>3</v>
      </c>
      <c r="E107">
        <v>6</v>
      </c>
      <c r="F107">
        <v>21600</v>
      </c>
      <c r="G107">
        <v>15</v>
      </c>
    </row>
    <row r="108" spans="1:7" x14ac:dyDescent="0.2">
      <c r="A108" t="s">
        <v>139</v>
      </c>
      <c r="B108" t="s">
        <v>11</v>
      </c>
      <c r="C108" t="s">
        <v>94</v>
      </c>
      <c r="D108">
        <v>2</v>
      </c>
      <c r="E108">
        <v>3</v>
      </c>
      <c r="F108">
        <v>7800.0000000000009</v>
      </c>
      <c r="G108">
        <v>9</v>
      </c>
    </row>
    <row r="109" spans="1:7" x14ac:dyDescent="0.2">
      <c r="A109" t="s">
        <v>140</v>
      </c>
      <c r="B109" t="s">
        <v>8</v>
      </c>
      <c r="C109" t="s">
        <v>9</v>
      </c>
      <c r="D109">
        <v>2</v>
      </c>
      <c r="E109">
        <v>2</v>
      </c>
      <c r="F109">
        <v>5200</v>
      </c>
      <c r="G109">
        <v>9</v>
      </c>
    </row>
    <row r="110" spans="1:7" x14ac:dyDescent="0.2">
      <c r="A110" t="s">
        <v>141</v>
      </c>
      <c r="B110" t="s">
        <v>11</v>
      </c>
      <c r="C110" t="s">
        <v>31</v>
      </c>
      <c r="D110">
        <v>2</v>
      </c>
      <c r="E110">
        <v>4</v>
      </c>
      <c r="F110">
        <v>12000</v>
      </c>
      <c r="G110">
        <v>12</v>
      </c>
    </row>
    <row r="111" spans="1:7" x14ac:dyDescent="0.2">
      <c r="A111" t="s">
        <v>143</v>
      </c>
      <c r="B111" t="s">
        <v>11</v>
      </c>
      <c r="C111" t="s">
        <v>12</v>
      </c>
      <c r="D111">
        <v>2</v>
      </c>
      <c r="E111">
        <v>3</v>
      </c>
      <c r="F111">
        <v>8100.0000000000018</v>
      </c>
      <c r="G111">
        <v>9</v>
      </c>
    </row>
    <row r="112" spans="1:7" x14ac:dyDescent="0.2">
      <c r="A112" t="s">
        <v>144</v>
      </c>
      <c r="B112" t="s">
        <v>11</v>
      </c>
      <c r="C112" t="s">
        <v>31</v>
      </c>
      <c r="D112">
        <v>3</v>
      </c>
      <c r="E112">
        <v>2</v>
      </c>
      <c r="F112">
        <v>10000</v>
      </c>
      <c r="G112">
        <v>8</v>
      </c>
    </row>
    <row r="113" spans="1:7" x14ac:dyDescent="0.2">
      <c r="A113" t="s">
        <v>145</v>
      </c>
      <c r="B113" t="s">
        <v>11</v>
      </c>
      <c r="C113" t="s">
        <v>9</v>
      </c>
      <c r="D113">
        <v>2</v>
      </c>
      <c r="E113">
        <v>5</v>
      </c>
      <c r="F113">
        <v>21000</v>
      </c>
      <c r="G113">
        <v>9</v>
      </c>
    </row>
    <row r="114" spans="1:7" x14ac:dyDescent="0.2">
      <c r="A114" t="s">
        <v>146</v>
      </c>
      <c r="B114" t="s">
        <v>8</v>
      </c>
      <c r="C114" t="s">
        <v>9</v>
      </c>
      <c r="D114">
        <v>3</v>
      </c>
      <c r="E114">
        <v>4</v>
      </c>
      <c r="F114">
        <v>13600</v>
      </c>
      <c r="G114">
        <v>7</v>
      </c>
    </row>
    <row r="115" spans="1:7" x14ac:dyDescent="0.2">
      <c r="A115" t="s">
        <v>147</v>
      </c>
      <c r="B115" t="s">
        <v>11</v>
      </c>
      <c r="C115" t="s">
        <v>36</v>
      </c>
      <c r="D115">
        <v>2</v>
      </c>
      <c r="E115">
        <v>6</v>
      </c>
      <c r="F115">
        <v>20400</v>
      </c>
      <c r="G115">
        <v>10</v>
      </c>
    </row>
    <row r="116" spans="1:7" x14ac:dyDescent="0.2">
      <c r="A116" t="s">
        <v>148</v>
      </c>
      <c r="B116" t="s">
        <v>8</v>
      </c>
      <c r="C116" t="s">
        <v>63</v>
      </c>
      <c r="D116">
        <v>4</v>
      </c>
      <c r="E116">
        <v>4</v>
      </c>
      <c r="F116">
        <v>19200</v>
      </c>
      <c r="G116">
        <v>6</v>
      </c>
    </row>
    <row r="117" spans="1:7" x14ac:dyDescent="0.2">
      <c r="A117" t="s">
        <v>149</v>
      </c>
      <c r="B117" t="s">
        <v>11</v>
      </c>
      <c r="C117" t="s">
        <v>63</v>
      </c>
      <c r="D117">
        <v>1</v>
      </c>
      <c r="E117">
        <v>3</v>
      </c>
      <c r="F117">
        <v>8700</v>
      </c>
      <c r="G117">
        <v>9</v>
      </c>
    </row>
    <row r="118" spans="1:7" x14ac:dyDescent="0.2">
      <c r="A118" t="s">
        <v>150</v>
      </c>
      <c r="B118" t="s">
        <v>11</v>
      </c>
      <c r="C118" t="s">
        <v>9</v>
      </c>
      <c r="D118">
        <v>1</v>
      </c>
      <c r="E118">
        <v>1</v>
      </c>
      <c r="F118">
        <v>5200</v>
      </c>
      <c r="G118">
        <v>11</v>
      </c>
    </row>
    <row r="119" spans="1:7" x14ac:dyDescent="0.2">
      <c r="A119" t="s">
        <v>151</v>
      </c>
      <c r="B119" t="s">
        <v>8</v>
      </c>
      <c r="C119" t="s">
        <v>31</v>
      </c>
      <c r="D119">
        <v>0</v>
      </c>
      <c r="E119">
        <v>4</v>
      </c>
      <c r="F119">
        <v>16400</v>
      </c>
      <c r="G119">
        <v>15</v>
      </c>
    </row>
    <row r="120" spans="1:7" x14ac:dyDescent="0.2">
      <c r="A120" t="s">
        <v>152</v>
      </c>
      <c r="B120" t="s">
        <v>8</v>
      </c>
      <c r="C120" t="s">
        <v>115</v>
      </c>
      <c r="D120">
        <v>1</v>
      </c>
      <c r="E120">
        <v>5</v>
      </c>
      <c r="F120">
        <v>16500</v>
      </c>
      <c r="G120">
        <v>9</v>
      </c>
    </row>
    <row r="121" spans="1:7" x14ac:dyDescent="0.2">
      <c r="A121" t="s">
        <v>153</v>
      </c>
      <c r="B121" t="s">
        <v>11</v>
      </c>
      <c r="C121" t="s">
        <v>22</v>
      </c>
      <c r="D121">
        <v>3</v>
      </c>
      <c r="E121">
        <v>7</v>
      </c>
      <c r="F121">
        <v>21700</v>
      </c>
      <c r="G121">
        <v>15</v>
      </c>
    </row>
    <row r="122" spans="1:7" x14ac:dyDescent="0.2">
      <c r="A122" t="s">
        <v>154</v>
      </c>
      <c r="B122" t="s">
        <v>8</v>
      </c>
      <c r="C122" t="s">
        <v>9</v>
      </c>
      <c r="D122">
        <v>3</v>
      </c>
      <c r="E122">
        <v>6</v>
      </c>
      <c r="F122">
        <v>33000</v>
      </c>
      <c r="G122">
        <v>14</v>
      </c>
    </row>
    <row r="123" spans="1:7" x14ac:dyDescent="0.2">
      <c r="A123" t="s">
        <v>156</v>
      </c>
      <c r="B123" t="s">
        <v>11</v>
      </c>
      <c r="C123" t="s">
        <v>53</v>
      </c>
      <c r="D123">
        <v>2</v>
      </c>
      <c r="E123">
        <v>5</v>
      </c>
      <c r="F123">
        <v>21000</v>
      </c>
      <c r="G123">
        <v>11</v>
      </c>
    </row>
    <row r="124" spans="1:7" x14ac:dyDescent="0.2">
      <c r="A124" t="s">
        <v>157</v>
      </c>
      <c r="B124" t="s">
        <v>11</v>
      </c>
      <c r="C124" t="s">
        <v>9</v>
      </c>
      <c r="D124">
        <v>3</v>
      </c>
      <c r="E124">
        <v>3</v>
      </c>
      <c r="F124">
        <v>10200</v>
      </c>
      <c r="G124">
        <v>10</v>
      </c>
    </row>
    <row r="125" spans="1:7" x14ac:dyDescent="0.2">
      <c r="A125" t="s">
        <v>158</v>
      </c>
      <c r="B125" t="s">
        <v>11</v>
      </c>
      <c r="C125" t="s">
        <v>12</v>
      </c>
      <c r="D125">
        <v>3</v>
      </c>
      <c r="E125">
        <v>4</v>
      </c>
      <c r="F125">
        <v>16800</v>
      </c>
      <c r="G125">
        <v>8</v>
      </c>
    </row>
    <row r="126" spans="1:7" x14ac:dyDescent="0.2">
      <c r="A126" t="s">
        <v>159</v>
      </c>
      <c r="B126" t="s">
        <v>8</v>
      </c>
      <c r="C126" t="s">
        <v>15</v>
      </c>
      <c r="D126">
        <v>2</v>
      </c>
      <c r="E126">
        <v>2</v>
      </c>
      <c r="F126">
        <v>9800</v>
      </c>
      <c r="G126">
        <v>10</v>
      </c>
    </row>
    <row r="127" spans="1:7" x14ac:dyDescent="0.2">
      <c r="A127" t="s">
        <v>160</v>
      </c>
      <c r="B127" t="s">
        <v>11</v>
      </c>
      <c r="C127" t="s">
        <v>20</v>
      </c>
      <c r="D127">
        <v>3</v>
      </c>
      <c r="E127">
        <v>3</v>
      </c>
      <c r="F127">
        <v>7800.0000000000009</v>
      </c>
      <c r="G127">
        <v>12</v>
      </c>
    </row>
    <row r="128" spans="1:7" x14ac:dyDescent="0.2">
      <c r="A128" t="s">
        <v>161</v>
      </c>
      <c r="B128" t="s">
        <v>11</v>
      </c>
      <c r="C128" t="s">
        <v>9</v>
      </c>
      <c r="D128">
        <v>4</v>
      </c>
      <c r="E128">
        <v>3</v>
      </c>
      <c r="F128">
        <v>16799.999999999996</v>
      </c>
      <c r="G128">
        <v>9</v>
      </c>
    </row>
    <row r="129" spans="1:7" x14ac:dyDescent="0.2">
      <c r="A129" t="s">
        <v>162</v>
      </c>
      <c r="B129" t="s">
        <v>8</v>
      </c>
      <c r="C129" t="s">
        <v>22</v>
      </c>
      <c r="D129">
        <v>2</v>
      </c>
      <c r="E129">
        <v>3</v>
      </c>
      <c r="F129">
        <v>16200.000000000004</v>
      </c>
      <c r="G129">
        <v>8</v>
      </c>
    </row>
    <row r="130" spans="1:7" x14ac:dyDescent="0.2">
      <c r="A130" t="s">
        <v>163</v>
      </c>
      <c r="B130" t="s">
        <v>11</v>
      </c>
      <c r="C130" t="s">
        <v>164</v>
      </c>
      <c r="D130">
        <v>2</v>
      </c>
      <c r="E130">
        <v>3</v>
      </c>
      <c r="F130">
        <v>9899.9999999999982</v>
      </c>
      <c r="G130">
        <v>5</v>
      </c>
    </row>
  </sheetData>
  <autoFilter ref="A1:G130" xr:uid="{AA78B50C-AE7D-4642-9B63-C8BABD3EFC7E}"/>
  <sortState ref="W3:Y19">
    <sortCondition ref="X3:X19"/>
  </sortState>
  <mergeCells count="11">
    <mergeCell ref="AK3:AO7"/>
    <mergeCell ref="I31:L31"/>
    <mergeCell ref="I33:L33"/>
    <mergeCell ref="I34:L34"/>
    <mergeCell ref="I35:L35"/>
    <mergeCell ref="I14:L17"/>
    <mergeCell ref="I25:L25"/>
    <mergeCell ref="I26:L26"/>
    <mergeCell ref="I27:L27"/>
    <mergeCell ref="I29:L29"/>
    <mergeCell ref="I30:L3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24:AB3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(Originais)</vt:lpstr>
      <vt:lpstr>Dados (Sem outliers)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Filipe Azevedo</dc:creator>
  <cp:lastModifiedBy>LUIS FILIPE AZEVEDO DE OLIVEIRA</cp:lastModifiedBy>
  <dcterms:created xsi:type="dcterms:W3CDTF">2025-08-14T21:48:16Z</dcterms:created>
  <dcterms:modified xsi:type="dcterms:W3CDTF">2025-08-26T20:06:29Z</dcterms:modified>
</cp:coreProperties>
</file>