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istrictgames\"/>
    </mc:Choice>
  </mc:AlternateContent>
  <bookViews>
    <workbookView xWindow="15" yWindow="30" windowWidth="14415" windowHeight="13380" activeTab="7"/>
  </bookViews>
  <sheets>
    <sheet name="boiler" sheetId="4" r:id="rId1"/>
    <sheet name="chp" sheetId="3" r:id="rId2"/>
    <sheet name="eh" sheetId="1" r:id="rId3"/>
    <sheet name="hp" sheetId="2" r:id="rId4"/>
    <sheet name="pv" sheetId="6" r:id="rId5"/>
    <sheet name="stc" sheetId="7" r:id="rId6"/>
    <sheet name="tes" sheetId="8" r:id="rId7"/>
    <sheet name="ba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F4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4" i="7"/>
  <c r="C13" i="7"/>
  <c r="C12" i="7"/>
  <c r="C11" i="7"/>
  <c r="C10" i="7"/>
  <c r="C9" i="7"/>
  <c r="C8" i="7"/>
  <c r="C7" i="7"/>
  <c r="C6" i="7"/>
  <c r="C5" i="7"/>
  <c r="C4" i="7"/>
  <c r="C3" i="7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11" i="6"/>
  <c r="F10" i="6"/>
  <c r="F9" i="6"/>
  <c r="F8" i="6"/>
  <c r="F7" i="6"/>
  <c r="F6" i="6"/>
  <c r="F5" i="6"/>
  <c r="F4" i="6"/>
  <c r="F3" i="6"/>
  <c r="F2" i="6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2" i="9"/>
  <c r="C2" i="8"/>
  <c r="C2" i="7"/>
  <c r="D2" i="6"/>
  <c r="E2" i="2"/>
  <c r="E2" i="1"/>
  <c r="E2" i="3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16" i="4"/>
  <c r="C15" i="4"/>
  <c r="C14" i="4"/>
  <c r="C13" i="4"/>
  <c r="C12" i="4"/>
  <c r="C11" i="4"/>
  <c r="C10" i="4"/>
  <c r="C9" i="4"/>
  <c r="G8" i="4"/>
  <c r="C8" i="4"/>
  <c r="G7" i="4"/>
  <c r="C7" i="4"/>
  <c r="C6" i="4"/>
  <c r="C5" i="4"/>
  <c r="C4" i="4"/>
  <c r="C3" i="4"/>
  <c r="C2" i="4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<sst xmlns="http://schemas.openxmlformats.org/spreadsheetml/2006/main" count="368" uniqueCount="285">
  <si>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</si>
  <si>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</si>
  <si>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</si>
  <si>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</si>
  <si>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</si>
  <si>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</si>
  <si>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</si>
  <si>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</si>
  <si>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</si>
  <si>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</si>
  <si>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</si>
  <si>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A [m2]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</si>
  <si>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</si>
  <si>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</si>
  <si>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</si>
  <si>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</si>
  <si>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</si>
  <si>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</si>
  <si>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</si>
  <si>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</si>
  <si>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</si>
  <si>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Vaillant ecoVIT exclusiv VKK 226/4</t>
  </si>
  <si>
    <t>http://www.heizungsdiscount24.de/gas-heizung/vaillant-ecovit-exclusiv-vkk-2264-gas-brennwertkessel-e-h.html</t>
  </si>
  <si>
    <t>Vaillant ecoVIT exclusiv VKK 286/4</t>
  </si>
  <si>
    <t>http://www.heizungsdiscount24.de/gas-heizung/vaillant-ecovit-exclusiv-vkk-2864-gas-brennwertkessel-l-ll.html</t>
  </si>
  <si>
    <t>Vaillant ecoVIT exclusiv VKK 366/4</t>
  </si>
  <si>
    <t>http://www.heizungsdiscount24.de/gas-heizung/vaillant-ecovit-exclusiv-vkk-3664-gas-brennwertkessel-e-h.html</t>
  </si>
  <si>
    <t>Vaillant ecoVIT exclusiv VKK 476/4</t>
  </si>
  <si>
    <t>http://www.heizungsdiscount24.de/gas-heizung/vaillant-ecovit-exclusiv-vkk-4764-gas-brennwertkessel-e-h.html</t>
  </si>
  <si>
    <t>Vaillant ecoVIT exclusiv VKK 656/4</t>
  </si>
  <si>
    <t>http://www.heizungsdiscount24.de/gas-heizung/vaillant-ecovit-exclusiv-vkk-6564-gas-brennwertkessel-e-h.html</t>
  </si>
  <si>
    <t>Buderus GB212 40 kW Logano plus</t>
  </si>
  <si>
    <t>http://www.heizungsdiscount24.de/gas-heizung/buderus-gb212-40-kw-logano-plus-gas-brennwertkessel-e-h.html</t>
  </si>
  <si>
    <t>Buderus GB212 50 kW Logano plus</t>
  </si>
  <si>
    <t>http://www.heizungsdiscount24.de/gas-heizung/buderus-gb212-50-kw-logano-plus-gas-brennwertkessel-e-h.html</t>
  </si>
  <si>
    <t>Buderus GB172 14 kW Logamax plus</t>
  </si>
  <si>
    <t>https://www.heizungenbilliger.de/gasbrennwert/buderus/gb172-14/buderus-gb172-14-kw-logamax-plus-gas-brennwerttherme-e-h/a-20176309/?ReferrerID=7.00&amp;gclid=CKeypouhvcgCFUNAGwodKj4OYA</t>
  </si>
  <si>
    <t>Buderus GB172 20 kW Logamax plus Gas-Brennwerttherme</t>
  </si>
  <si>
    <t>https://www.heizungenbilliger.de/gasbrennwert/buderus/gb172-20/buderus-gb172-20-kw-logamax-plus-gas-brennwerttherme-e-h/a-20176330/</t>
  </si>
  <si>
    <t>Viessmann Vitodens 100-W Gas-Brennwerttherme, 19 kW</t>
  </si>
  <si>
    <t>http://www.heizungsdiscount24.de/gas-heizung/viessmann-vitodens-100-w-gas-brennwerttherme-19-kw-fluessiggas-p.html</t>
  </si>
  <si>
    <t>Viessmann Vitodens 100-W Gas-Brennwerttherme, 26 kW</t>
  </si>
  <si>
    <t>http://www.heizungsdiscount24.de/gas-heizung/viessmann-vitodens-100-w-gas-brennwerttherme-26-kw-fluessiggas-p.html</t>
  </si>
  <si>
    <t>Viessmann Vitodens 300-W Gas-Brennwerttherme, 11 kW</t>
  </si>
  <si>
    <t>http://www.heizungsdiscount24.de/gas-heizung/viessmann-vitodens-300-w-gas-brennwerttherme-gastherme-11-kw.html</t>
  </si>
  <si>
    <t>Viessmann Vitodens 300-W Gas-Brennwerttherme, 19 kW</t>
  </si>
  <si>
    <t>http://www.heizungsdiscount24.de/gas-heizung/viessmann-vitodens-300-w-gas-brennwerttherme-gastherme-19-kw.html</t>
  </si>
  <si>
    <t>Viessmann Vitodens 200-W Brennwert-Gastherme, 13 kW</t>
  </si>
  <si>
    <t>http://www.heizungsdiscount24.de/gas-heizung/viessmann-vitodens-200-w-brennwert-gastherme-heiztherme-13-kw-grundgeraet.html</t>
  </si>
  <si>
    <t>Viessmann Vitodens 200-W Brennwert-Gastherme, 26 kW</t>
  </si>
  <si>
    <t>http://www.heizungsdiscount24.de/gas-heizung/viessmann-vitodens-200-w-brennwert-gastherme-heiztherme-26-kw-grundgeraet.html</t>
  </si>
  <si>
    <t>Elcore 2400</t>
  </si>
  <si>
    <t>Vaillant ecoPOWER 1.0</t>
  </si>
  <si>
    <t>Kirsch micro L 4.12</t>
  </si>
  <si>
    <t>proenvis: prio 5.2 Nano-BHKW</t>
  </si>
  <si>
    <t>Button Energy: bison-Powerblock</t>
  </si>
  <si>
    <t>Senertec Dachs HKA G 5.5</t>
  </si>
  <si>
    <t>EC Power: XRGI 6</t>
  </si>
  <si>
    <t>EC Power: XRGI 9</t>
  </si>
  <si>
    <t>Viessmann Vitobloc 200 EM-5</t>
  </si>
  <si>
    <t>intelli Heimkraftwerk</t>
  </si>
  <si>
    <t>AISIN Seiki: GECC 46 A2</t>
  </si>
  <si>
    <t>proenvis: Primus 1.4</t>
  </si>
  <si>
    <t>Vaillant ecoPOWER 3.0</t>
  </si>
  <si>
    <t>Vaillant ecoPOWER 4.7</t>
  </si>
  <si>
    <t>VW EcoBlue 2.0</t>
  </si>
  <si>
    <t>Steinecke: BHKW elcon 8</t>
  </si>
  <si>
    <t>Steinecke: BHKW elcon 15</t>
  </si>
  <si>
    <t>http://heizsystems.de/brennstoffzellen-heizung/brennstoffzellen-heizung-ohne-gasbrennwertgeraet/ohne-pufferspeicher/11/elcore-2400-brennstoffzellen-heizung</t>
  </si>
  <si>
    <t>http://www.dirks-shk.de/dcontent/shop/home/ecopower_vaillant/preise</t>
  </si>
  <si>
    <t>http://www.bhkw-prinz.de/kirsch-homeenergy-kirsch-nano-kirsch-micro-bhkw/1747#Preis</t>
  </si>
  <si>
    <t>http://www.bhkw-prinz.de/proenvis-prio-5-2-nano-bhkw/2939</t>
  </si>
  <si>
    <t>http://www.bhkw-prinz.de/button-energy-bison-powerblock-holzpellets-bhkw/2771</t>
  </si>
  <si>
    <t>http://www.bhkw-prinz.de/senertec-dachs-mini-bhkw/108</t>
  </si>
  <si>
    <t>http://www.bhkw-prinz.de/ec-power-xrgi-6-und-xrgi-9-mini-bhkw/3208</t>
  </si>
  <si>
    <t>http://www.bhkw-prinz.de/viessmann-vitobloc-200-em-5-mini-bhkw/3596#Preis</t>
  </si>
  <si>
    <t>http://www.bhkw-prinz.de/intelli-production-gmbh-intelli-heimkraftwerk/2659</t>
  </si>
  <si>
    <t>http://www.bhkw-prinz.de/aisin-seiki-gecc-46-a2-np-r-mini-bhkw/2596</t>
  </si>
  <si>
    <t>http://www.bhkw-prinz.de/proenvis-primus-1-4-mini-bhkw/1307</t>
  </si>
  <si>
    <t>http://www.bhkw-prinz.de/vaillant-ecopower-3-0-und-ecopower-4-7-mini-bhkw/61#Preis</t>
  </si>
  <si>
    <t>http://www.bhkw-prinz.de/lichtblick-vw-bhkw-ecoblue-2-0-zuhausekraftwerk/2348</t>
  </si>
  <si>
    <t>http://www.bhkw-prinz.de/steinecke-bhkw-elcon-8-und-elcon-15/2462</t>
  </si>
  <si>
    <t>Elektroheizstab 2000 W</t>
  </si>
  <si>
    <t>Elektroheizstab 3000 W</t>
  </si>
  <si>
    <t>Elektroheizstab 4500 W</t>
  </si>
  <si>
    <t>Elektroheizstab 6000 W</t>
  </si>
  <si>
    <t>Elektroheizstab 8000 W</t>
  </si>
  <si>
    <t>Elektroheizstab 12000 W</t>
  </si>
  <si>
    <t>Elektroheizstab 9000 W</t>
  </si>
  <si>
    <t>http://solardiscounter.de/Zubehoer/Elektroheizstaebe/</t>
  </si>
  <si>
    <t>https://www.solarbayer.de/Preisliste.html</t>
  </si>
  <si>
    <t>https://shop.solarprofi-24.de/zubehoer-speicher/elektroheizstab/426/elektroheizstab-heizpatrone-heizstab-2-3-4-5-6-8-12-kw</t>
  </si>
  <si>
    <t>https://shop.solarprofi-24.de/zubehoer-speicher/elektroheizstab/426/elektroheizstab-heizpatrone-heizstab-2-3-4-5-6-8-12-kw?c=1288</t>
  </si>
  <si>
    <t>Wolf BWL-1-08-I Luft-Wasser Wärmepumpe</t>
  </si>
  <si>
    <t>Wolf BWL-1-10-I Luft-Wasser Wärmepumpe</t>
  </si>
  <si>
    <t>Wolf BWL-1-12-I Luft-Wasser Wärmepumpe</t>
  </si>
  <si>
    <t>Wolf BWL-1-14-I Luft-Wasser Wärmepumpe</t>
  </si>
  <si>
    <t>Vaillant aroTHERM VWL 115/2</t>
  </si>
  <si>
    <t>Vaillant aroTHERM VWL 55/2</t>
  </si>
  <si>
    <t>Vaillant aroTHERM VWL 85/2</t>
  </si>
  <si>
    <t>Vaillant aroTHERM VWL 155/2</t>
  </si>
  <si>
    <t>Vaillant flexoTherm exclusive 197/4 Luft/Wasser</t>
  </si>
  <si>
    <t>Vaillant flexoTherm exclusive 87/4 Luft/Wasser</t>
  </si>
  <si>
    <t>Vaillant flexoTherm exclusive 57/5 Luft/Wasser</t>
  </si>
  <si>
    <t>Dimplex LAK9IMR</t>
  </si>
  <si>
    <t>Dimplex LA 11 TAS</t>
  </si>
  <si>
    <t>Stiebel Eltron Heizungswärmepumpe WPL 10 AC</t>
  </si>
  <si>
    <t>Stiebel Eltron Heizungswärmepumpe WPL 13</t>
  </si>
  <si>
    <t>Stiebel Eltron Heizungswärmepumpe WPL 18</t>
  </si>
  <si>
    <t>Ochsner Wärmepumpe ECO-ELW 8</t>
  </si>
  <si>
    <t>Ochsner Wärmepumpe ECO-ELW 12</t>
  </si>
  <si>
    <t>Buderus Logatherm WPLS 7,5 E</t>
  </si>
  <si>
    <t>COP A2/W35 [-]</t>
  </si>
  <si>
    <t>http://www.heizungsdiscount24.de/waermepumpen/wolf-bwl-1-08-i-luft-wasser-waermepumpe-mit-wpm-1-und-bm.html</t>
  </si>
  <si>
    <t>http://www.heizungsdiscount24.de/waermepumpen/wolf-bwl-1-10-i-luft-wasser-waermepumpe-mit-wpm-1-und-bm.html</t>
  </si>
  <si>
    <t>http://www.heizungsdiscount24.de/waermepumpen/wolf-bwl-1-12-i-luft-wasser-waermepumpe-mit-wpm-1-und-bm.html</t>
  </si>
  <si>
    <t>http://www.heizungsdiscount24.de/waermepumpen/wolf-bwl-1-14-i-luft-wasser-waermepumpe-mit-wpm-1-und-bm.html</t>
  </si>
  <si>
    <t>https://www.heizungenbilliger.de/w-rmepumpen/heizungswaermepumpearotherm/a-20173912/</t>
  </si>
  <si>
    <t>https://www.heizungenbilliger.de/waermepumpen/arotherm-vwl-55-2/a-20176511/</t>
  </si>
  <si>
    <t>https://www.heizungenbilliger.de/w-rmepumpen/heizungswaermepumpe/a-20173910/</t>
  </si>
  <si>
    <t>https://www.heizungenbilliger.de/waermepumpen/arotherm-vwl-155-2/a-20176512/</t>
  </si>
  <si>
    <t>https://www.heizungenbilliger.de/waermepumpen/flexotherm-luft-wasser/flexotherm-exclusive-197-4-luft-wasser/a-20176504/</t>
  </si>
  <si>
    <t>https://www.heizungenbilliger.de/waermepumpen/flexotherm-luft-wasser/flexotherm-exclusive-87-4-luft-wasser/a-20176501/</t>
  </si>
  <si>
    <t>https://www.heizungenbilliger.de/waermepumpen/flexotherm-luft-wasser/flexotherm-exclusive-57-5-luft-wasser/a-20176500/</t>
  </si>
  <si>
    <t>http://www.esk-shop.de/Dimplex-LAK9IMR-372920-Split-Luft-Wasser-Waermepumpe-Kompakt.htm?shop=kunst&amp;SessionId=&amp;a=article&amp;ProdNr=ESK-DIM-LAK9IMR&amp;gclid=CMWPpYOFvsgCFdXGGwod8PwNxw</t>
  </si>
  <si>
    <t>http://www.esk-shop.de/Dimplex-LA11TAS-362570-Luft-Wasser-Waermepumpe.htm?shop=kunst&amp;SessionId=&amp;a=article&amp;ProdNr=ESK-DIM-LA11TAS</t>
  </si>
  <si>
    <t>http://www.esk-shop.de/Stiebel-Eltron-Haustechnik/Erneuerbare-Energie-Waermepumpen-Lueftung-Solarthermie/Waermepumpen-und-Zubehoer/Luft-Wasser-Waermepumpen/Stiebel-Eltron-231788-Heizungswaermepumpe-WPL-10-AC-Aktionsset-1.htm?shop=kunst&amp;SessionId=&amp;a=article&amp;ProdNr=ESK-STE-231788&amp;t=23237&amp;c=23251&amp;p=23251</t>
  </si>
  <si>
    <t>http://www.esk-shop.de/Stiebel-Eltron-Haustechnik/Erneuerbare-Energie-Waermepumpen-Lueftung-Solarthermie/Waermepumpen-und-Zubehoer/Luft-Wasser-Waermepumpen/Stiebel-Eltron-223400-Heizungs-Waermepumpe-WPL-13-cool-Luft-Wasser-Waermepumpe.htm?shop=kunst&amp;SessionId=&amp;a=article&amp;ProdNr=ESK-STE-223400&amp;t=23237&amp;c=23251&amp;p=23251</t>
  </si>
  <si>
    <t>http://www.esk-shop.de/Stiebel-Eltron-Haustechnik/Erneuerbare-Energie-Waermepumpen-Lueftung-Solarthermie/Waermepumpen-und-Zubehoer/Luft-Wasser-Waermepumpen/Stiebel-Eltron-223401-Heizungs-Waermepumpe-WPL-18-cool-Luft-Wasser-Waermepumpe.htm?shop=kunst&amp;SessionId=&amp;a=article&amp;ProdNr=ESK-STE-223401&amp;t=23237&amp;c=23251&amp;p=23251</t>
  </si>
  <si>
    <t>http://www.esk-shop.de/Stiebel-Eltron-Haustechnik/Erneuerbare-Energie-Waermepumpen-Lueftung-Solarthermie/Waermepumpen-und-Zubehoer/Luft-Wasser-Waermepumpen/Stiebel-Eltron-223402-Heizungs-Waermepumpe-WPL-23-cool-Luft-Wasser-Waermepumpe.htm?shop=kunst&amp;SessionId=&amp;a=article&amp;ProdNr=ESK-STE-223402&amp;t=23237&amp;c=23251&amp;p=23251</t>
  </si>
  <si>
    <t>http://shop.smuk.at/shop/USER_ARTIKEL_HANDLING_AUFRUF.php?darstellen=1&amp;kat_aktiv=9590&amp;Ziel_ID=8871104&amp;javascript_enabled=true&amp;PEPPERSESS=e11b18ecc3db68c5007a19fd1c2f3b1d</t>
  </si>
  <si>
    <t>http://shop.smuk.at/shop/USER_ARTIKEL_HANDLING_AUFRUF.php?darstellen=1&amp;PEPPERSESS=e11b18ecc3db68c5007a19fd1c2f3b1d&amp;kat_aktiv=9590&amp;Ziel_ID=8871105#Ziel8871105</t>
  </si>
  <si>
    <t>http://www.heizfaktor.de/heizung/waermepumpen/buderus/luft-wasser/37955/buderus-logatherm-wpls-7-5-e?c=1702</t>
  </si>
  <si>
    <t>Yingli Solar YL260P-29b Modul 260 Wp poly Serie 2</t>
  </si>
  <si>
    <t>Yingli Panda YL275C-30b Modul 275 Wp Serie 2</t>
  </si>
  <si>
    <t>Yingli Panda YL265C-30b Modul 265 Wp mono</t>
  </si>
  <si>
    <t>Yingli Panda YL220C-24b Modul 220 Wp mono</t>
  </si>
  <si>
    <t>Yingli Solar YL255P-29b Modul 255 Wp poly</t>
  </si>
  <si>
    <t>Yingli Panda YL215C-24b Modul 215 Wp mono</t>
  </si>
  <si>
    <t>Solarworld Sunmodule Protect SW 250 mono black</t>
  </si>
  <si>
    <t>Solarworld Sunmodule SW 285 mono black</t>
  </si>
  <si>
    <t>Solarworld Sunmodule SW 280 mono black</t>
  </si>
  <si>
    <t>Solarworld Sunmodule Plus SW 200 Vario poly</t>
  </si>
  <si>
    <t>LG Solarmodul LG315N1C-G4 NeON 2 Cello</t>
  </si>
  <si>
    <t>LG Solarmodul LG310N1C-G4 NeON 2 Cello</t>
  </si>
  <si>
    <t>LG Solarmodul LG300N1K-G4 NeON 2 Black Cello</t>
  </si>
  <si>
    <t>LG Solarmodul LG285S1C-B3 Mono X</t>
  </si>
  <si>
    <t>LG Solarmodul LG300N1C-B3 Mono X NeoN</t>
  </si>
  <si>
    <t>LG Solarmodul LG280S1C-B3 Mono X</t>
  </si>
  <si>
    <t>LG Solarmodul LG270S1K-B3 Mono X Black</t>
  </si>
  <si>
    <t>http://www.photovoltaik4all.de/pv4all-netz/solarmodule/yingli-solar/3515/yingli-solar-yl260p-29b-modul-260-wp-poly-serie-2</t>
  </si>
  <si>
    <t>http://www.photovoltaik4all.de/pv4all-netz/solarmodule/yingli-solar/3471/yingli-panda-yl275c-30b-modul-275-wp-serie-2</t>
  </si>
  <si>
    <t>http://www.photovoltaik4all.de/pv4all-netz/solarmodule/yingli-solar/104/yingli-panda-yl265c-30b-modul-265-wp-mono</t>
  </si>
  <si>
    <t>http://www.photovoltaik4all.de/pv4all-netz/solarmodule/yingli-solar/212/yingli-panda-yl220c-24b-modul-220-wp-mono</t>
  </si>
  <si>
    <t>http://www.photovoltaik4all.de/pv4all-netz/solarmodule/yingli-solar/77/yingli-solar-yl255p-29b-modul-255-wp-poly</t>
  </si>
  <si>
    <t>http://www.photovoltaik4all.de/pv4all-netz/solarmodule/yingli-solar/107/yingli-panda-yl215c-24b-modul-215-wp-mono</t>
  </si>
  <si>
    <t>http://www.photovoltaik4all.de/pv4all-netz/solarmodule/solarworld/3491/solarworld-sunmodule-protect-sw-250-mono-black</t>
  </si>
  <si>
    <t>http://www.photovoltaik4all.de/pv4all-netz/solarmodule/solarworld/3513/solarworld-sunmodule-sw-285-mono-black</t>
  </si>
  <si>
    <t>http://www.photovoltaik4all.de/pv4all-netz/solarmodule/solarworld/3454/solarworld-sunmodule-sw-280-mono-black</t>
  </si>
  <si>
    <t>http://www.photovoltaik4all.de/pv4all-netz/solarmodule/solarworld/965/solarworld-sunmodule-plus-sw-200-vario-poly</t>
  </si>
  <si>
    <t>http://www.photovoltaik4all.de/pv4all-netz/solarmodule/lg-solar/3594/lg-solarmodul-lg315n1c-g4-neon-2-cello</t>
  </si>
  <si>
    <t>http://www.photovoltaik4all.de/pv4all-netz/solarmodule/lg-solar/3492/lg-solarmodul-lg310n1c-g4-neon-2-cello</t>
  </si>
  <si>
    <t>http://www.photovoltaik4all.de/pv4all-netz/solarmodule/lg-solar/3493/lg-solarmodul-lg300n1k-g4-neon-2-black-cello</t>
  </si>
  <si>
    <t>http://www.photovoltaik4all.de/pv4all-netz/solarmodule/lg-solar/3490/lg-solarmodul-lg285s1c-b3-mono-x</t>
  </si>
  <si>
    <t>http://www.photovoltaik4all.de/pv4all-netz/solarmodule/lg-solar/1209/lg-solarmodul-lg300n1c-b3-mono-x-neon</t>
  </si>
  <si>
    <t>http://www.photovoltaik4all.de/pv4all-netz/solarmodule/lg-solar/1033/lg-solarmodul-lg280s1c-b3-mono-x</t>
  </si>
  <si>
    <t>http://www.photovoltaik4all.de/pv4all-netz/solarmodule/lg-solar/989/lg-solarmodul-lg270s1k-b3-mono-x-black</t>
  </si>
  <si>
    <t>Viessmann Flachkollektor Vitosol 200-F SH2C</t>
  </si>
  <si>
    <t>Viessmann Flachkollektor Vitosol 200-F SV2C</t>
  </si>
  <si>
    <t>Viessmann Hochleistungs-Flachkollektor Vitosol 300-F SV3C</t>
  </si>
  <si>
    <t>Viessmann Hochleistungs-Flachkollektor Vitosol 300-F SH3C</t>
  </si>
  <si>
    <t>Wolf Hochleistungs-Sonnenkollektor CFK-1</t>
  </si>
  <si>
    <t>Wolf Hochleistungs-Sonnenkollektor TopSon F3-1</t>
  </si>
  <si>
    <t>STI FINO 100</t>
  </si>
  <si>
    <t>Eurotherm-Solar Flat 2.0</t>
  </si>
  <si>
    <t>Eurotherm-Solar Flat 2.5</t>
  </si>
  <si>
    <t>STI FKA 200 vertikal</t>
  </si>
  <si>
    <t>STI FKA 240 vertikal</t>
  </si>
  <si>
    <t>STI FKA 270 vertikal</t>
  </si>
  <si>
    <t>EURO L20 HTF SW</t>
  </si>
  <si>
    <t>http://www.heizungsdiscount24.de/solartechnik/viessmann-flachkollektor-vitosol-200-f-251-m-sh2c.html</t>
  </si>
  <si>
    <t>http://www.heizungsdiscount24.de/solartechnik/viessmann-flachkollektor-vitosol-200-f-251-m-sv2c.html</t>
  </si>
  <si>
    <t>http://www.heizungsdiscount24.de/solartechnik/viessmann-hochleistungs-flachkollektor-vitosol-300-f-251-m-sv3c.html</t>
  </si>
  <si>
    <t>http://www.heizungsdiscount24.de/solartechnik/viessmann-hochleistungs-flachkollektor-vitosol-300-f-251-m-sh3c.html</t>
  </si>
  <si>
    <t>http://www.heizungsdiscount24.de/solartechnik/wolf-hochleistungs-sonnenkollektor-cfk-1-23-m.html</t>
  </si>
  <si>
    <t>http://www.heizungsdiscount24.de/solartechnik/wolf-hochleistungs-sonnenkollektor-topson-f3-1-23-m-silber.html</t>
  </si>
  <si>
    <t>http://www.solardirekt24.de/flachkollektoren/sti-fino-100-flachkollektor.html</t>
  </si>
  <si>
    <t>http://www.solardirekt24.de/flachkollektoren/eurotherm-solar-flat-2-0-flachkollektor.html</t>
  </si>
  <si>
    <t>http://www.solardirekt24.de/flachkollektoren/eurotherm-solar-flat-2-5-flachkollektor.html</t>
  </si>
  <si>
    <t>http://www.solardirekt24.de/flachkollektoren/sti-fka-200-vertikal-alu-line-flachkollektor.html</t>
  </si>
  <si>
    <t>http://www.solardirekt24.de/flachkollektoren/sti-fka-240-vertikal-alu-line-flachkollektor.html</t>
  </si>
  <si>
    <t>http://www.solardirekt24.de/flachkollektoren/sti-fka-270-vertikal-alu-line-flachkollektor.html</t>
  </si>
  <si>
    <t>http://www.solar-online-shop.com/euro-l20-htf-sw-sonnenkollektor-flachkollektor-schwarz-eloxiert.html</t>
  </si>
  <si>
    <t>Buderus Logalux S120/5W, 120 Liter</t>
  </si>
  <si>
    <t>Buderus Logalux SU160/5, 160 Liter</t>
  </si>
  <si>
    <t>Buderus Logalux SU200/5, 200 Liter</t>
  </si>
  <si>
    <t>Buderus Logalux SU300/5, 300 Liter</t>
  </si>
  <si>
    <t>Buderus Logalux SU400/5, 400 Liter</t>
  </si>
  <si>
    <t>Viessmann Vitocell 100-E, SVW, 200 Liter</t>
  </si>
  <si>
    <t>Viessmann Vitocell 100-E, SVPA, 400 Liter</t>
  </si>
  <si>
    <t>Viessmann Vitocell 100-E, SVPA, 600 Liter</t>
  </si>
  <si>
    <t>Viessmann Vitocell 100-E, SVPA, 750 Liter</t>
  </si>
  <si>
    <t>Viessmann Vitocell 100-E, SVPA, 950 Liter</t>
  </si>
  <si>
    <t>Viessmann Vitocell 100-E, SVPA, 1500 Liter</t>
  </si>
  <si>
    <t>Viessmann Vitocell 100-E, SVPA, 2000 Liter</t>
  </si>
  <si>
    <t>Junkers Storacell ST 120-5 Z</t>
  </si>
  <si>
    <t>Junkers Storacell SK 160-5 ZB</t>
  </si>
  <si>
    <t>Junkers Storacell SK 200-5 ZB</t>
  </si>
  <si>
    <t>Vaillant uniSTOR plus VIH R 120/6 B</t>
  </si>
  <si>
    <t>Vaillant uniSTOR plus VIH R 150/6 B</t>
  </si>
  <si>
    <t>Vaillant uniSTOR exclusive VIH R 200/6 H</t>
  </si>
  <si>
    <t>Vaillant uniSTOR VIH R 400</t>
  </si>
  <si>
    <t>Vaillant actoSTOR VIH K 300</t>
  </si>
  <si>
    <t>Vaillant uniSTOR VIH R 500</t>
  </si>
  <si>
    <t>200 Liter Wolf Puffer, Pufferspeicher SPU-1</t>
  </si>
  <si>
    <t>500 Liter Wolf Puffer, Pufferspeicher SPU-2</t>
  </si>
  <si>
    <t>800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</si>
  <si>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</si>
  <si>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</si>
  <si>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</si>
  <si>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http://www.heizungsdiscount24.de/speichertechnik/buderus-logalux-su1605-160-liter-warmwasserspeicher-standspeicher.html</t>
  </si>
  <si>
    <t>http://www.heizungsdiscount24.de/speichertechnik/buderus-logalux-su2005-200-liter-warmwasserspeicher-standspeicher.html</t>
  </si>
  <si>
    <t>http://www.heizungsdiscount24.de/speichertechnik/buderus-logalux-su3005-300-liter-warmwasserspeicher-standspeicher.html</t>
  </si>
  <si>
    <t>http://www.heizungsdiscount24.de/speichertechnik/buderus-logalux-su4005-400-liter-warmwasserspeicher-standspeicher.html</t>
  </si>
  <si>
    <t>http://www.heizungsdiscount24.de/speichertechnik/viessmann-vitocell-100-e-svw-200-liter-pufferspeicher.html</t>
  </si>
  <si>
    <t>http://www.heizungsdiscount24.de/speichertechnik/viessmann-vitocell-100-e-svpa-400-liter-pufferspeicher.html</t>
  </si>
  <si>
    <t>http://www.heizungsdiscount24.de/speichertechnik/viessmann-vitocell-100-e-svpa-600-liter-pufferspeicher.html</t>
  </si>
  <si>
    <t>http://www.heizungsdiscount24.de/speichertechnik/viessmann-vitocell-100-e-svpa-750-liter-pufferspeicher.html</t>
  </si>
  <si>
    <t>http://www.heizungsdiscount24.de/speichertechnik/viessmann-vitocell-100-e-svpa-950-liter-pufferspeicher.html</t>
  </si>
  <si>
    <t>http://www.heizungsdiscount24.de/speichertechnik/viessmann-vitocell-100-e-svpa-1500-liter-pufferspeicher-iso-standard.html</t>
  </si>
  <si>
    <t>http://www.heizungsdiscount24.de/speichertechnik/viessmann-vitocell-100-e-svpa-2000-liter-pufferspeicher-iso-standard.html</t>
  </si>
  <si>
    <t>http://www.heizungsdiscount24.de/speichertechnik/viessmann-vitocell-100-e-svpa-1500-liter-pufferspeicher-iso-hocheff.html</t>
  </si>
  <si>
    <t>http://www.heizungsdiscount24.de/speichertechnik/viessmann-vitocell-100-e-svpa-2000-liter-pufferspeicher-iso-hocheff.html</t>
  </si>
  <si>
    <t>http://www.heizungsdiscount24.de/speichertechnik/junkers-storacell-st-120-5-z-standspeicher-fuer-gasthermen-120-liter.html</t>
  </si>
  <si>
    <t>http://www.heizungsdiscount24.de/speichertechnik/junkers-storacell-sk-160-5-zb-bodenstehender-systemspeicher-160-liter.html</t>
  </si>
  <si>
    <t>http://www.heizungsdiscount24.de/speichertechnik/junkers-storacell-sk-200-5-zb-bodenstehender-systemspeicher-200-liter.html</t>
  </si>
  <si>
    <t>http://www.heizungsdiscount24.de/speichertechnik/vaillant-unistor-plus-vih-r-1206-b-warmwasserspeicher-bodenstehend.html</t>
  </si>
  <si>
    <t>http://www.heizungsdiscount24.de/speichertechnik/vaillant-unistor-plus-vih-r-1506-b-warmwasserspeicher-bodenstehend.html</t>
  </si>
  <si>
    <t>http://www.heizungsdiscount24.de/speichertechnik/vaillant-unistor-exclusive-vih-r-2006-h-warmwasserspeicher.html</t>
  </si>
  <si>
    <t>http://www.heizungsdiscount24.de/speichertechnik/vaillant-unistor-vih-r-400-bodenstehender-warmwasserspeicher.html</t>
  </si>
  <si>
    <t>http://www.heizungsdiscount24.de/speichertechnik/vaillant-actostor-vih-k-300-warmwasserspeicher-schichtladespeicher.html</t>
  </si>
  <si>
    <t>http://www.heizungsdiscount24.de/speichertechnik/vaillant-unistor-vih-r-500-bodenstehender-warmwasserspeicher.html</t>
  </si>
  <si>
    <t>http://www.heizungsdiscount24.de/speichertechnik/200-liter-wolf-puffer-pufferspeicher-spu-1-fuer-waermepumpen.html</t>
  </si>
  <si>
    <t>http://www.heizungsdiscount24.de/speichertechnik/500-liter-wolf-puffer-pufferspeicher-spu-2-mit-waermedaemmung.html</t>
  </si>
  <si>
    <t>http://www.heizungsdiscount24.de/speichertechnik/800-liter-wolf-puffer-pufferspeicher-spu-2-mit-waermedaemmung.html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</si>
  <si>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</si>
  <si>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</si>
  <si>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LG RESU 5.0 Li-Io Speicher-Set 5 kWh - SMA SI3.0M-11</t>
  </si>
  <si>
    <t>LG RESU 5.0 Li-Io Speicher-Set 5 kWh - SMA SI4.4M-11</t>
  </si>
  <si>
    <t>Tesla PowerWall</t>
  </si>
  <si>
    <t>Akasol neeoQube 5,5 kWh mit SMA Sunny Island 3.0M-11</t>
  </si>
  <si>
    <t>Fronius 4.5 kWh, Symo Hybrid 3.0-3-S</t>
  </si>
  <si>
    <t>Fronius 6.0 kWh, Symo Hybrid 3.0-3-S</t>
  </si>
  <si>
    <t>Fronius 7.5 kWh, Symo Hybrid 3.0-3-S</t>
  </si>
  <si>
    <t>Fronius 9.0 kWh, Symo Hybrid 3.0-3-S</t>
  </si>
  <si>
    <t>Fronius 10.5 kWh, Symo Hybrid 3.0-3-S</t>
  </si>
  <si>
    <t>Fronius 12.0 kWh, Symo Hybrid 3.0-3-S</t>
  </si>
  <si>
    <t>Fronius 4.5 kWh, Symo Hybrid 4.0-3-S</t>
  </si>
  <si>
    <t>Fronius 6.0 kWh, Symo Hybrid 4.0-3-S</t>
  </si>
  <si>
    <t>Fronius 7.5 kWh, Symo Hybrid 4.0-3-S</t>
  </si>
  <si>
    <t>Fronius 9.0 kWh, Symo Hybrid 4.0-3-S</t>
  </si>
  <si>
    <t>Fronius 10.5 kWh, Symo Hybrid 4.0-3-S</t>
  </si>
  <si>
    <t>Fronius 12.0 kWh, Symo Hybrid 4.0-3-S</t>
  </si>
  <si>
    <t>Fronius 4.5 kWh, Symo Hybrid 5.0-3-S</t>
  </si>
  <si>
    <t>Fronius 6.0 kWh, Symo Hybrid 5.0-3-S</t>
  </si>
  <si>
    <t>Fronius 7.5 kWh, Symo Hybrid 5.0-3-S</t>
  </si>
  <si>
    <t>Fronius 9.0 kWh, Symo Hybrid 5.0-3-S</t>
  </si>
  <si>
    <t>Fronius 10.5 kWh, Symo Hybrid 5.0-3-S</t>
  </si>
  <si>
    <t>Fronius 12.0 kWh, Symo Hybrid 5.0-3-S</t>
  </si>
  <si>
    <t>Kostal PIKO BA Speichersystem 11 kWh</t>
  </si>
  <si>
    <t>Victron ECOmulti 24/3000/70-50 2,3kWh inklusive Batterie</t>
  </si>
  <si>
    <t>http://www.photovoltaik4all.de/speicher/zum-nachruesten/3049/lg-resu-5.0-li-io-speicher-set-5-kwh-sma-si3.0m-11</t>
  </si>
  <si>
    <t>http://www.photovoltaik4all.de/speicher/zum-nachruesten/3050/lg-resu-5.0-li-io-speicher-set-5-kwh-sma-si4.4m-11</t>
  </si>
  <si>
    <t>http://www.photovoltaik4all.de/speicher/tesla/3516/tesla-powerwall</t>
  </si>
  <si>
    <t>http://www.photovoltaik4all.de/speicher/akasol/3252/sma-sunny-island-3.0-akasol-neeoqube-5-5-kwh-speicher</t>
  </si>
  <si>
    <t>http://www.photovoltaik4all.de/pv4all-deal/3496/fronius-solar-energy-package</t>
  </si>
  <si>
    <t>http://www.photovoltaik4all.de/speicher/kostal/313/kostal-piko-ba-speichersystem-11-kwh</t>
  </si>
  <si>
    <t>http://www.photovoltaik4all.de/speicher/victron-energy/3179/victron-ecomulti-24/3000/70-50-2-3kwh-inklusive-batterie</t>
  </si>
  <si>
    <t>First-order coefficienct [kW/(m2K2)]</t>
  </si>
  <si>
    <t>Second-order coefficienct [kW/(m2K)]</t>
  </si>
  <si>
    <t>Q_nom [kW]</t>
  </si>
  <si>
    <t>P_NOCT [kW]</t>
  </si>
  <si>
    <t>P_nom [kW_Peak]</t>
  </si>
  <si>
    <t>P_ch_max [kW]</t>
  </si>
  <si>
    <t>P_dch_max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</si>
</sst>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0" xfId="0" applyFont="1"/>
    <xf numFmtId="0" fontId="0" fillId="0" borderId="0" xfId="0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izungsdiscount24.de/gas-heizung/vaillant-ecovit-exclusiv-vkk-2864-gas-brennwertkessel-l-ll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voltaik4all.de/pv4all-netz/solarmodule/yingli-solar/212/yingli-panda-yl220c-24b-modul-220-wp-mon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izungsdiscount24.de/solartechnik/viessmann-flachkollektor-vitosol-200-f-251-m-sh2c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hotovoltaik4all.de/pv4all-deal/3496/fronius-solar-energy-package" TargetMode="External"/><Relationship Id="rId1" Type="http://schemas.openxmlformats.org/officeDocument/2006/relationships/hyperlink" Target="http://www.photovoltaik4all.de/speicher/zum-nachruesten/3049/lg-resu-5.0-li-io-speicher-set-5-kwh-sma-si3.0m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B2"/>
    </sheetView>
  </sheetViews>
  <sheetFormatPr baseColWidth="10" defaultRowHeight="15" x14ac:dyDescent="0.25"/>
  <cols>
    <col min="1" max="1" width="8.28515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28515625" bestFit="1" customWidth="1"/>
    <col min="8" max="8" width="53.5703125" bestFit="1" customWidth="1"/>
  </cols>
  <sheetData>
    <row r="1" spans="1:9" x14ac:dyDescent="0.25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4</v>
      </c>
    </row>
    <row r="2" spans="1:9" x14ac:dyDescent="0.25">
      <c r="A2">
        <v>1</v>
      </c>
      <c r="B2">
        <v>23.5</v>
      </c>
      <c r="C2" s="1">
        <f>7/23.5</f>
        <v>0.2978723404255319</v>
      </c>
      <c r="D2">
        <v>2210</v>
      </c>
      <c r="E2">
        <f>D2*0.025</f>
        <v>55.25</v>
      </c>
      <c r="F2">
        <v>20</v>
      </c>
      <c r="G2" s="2">
        <v>0.92884999999999995</v>
      </c>
      <c r="H2" t="s">
        <v>21</v>
      </c>
      <c r="I2" s="3" t="s">
        <v>22</v>
      </c>
    </row>
    <row r="3" spans="1:9" x14ac:dyDescent="0.25">
      <c r="A3">
        <f>A2+1</f>
        <v>2</v>
      </c>
      <c r="B3">
        <v>28.9</v>
      </c>
      <c r="C3" s="1">
        <f>8.5/28.9</f>
        <v>0.29411764705882354</v>
      </c>
      <c r="D3">
        <v>2385</v>
      </c>
      <c r="E3" s="2">
        <f t="shared" ref="E3:E16" si="0">D3*0.025</f>
        <v>59.625</v>
      </c>
      <c r="F3">
        <v>20</v>
      </c>
      <c r="G3" s="2">
        <v>0.90595611285266453</v>
      </c>
      <c r="H3" t="s">
        <v>23</v>
      </c>
      <c r="I3" s="3" t="s">
        <v>24</v>
      </c>
    </row>
    <row r="4" spans="1:9" x14ac:dyDescent="0.25">
      <c r="A4">
        <f t="shared" ref="A4:A16" si="1">A3+1</f>
        <v>3</v>
      </c>
      <c r="B4">
        <v>37.5</v>
      </c>
      <c r="C4" s="1">
        <f>11/37.5</f>
        <v>0.29333333333333333</v>
      </c>
      <c r="D4">
        <v>2910</v>
      </c>
      <c r="E4" s="2">
        <f t="shared" si="0"/>
        <v>72.75</v>
      </c>
      <c r="F4">
        <v>20</v>
      </c>
      <c r="G4" s="2">
        <v>0.92137592137592139</v>
      </c>
      <c r="H4" t="s">
        <v>25</v>
      </c>
      <c r="I4" t="s">
        <v>26</v>
      </c>
    </row>
    <row r="5" spans="1:9" x14ac:dyDescent="0.25">
      <c r="A5">
        <f t="shared" si="1"/>
        <v>4</v>
      </c>
      <c r="B5">
        <v>48.2</v>
      </c>
      <c r="C5" s="1">
        <f>14.1/48.2</f>
        <v>0.29253112033195017</v>
      </c>
      <c r="D5">
        <v>3198</v>
      </c>
      <c r="E5" s="2">
        <f t="shared" si="0"/>
        <v>79.95</v>
      </c>
      <c r="F5">
        <v>20</v>
      </c>
      <c r="G5" s="2">
        <v>0.91287878787878796</v>
      </c>
      <c r="H5" t="s">
        <v>27</v>
      </c>
      <c r="I5" t="s">
        <v>28</v>
      </c>
    </row>
    <row r="6" spans="1:9" x14ac:dyDescent="0.25">
      <c r="A6">
        <f t="shared" si="1"/>
        <v>5</v>
      </c>
      <c r="B6">
        <v>66.3</v>
      </c>
      <c r="C6" s="1">
        <f>19.6/66.3</f>
        <v>0.29562594268476627</v>
      </c>
      <c r="D6">
        <v>4255</v>
      </c>
      <c r="E6" s="2">
        <f t="shared" si="0"/>
        <v>106.375</v>
      </c>
      <c r="F6">
        <v>20</v>
      </c>
      <c r="G6" s="2">
        <v>0.91322314049586772</v>
      </c>
      <c r="H6" t="s">
        <v>29</v>
      </c>
      <c r="I6" t="s">
        <v>30</v>
      </c>
    </row>
    <row r="7" spans="1:9" x14ac:dyDescent="0.25">
      <c r="A7">
        <f t="shared" si="1"/>
        <v>6</v>
      </c>
      <c r="B7">
        <v>40</v>
      </c>
      <c r="C7" s="1">
        <f>8.1/40</f>
        <v>0.20249999999999999</v>
      </c>
      <c r="D7">
        <v>3040</v>
      </c>
      <c r="E7" s="2">
        <f t="shared" si="0"/>
        <v>76</v>
      </c>
      <c r="F7">
        <v>20</v>
      </c>
      <c r="G7" s="2">
        <f>37.6/40</f>
        <v>0.94000000000000006</v>
      </c>
      <c r="H7" t="s">
        <v>31</v>
      </c>
      <c r="I7" t="s">
        <v>32</v>
      </c>
    </row>
    <row r="8" spans="1:9" x14ac:dyDescent="0.25">
      <c r="A8">
        <f t="shared" si="1"/>
        <v>7</v>
      </c>
      <c r="B8">
        <v>49.9</v>
      </c>
      <c r="C8" s="1">
        <f>10.1/49.9</f>
        <v>0.20240480961923848</v>
      </c>
      <c r="D8">
        <v>3575</v>
      </c>
      <c r="E8" s="2">
        <f t="shared" si="0"/>
        <v>89.375</v>
      </c>
      <c r="F8">
        <v>20</v>
      </c>
      <c r="G8" s="2">
        <f>47.3/49.9</f>
        <v>0.94789579158316628</v>
      </c>
      <c r="H8" t="s">
        <v>33</v>
      </c>
      <c r="I8" t="s">
        <v>34</v>
      </c>
    </row>
    <row r="9" spans="1:9" x14ac:dyDescent="0.25">
      <c r="A9">
        <f t="shared" si="1"/>
        <v>8</v>
      </c>
      <c r="B9">
        <v>14.2</v>
      </c>
      <c r="C9" s="1">
        <f>3.3/14.2</f>
        <v>0.23239436619718309</v>
      </c>
      <c r="D9">
        <v>1325</v>
      </c>
      <c r="E9" s="2">
        <f t="shared" si="0"/>
        <v>33.125</v>
      </c>
      <c r="F9">
        <v>20</v>
      </c>
      <c r="G9" s="2">
        <v>0.98199999999999998</v>
      </c>
      <c r="H9" t="s">
        <v>35</v>
      </c>
      <c r="I9" t="s">
        <v>36</v>
      </c>
    </row>
    <row r="10" spans="1:9" x14ac:dyDescent="0.25">
      <c r="A10">
        <f t="shared" si="1"/>
        <v>9</v>
      </c>
      <c r="B10">
        <v>20.6</v>
      </c>
      <c r="C10" s="1">
        <f>5.2/20.6</f>
        <v>0.25242718446601942</v>
      </c>
      <c r="D10">
        <v>1405</v>
      </c>
      <c r="E10" s="2">
        <f t="shared" si="0"/>
        <v>35.125</v>
      </c>
      <c r="F10">
        <v>20</v>
      </c>
      <c r="G10" s="2">
        <v>0.98199999999999998</v>
      </c>
      <c r="H10" t="s">
        <v>37</v>
      </c>
      <c r="I10" t="s">
        <v>38</v>
      </c>
    </row>
    <row r="11" spans="1:9" x14ac:dyDescent="0.25">
      <c r="A11">
        <f t="shared" si="1"/>
        <v>10</v>
      </c>
      <c r="B11">
        <v>19</v>
      </c>
      <c r="C11" s="1">
        <f>6.5/19</f>
        <v>0.34210526315789475</v>
      </c>
      <c r="D11">
        <v>1650</v>
      </c>
      <c r="E11" s="2">
        <f t="shared" si="0"/>
        <v>41.25</v>
      </c>
      <c r="F11">
        <v>20</v>
      </c>
      <c r="G11" s="2">
        <v>0.91876208897485501</v>
      </c>
      <c r="H11" t="s">
        <v>39</v>
      </c>
      <c r="I11" t="s">
        <v>40</v>
      </c>
    </row>
    <row r="12" spans="1:9" x14ac:dyDescent="0.25">
      <c r="A12">
        <f t="shared" si="1"/>
        <v>11</v>
      </c>
      <c r="B12">
        <v>26</v>
      </c>
      <c r="C12" s="1">
        <f>6.5/26</f>
        <v>0.25</v>
      </c>
      <c r="D12">
        <v>1740</v>
      </c>
      <c r="E12" s="2">
        <f t="shared" si="0"/>
        <v>43.5</v>
      </c>
      <c r="F12">
        <v>20</v>
      </c>
      <c r="G12" s="2">
        <v>0.91970286522815714</v>
      </c>
      <c r="H12" t="s">
        <v>41</v>
      </c>
      <c r="I12" t="s">
        <v>42</v>
      </c>
    </row>
    <row r="13" spans="1:9" x14ac:dyDescent="0.25">
      <c r="A13">
        <f t="shared" si="1"/>
        <v>12</v>
      </c>
      <c r="B13">
        <v>11</v>
      </c>
      <c r="C13" s="1">
        <f>1.9/11</f>
        <v>0.17272727272727273</v>
      </c>
      <c r="D13">
        <v>2440</v>
      </c>
      <c r="E13" s="2">
        <f t="shared" si="0"/>
        <v>61</v>
      </c>
      <c r="F13">
        <v>20</v>
      </c>
      <c r="G13" s="2">
        <v>0.92</v>
      </c>
      <c r="H13" t="s">
        <v>43</v>
      </c>
      <c r="I13" t="s">
        <v>44</v>
      </c>
    </row>
    <row r="14" spans="1:9" x14ac:dyDescent="0.25">
      <c r="A14">
        <f t="shared" si="1"/>
        <v>13</v>
      </c>
      <c r="B14">
        <v>19</v>
      </c>
      <c r="C14" s="1">
        <f>1.9/19</f>
        <v>9.9999999999999992E-2</v>
      </c>
      <c r="D14">
        <v>2580</v>
      </c>
      <c r="E14" s="2">
        <f t="shared" si="0"/>
        <v>64.5</v>
      </c>
      <c r="F14">
        <v>20</v>
      </c>
      <c r="G14" s="2">
        <v>0.91390091390091399</v>
      </c>
      <c r="H14" t="s">
        <v>45</v>
      </c>
      <c r="I14" t="s">
        <v>46</v>
      </c>
    </row>
    <row r="15" spans="1:9" x14ac:dyDescent="0.25">
      <c r="A15">
        <f t="shared" si="1"/>
        <v>14</v>
      </c>
      <c r="B15">
        <v>13</v>
      </c>
      <c r="C15" s="1">
        <f>3.2/13</f>
        <v>0.24615384615384617</v>
      </c>
      <c r="D15">
        <v>1600</v>
      </c>
      <c r="E15" s="2">
        <f t="shared" si="0"/>
        <v>40</v>
      </c>
      <c r="F15">
        <v>20</v>
      </c>
      <c r="G15" s="2">
        <v>0.94</v>
      </c>
      <c r="H15" t="s">
        <v>47</v>
      </c>
      <c r="I15" t="s">
        <v>48</v>
      </c>
    </row>
    <row r="16" spans="1:9" x14ac:dyDescent="0.25">
      <c r="A16">
        <f t="shared" si="1"/>
        <v>15</v>
      </c>
      <c r="B16">
        <v>26</v>
      </c>
      <c r="C16" s="1">
        <f>5.2/26</f>
        <v>0.2</v>
      </c>
      <c r="D16">
        <v>1935</v>
      </c>
      <c r="E16" s="2">
        <f t="shared" si="0"/>
        <v>48.375</v>
      </c>
      <c r="F16">
        <v>20</v>
      </c>
      <c r="G16" s="2">
        <v>0.9056078021595263</v>
      </c>
      <c r="H16" t="s">
        <v>49</v>
      </c>
      <c r="I16" t="s">
        <v>50</v>
      </c>
    </row>
  </sheetData>
  <hyperlinks>
    <hyperlink ref="I3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" sqref="C2"/>
    </sheetView>
  </sheetViews>
  <sheetFormatPr baseColWidth="10" defaultRowHeight="15" x14ac:dyDescent="0.25"/>
  <cols>
    <col min="1" max="1" width="8.28515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0" x14ac:dyDescent="0.25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5</v>
      </c>
      <c r="H1" t="s">
        <v>6</v>
      </c>
      <c r="I1" t="s">
        <v>7</v>
      </c>
    </row>
    <row r="2" spans="1:10" x14ac:dyDescent="0.25">
      <c r="A2">
        <v>1</v>
      </c>
      <c r="B2">
        <v>0.7</v>
      </c>
      <c r="C2" s="2">
        <v>1</v>
      </c>
      <c r="D2" s="2">
        <v>11989.25</v>
      </c>
      <c r="E2" s="2">
        <f>D2*0.08</f>
        <v>959.14</v>
      </c>
      <c r="F2">
        <v>15</v>
      </c>
      <c r="G2" s="2">
        <v>0.42857142857142855</v>
      </c>
      <c r="H2" s="2">
        <v>0.98</v>
      </c>
      <c r="I2" t="s">
        <v>51</v>
      </c>
      <c r="J2" t="s">
        <v>68</v>
      </c>
    </row>
    <row r="3" spans="1:10" x14ac:dyDescent="0.25">
      <c r="A3">
        <f>A2+1</f>
        <v>2</v>
      </c>
      <c r="B3">
        <v>2.5</v>
      </c>
      <c r="C3" s="2">
        <v>1</v>
      </c>
      <c r="D3" s="2">
        <v>8927.18</v>
      </c>
      <c r="E3" s="2">
        <f t="shared" ref="E3:E18" si="0">D3*0.08</f>
        <v>714.17439999999999</v>
      </c>
      <c r="F3">
        <v>15</v>
      </c>
      <c r="G3" s="2">
        <v>0.4</v>
      </c>
      <c r="H3" s="2">
        <v>0.92</v>
      </c>
      <c r="I3" t="s">
        <v>52</v>
      </c>
      <c r="J3" t="s">
        <v>69</v>
      </c>
    </row>
    <row r="4" spans="1:10" x14ac:dyDescent="0.25">
      <c r="A4">
        <f t="shared" ref="A4:A18" si="1">A3+1</f>
        <v>3</v>
      </c>
      <c r="B4">
        <v>12</v>
      </c>
      <c r="C4" s="2">
        <v>0.58333333333333326</v>
      </c>
      <c r="D4" s="2">
        <v>15850</v>
      </c>
      <c r="E4" s="2">
        <f t="shared" si="0"/>
        <v>1268</v>
      </c>
      <c r="F4">
        <v>15</v>
      </c>
      <c r="G4" s="2">
        <v>0.33333333333333331</v>
      </c>
      <c r="H4" s="2">
        <v>0.95</v>
      </c>
      <c r="I4" t="s">
        <v>53</v>
      </c>
      <c r="J4" t="s">
        <v>70</v>
      </c>
    </row>
    <row r="5" spans="1:10" x14ac:dyDescent="0.25">
      <c r="A5">
        <f t="shared" si="1"/>
        <v>4</v>
      </c>
      <c r="B5">
        <v>5.5</v>
      </c>
      <c r="C5" s="2">
        <v>0.59772727272727266</v>
      </c>
      <c r="D5" s="2">
        <v>12800</v>
      </c>
      <c r="E5" s="2">
        <f t="shared" si="0"/>
        <v>1024</v>
      </c>
      <c r="F5">
        <v>15</v>
      </c>
      <c r="G5" s="2">
        <v>0.36363636363636365</v>
      </c>
      <c r="H5" s="2">
        <v>0.93</v>
      </c>
      <c r="I5" t="s">
        <v>54</v>
      </c>
      <c r="J5" t="s">
        <v>71</v>
      </c>
    </row>
    <row r="6" spans="1:10" x14ac:dyDescent="0.25">
      <c r="A6">
        <f t="shared" si="1"/>
        <v>5</v>
      </c>
      <c r="B6">
        <v>16</v>
      </c>
      <c r="C6" s="2">
        <v>0.16875000000000001</v>
      </c>
      <c r="D6" s="2">
        <v>22200</v>
      </c>
      <c r="E6" s="2">
        <f t="shared" si="0"/>
        <v>1776</v>
      </c>
      <c r="F6">
        <v>15</v>
      </c>
      <c r="G6" s="2">
        <v>0.125</v>
      </c>
      <c r="H6" s="2">
        <v>0.91</v>
      </c>
      <c r="I6" t="s">
        <v>55</v>
      </c>
      <c r="J6" t="s">
        <v>72</v>
      </c>
    </row>
    <row r="7" spans="1:10" x14ac:dyDescent="0.25">
      <c r="A7">
        <f t="shared" si="1"/>
        <v>6</v>
      </c>
      <c r="B7">
        <v>12.5</v>
      </c>
      <c r="C7" s="2">
        <v>1</v>
      </c>
      <c r="D7" s="2">
        <v>21944</v>
      </c>
      <c r="E7" s="2">
        <f t="shared" si="0"/>
        <v>1755.52</v>
      </c>
      <c r="F7">
        <v>15</v>
      </c>
      <c r="G7" s="2">
        <v>0.44</v>
      </c>
      <c r="H7" s="2">
        <v>0.88</v>
      </c>
      <c r="I7" t="s">
        <v>56</v>
      </c>
      <c r="J7" t="s">
        <v>73</v>
      </c>
    </row>
    <row r="8" spans="1:10" x14ac:dyDescent="0.25">
      <c r="A8">
        <f t="shared" si="1"/>
        <v>7</v>
      </c>
      <c r="B8">
        <v>13.5</v>
      </c>
      <c r="C8" s="2">
        <v>0.50462962962962965</v>
      </c>
      <c r="D8" s="2">
        <v>18750</v>
      </c>
      <c r="E8" s="2">
        <f t="shared" si="0"/>
        <v>1500</v>
      </c>
      <c r="F8">
        <v>15</v>
      </c>
      <c r="G8" s="2">
        <v>0.44444444444444442</v>
      </c>
      <c r="H8" s="2">
        <v>0.92</v>
      </c>
      <c r="I8" t="s">
        <v>57</v>
      </c>
      <c r="J8" t="s">
        <v>74</v>
      </c>
    </row>
    <row r="9" spans="1:10" x14ac:dyDescent="0.25">
      <c r="A9">
        <f t="shared" si="1"/>
        <v>8</v>
      </c>
      <c r="B9">
        <v>20</v>
      </c>
      <c r="C9" s="2">
        <v>0.57222222222222219</v>
      </c>
      <c r="D9" s="2">
        <v>21750</v>
      </c>
      <c r="E9" s="2">
        <f t="shared" si="0"/>
        <v>1740</v>
      </c>
      <c r="F9">
        <v>15</v>
      </c>
      <c r="G9" s="2">
        <v>0.45</v>
      </c>
      <c r="H9" s="2">
        <v>0.94</v>
      </c>
      <c r="I9" t="s">
        <v>58</v>
      </c>
      <c r="J9" t="s">
        <v>74</v>
      </c>
    </row>
    <row r="10" spans="1:10" x14ac:dyDescent="0.25">
      <c r="A10">
        <f t="shared" si="1"/>
        <v>9</v>
      </c>
      <c r="B10">
        <v>13.5</v>
      </c>
      <c r="C10" s="2">
        <v>1</v>
      </c>
      <c r="D10" s="2">
        <v>20000</v>
      </c>
      <c r="E10" s="2">
        <f t="shared" si="0"/>
        <v>1600</v>
      </c>
      <c r="F10">
        <v>15</v>
      </c>
      <c r="G10" s="2">
        <v>0.40740740740740738</v>
      </c>
      <c r="H10" s="2">
        <v>0.94</v>
      </c>
      <c r="I10" t="s">
        <v>59</v>
      </c>
      <c r="J10" t="s">
        <v>75</v>
      </c>
    </row>
    <row r="11" spans="1:10" x14ac:dyDescent="0.25">
      <c r="A11">
        <f t="shared" si="1"/>
        <v>10</v>
      </c>
      <c r="B11">
        <v>6.5</v>
      </c>
      <c r="C11" s="2">
        <v>1</v>
      </c>
      <c r="D11" s="2">
        <v>15500</v>
      </c>
      <c r="E11" s="2">
        <f t="shared" si="0"/>
        <v>1240</v>
      </c>
      <c r="F11">
        <v>15</v>
      </c>
      <c r="G11" s="2">
        <v>0.4</v>
      </c>
      <c r="H11" s="2">
        <v>0.9</v>
      </c>
      <c r="I11" t="s">
        <v>60</v>
      </c>
      <c r="J11" t="s">
        <v>76</v>
      </c>
    </row>
    <row r="12" spans="1:10" x14ac:dyDescent="0.25">
      <c r="A12">
        <f t="shared" si="1"/>
        <v>11</v>
      </c>
      <c r="B12">
        <v>11</v>
      </c>
      <c r="C12" s="2">
        <v>1</v>
      </c>
      <c r="D12" s="2">
        <v>21450</v>
      </c>
      <c r="E12" s="2">
        <f t="shared" si="0"/>
        <v>1716</v>
      </c>
      <c r="F12">
        <v>15</v>
      </c>
      <c r="G12" s="2">
        <v>0.41818181818181815</v>
      </c>
      <c r="H12" s="2">
        <v>0.85</v>
      </c>
      <c r="I12" t="s">
        <v>61</v>
      </c>
      <c r="J12" t="s">
        <v>77</v>
      </c>
    </row>
    <row r="13" spans="1:10" x14ac:dyDescent="0.25">
      <c r="A13">
        <f t="shared" si="1"/>
        <v>12</v>
      </c>
      <c r="B13">
        <v>10.7</v>
      </c>
      <c r="C13" s="2">
        <v>0.52484013772749627</v>
      </c>
      <c r="D13" s="2">
        <v>16800</v>
      </c>
      <c r="E13" s="2">
        <f t="shared" si="0"/>
        <v>1344</v>
      </c>
      <c r="F13">
        <v>15</v>
      </c>
      <c r="G13" s="2">
        <v>0.35514018691588783</v>
      </c>
      <c r="H13" s="2">
        <v>0.92</v>
      </c>
      <c r="I13" t="s">
        <v>62</v>
      </c>
      <c r="J13" t="s">
        <v>78</v>
      </c>
    </row>
    <row r="14" spans="1:10" x14ac:dyDescent="0.25">
      <c r="A14">
        <f t="shared" si="1"/>
        <v>13</v>
      </c>
      <c r="B14">
        <v>8</v>
      </c>
      <c r="C14" s="2">
        <v>0.46666666666666667</v>
      </c>
      <c r="D14" s="2">
        <v>18200</v>
      </c>
      <c r="E14" s="2">
        <f t="shared" si="0"/>
        <v>1456</v>
      </c>
      <c r="F14">
        <v>15</v>
      </c>
      <c r="G14" s="2">
        <v>0.375</v>
      </c>
      <c r="H14" s="2">
        <v>0.9</v>
      </c>
      <c r="I14" t="s">
        <v>63</v>
      </c>
      <c r="J14" t="s">
        <v>79</v>
      </c>
    </row>
    <row r="15" spans="1:10" x14ac:dyDescent="0.25">
      <c r="A15">
        <f t="shared" si="1"/>
        <v>14</v>
      </c>
      <c r="B15">
        <v>12.5</v>
      </c>
      <c r="C15" s="2">
        <v>0.3182978723404255</v>
      </c>
      <c r="D15" s="2">
        <v>20700</v>
      </c>
      <c r="E15" s="2">
        <f t="shared" si="0"/>
        <v>1656</v>
      </c>
      <c r="F15">
        <v>15</v>
      </c>
      <c r="G15" s="2">
        <v>0.376</v>
      </c>
      <c r="H15" s="2">
        <v>0.9</v>
      </c>
      <c r="I15" t="s">
        <v>64</v>
      </c>
      <c r="J15" t="s">
        <v>79</v>
      </c>
    </row>
    <row r="16" spans="1:10" x14ac:dyDescent="0.25">
      <c r="A16">
        <f t="shared" si="1"/>
        <v>15</v>
      </c>
      <c r="B16">
        <v>36.1</v>
      </c>
      <c r="C16" s="2">
        <v>1</v>
      </c>
      <c r="D16" s="2">
        <v>27990</v>
      </c>
      <c r="E16" s="2">
        <f t="shared" si="0"/>
        <v>2239.2000000000003</v>
      </c>
      <c r="F16">
        <v>15</v>
      </c>
      <c r="G16" s="2">
        <v>0.53185595567867039</v>
      </c>
      <c r="H16" s="2">
        <v>0.92</v>
      </c>
      <c r="I16" t="s">
        <v>65</v>
      </c>
      <c r="J16" t="s">
        <v>80</v>
      </c>
    </row>
    <row r="17" spans="1:10" x14ac:dyDescent="0.25">
      <c r="A17">
        <f t="shared" si="1"/>
        <v>16</v>
      </c>
      <c r="B17">
        <v>24</v>
      </c>
      <c r="C17" s="2">
        <v>1</v>
      </c>
      <c r="D17" s="2">
        <v>30000</v>
      </c>
      <c r="E17" s="2">
        <f t="shared" si="0"/>
        <v>2400</v>
      </c>
      <c r="F17">
        <v>15</v>
      </c>
      <c r="G17" s="2">
        <v>0.4375</v>
      </c>
      <c r="H17" s="2">
        <v>0.92789999999999995</v>
      </c>
      <c r="I17" t="s">
        <v>66</v>
      </c>
      <c r="J17" t="s">
        <v>81</v>
      </c>
    </row>
    <row r="18" spans="1:10" x14ac:dyDescent="0.25">
      <c r="A18">
        <f t="shared" si="1"/>
        <v>17</v>
      </c>
      <c r="B18">
        <v>26</v>
      </c>
      <c r="C18" s="2">
        <v>1</v>
      </c>
      <c r="D18" s="2">
        <v>35000</v>
      </c>
      <c r="E18" s="2">
        <f t="shared" si="0"/>
        <v>2800</v>
      </c>
      <c r="F18">
        <v>15</v>
      </c>
      <c r="G18" s="2">
        <v>0.55769230769230771</v>
      </c>
      <c r="H18" s="2">
        <v>0.96679999999999999</v>
      </c>
      <c r="I18" t="s">
        <v>67</v>
      </c>
      <c r="J18" t="s">
        <v>81</v>
      </c>
    </row>
    <row r="20" spans="1:10" x14ac:dyDescent="0.25">
      <c r="D20" s="2"/>
    </row>
    <row r="21" spans="1:10" x14ac:dyDescent="0.25">
      <c r="C21" s="2"/>
      <c r="D21" s="2"/>
    </row>
    <row r="22" spans="1:10" x14ac:dyDescent="0.25">
      <c r="C22" s="2"/>
      <c r="D22" s="2"/>
    </row>
    <row r="23" spans="1:10" x14ac:dyDescent="0.25">
      <c r="C23" s="2"/>
      <c r="D23" s="2"/>
    </row>
    <row r="24" spans="1:10" x14ac:dyDescent="0.25">
      <c r="C24" s="2"/>
      <c r="D24" s="2"/>
    </row>
    <row r="25" spans="1:10" x14ac:dyDescent="0.25">
      <c r="C25" s="2"/>
      <c r="D25" s="2"/>
    </row>
    <row r="26" spans="1:10" x14ac:dyDescent="0.25">
      <c r="C26" s="2"/>
      <c r="D26" s="2"/>
    </row>
    <row r="27" spans="1:10" x14ac:dyDescent="0.25">
      <c r="C27" s="2"/>
      <c r="D27" s="2"/>
    </row>
    <row r="28" spans="1:10" x14ac:dyDescent="0.25">
      <c r="C28" s="2"/>
      <c r="D28" s="2"/>
    </row>
    <row r="29" spans="1:10" x14ac:dyDescent="0.25">
      <c r="C29" s="2"/>
      <c r="D29" s="2"/>
    </row>
    <row r="30" spans="1:10" x14ac:dyDescent="0.25">
      <c r="C30" s="2"/>
      <c r="D30" s="2"/>
    </row>
    <row r="31" spans="1:10" x14ac:dyDescent="0.25">
      <c r="C31" s="2"/>
      <c r="D31" s="2"/>
    </row>
    <row r="32" spans="1:10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D3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" sqref="B2"/>
    </sheetView>
  </sheetViews>
  <sheetFormatPr baseColWidth="10" defaultRowHeight="15" x14ac:dyDescent="0.25"/>
  <cols>
    <col min="1" max="1" width="8.28515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9" x14ac:dyDescent="0.25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1</v>
      </c>
    </row>
    <row r="2" spans="1:9" x14ac:dyDescent="0.25">
      <c r="A2">
        <v>1</v>
      </c>
      <c r="B2">
        <v>2</v>
      </c>
      <c r="C2">
        <v>0</v>
      </c>
      <c r="D2">
        <v>179</v>
      </c>
      <c r="E2">
        <f>0.03*D2</f>
        <v>5.37</v>
      </c>
      <c r="F2">
        <v>20</v>
      </c>
      <c r="G2">
        <v>1</v>
      </c>
      <c r="H2" t="s">
        <v>82</v>
      </c>
      <c r="I2" t="s">
        <v>89</v>
      </c>
    </row>
    <row r="3" spans="1:9" x14ac:dyDescent="0.25">
      <c r="A3">
        <f>A2+1</f>
        <v>2</v>
      </c>
      <c r="B3">
        <v>3</v>
      </c>
      <c r="C3">
        <v>0</v>
      </c>
      <c r="D3">
        <v>183</v>
      </c>
      <c r="E3">
        <f t="shared" ref="E3:E17" si="0">0.03*D3</f>
        <v>5.49</v>
      </c>
      <c r="F3">
        <v>20</v>
      </c>
      <c r="G3">
        <v>1</v>
      </c>
      <c r="H3" t="s">
        <v>83</v>
      </c>
      <c r="I3" t="s">
        <v>89</v>
      </c>
    </row>
    <row r="4" spans="1:9" x14ac:dyDescent="0.25">
      <c r="A4">
        <f t="shared" ref="A4:A17" si="1">A3+1</f>
        <v>3</v>
      </c>
      <c r="B4">
        <v>4.5</v>
      </c>
      <c r="C4">
        <v>0</v>
      </c>
      <c r="D4">
        <v>189</v>
      </c>
      <c r="E4">
        <f t="shared" si="0"/>
        <v>5.67</v>
      </c>
      <c r="F4">
        <v>20</v>
      </c>
      <c r="G4">
        <v>1</v>
      </c>
      <c r="H4" t="s">
        <v>84</v>
      </c>
      <c r="I4" t="s">
        <v>89</v>
      </c>
    </row>
    <row r="5" spans="1:9" x14ac:dyDescent="0.25">
      <c r="A5">
        <f t="shared" si="1"/>
        <v>4</v>
      </c>
      <c r="B5">
        <v>6</v>
      </c>
      <c r="C5">
        <v>0</v>
      </c>
      <c r="D5">
        <v>199</v>
      </c>
      <c r="E5">
        <f t="shared" si="0"/>
        <v>5.97</v>
      </c>
      <c r="F5">
        <v>20</v>
      </c>
      <c r="G5">
        <v>1</v>
      </c>
      <c r="H5" t="s">
        <v>85</v>
      </c>
      <c r="I5" t="s">
        <v>89</v>
      </c>
    </row>
    <row r="6" spans="1:9" x14ac:dyDescent="0.25">
      <c r="A6">
        <f t="shared" si="1"/>
        <v>5</v>
      </c>
      <c r="B6">
        <v>8</v>
      </c>
      <c r="C6">
        <v>0</v>
      </c>
      <c r="D6">
        <v>209</v>
      </c>
      <c r="E6">
        <f t="shared" si="0"/>
        <v>6.27</v>
      </c>
      <c r="F6">
        <v>20</v>
      </c>
      <c r="G6">
        <v>1</v>
      </c>
      <c r="H6" t="s">
        <v>86</v>
      </c>
      <c r="I6" t="s">
        <v>89</v>
      </c>
    </row>
    <row r="7" spans="1:9" x14ac:dyDescent="0.25">
      <c r="A7">
        <f t="shared" si="1"/>
        <v>6</v>
      </c>
      <c r="B7">
        <v>12</v>
      </c>
      <c r="C7">
        <v>0</v>
      </c>
      <c r="D7">
        <v>219</v>
      </c>
      <c r="E7">
        <f t="shared" si="0"/>
        <v>6.5699999999999994</v>
      </c>
      <c r="F7">
        <v>20</v>
      </c>
      <c r="G7">
        <v>1</v>
      </c>
      <c r="H7" t="s">
        <v>87</v>
      </c>
      <c r="I7" t="s">
        <v>89</v>
      </c>
    </row>
    <row r="8" spans="1:9" x14ac:dyDescent="0.25">
      <c r="A8">
        <f t="shared" si="1"/>
        <v>7</v>
      </c>
      <c r="B8">
        <v>3</v>
      </c>
      <c r="C8">
        <v>0</v>
      </c>
      <c r="D8">
        <v>178</v>
      </c>
      <c r="E8">
        <f t="shared" si="0"/>
        <v>5.34</v>
      </c>
      <c r="F8">
        <v>20</v>
      </c>
      <c r="G8">
        <v>1</v>
      </c>
      <c r="H8" t="s">
        <v>83</v>
      </c>
      <c r="I8" t="s">
        <v>90</v>
      </c>
    </row>
    <row r="9" spans="1:9" x14ac:dyDescent="0.25">
      <c r="A9">
        <f t="shared" si="1"/>
        <v>8</v>
      </c>
      <c r="B9">
        <v>4.5</v>
      </c>
      <c r="C9">
        <v>0</v>
      </c>
      <c r="D9">
        <v>185</v>
      </c>
      <c r="E9">
        <f t="shared" si="0"/>
        <v>5.55</v>
      </c>
      <c r="F9">
        <v>20</v>
      </c>
      <c r="G9">
        <v>1</v>
      </c>
      <c r="H9" t="s">
        <v>84</v>
      </c>
      <c r="I9" t="s">
        <v>90</v>
      </c>
    </row>
    <row r="10" spans="1:9" x14ac:dyDescent="0.25">
      <c r="A10">
        <f t="shared" si="1"/>
        <v>9</v>
      </c>
      <c r="B10">
        <v>6</v>
      </c>
      <c r="C10">
        <v>0</v>
      </c>
      <c r="D10">
        <v>205</v>
      </c>
      <c r="E10">
        <f t="shared" si="0"/>
        <v>6.1499999999999995</v>
      </c>
      <c r="F10">
        <v>20</v>
      </c>
      <c r="G10">
        <v>1</v>
      </c>
      <c r="H10" t="s">
        <v>85</v>
      </c>
      <c r="I10" t="s">
        <v>90</v>
      </c>
    </row>
    <row r="11" spans="1:9" x14ac:dyDescent="0.25">
      <c r="A11">
        <f t="shared" si="1"/>
        <v>10</v>
      </c>
      <c r="B11">
        <v>9</v>
      </c>
      <c r="C11">
        <v>0</v>
      </c>
      <c r="D11">
        <v>225</v>
      </c>
      <c r="E11">
        <f t="shared" si="0"/>
        <v>6.75</v>
      </c>
      <c r="F11">
        <v>20</v>
      </c>
      <c r="G11">
        <v>1</v>
      </c>
      <c r="H11" t="s">
        <v>88</v>
      </c>
      <c r="I11" t="s">
        <v>90</v>
      </c>
    </row>
    <row r="12" spans="1:9" x14ac:dyDescent="0.25">
      <c r="A12">
        <f t="shared" si="1"/>
        <v>11</v>
      </c>
      <c r="B12">
        <v>2</v>
      </c>
      <c r="C12">
        <v>0</v>
      </c>
      <c r="D12">
        <v>169</v>
      </c>
      <c r="E12">
        <f t="shared" si="0"/>
        <v>5.0699999999999994</v>
      </c>
      <c r="F12">
        <v>20</v>
      </c>
      <c r="G12">
        <v>1</v>
      </c>
      <c r="H12" t="s">
        <v>82</v>
      </c>
      <c r="I12" t="s">
        <v>91</v>
      </c>
    </row>
    <row r="13" spans="1:9" x14ac:dyDescent="0.25">
      <c r="A13">
        <f t="shared" si="1"/>
        <v>12</v>
      </c>
      <c r="B13">
        <v>3</v>
      </c>
      <c r="C13">
        <v>0</v>
      </c>
      <c r="D13">
        <v>171</v>
      </c>
      <c r="E13">
        <f t="shared" si="0"/>
        <v>5.13</v>
      </c>
      <c r="F13">
        <v>20</v>
      </c>
      <c r="G13">
        <v>1</v>
      </c>
      <c r="H13" t="s">
        <v>83</v>
      </c>
      <c r="I13" t="s">
        <v>92</v>
      </c>
    </row>
    <row r="14" spans="1:9" x14ac:dyDescent="0.25">
      <c r="A14">
        <f t="shared" si="1"/>
        <v>13</v>
      </c>
      <c r="B14">
        <v>4.5</v>
      </c>
      <c r="C14">
        <v>0</v>
      </c>
      <c r="D14">
        <v>154</v>
      </c>
      <c r="E14">
        <f t="shared" si="0"/>
        <v>4.62</v>
      </c>
      <c r="F14">
        <v>20</v>
      </c>
      <c r="G14">
        <v>1</v>
      </c>
      <c r="H14" t="s">
        <v>84</v>
      </c>
      <c r="I14" t="s">
        <v>92</v>
      </c>
    </row>
    <row r="15" spans="1:9" x14ac:dyDescent="0.25">
      <c r="A15">
        <f t="shared" si="1"/>
        <v>14</v>
      </c>
      <c r="B15">
        <v>6</v>
      </c>
      <c r="C15">
        <v>0</v>
      </c>
      <c r="D15">
        <v>160</v>
      </c>
      <c r="E15">
        <f t="shared" si="0"/>
        <v>4.8</v>
      </c>
      <c r="F15">
        <v>20</v>
      </c>
      <c r="G15">
        <v>1</v>
      </c>
      <c r="H15" t="s">
        <v>85</v>
      </c>
      <c r="I15" t="s">
        <v>92</v>
      </c>
    </row>
    <row r="16" spans="1:9" x14ac:dyDescent="0.25">
      <c r="A16">
        <f t="shared" si="1"/>
        <v>15</v>
      </c>
      <c r="B16">
        <v>8</v>
      </c>
      <c r="C16">
        <v>0</v>
      </c>
      <c r="D16">
        <v>176</v>
      </c>
      <c r="E16">
        <f t="shared" si="0"/>
        <v>5.2799999999999994</v>
      </c>
      <c r="F16">
        <v>20</v>
      </c>
      <c r="G16">
        <v>1</v>
      </c>
      <c r="H16" t="s">
        <v>86</v>
      </c>
      <c r="I16" t="s">
        <v>92</v>
      </c>
    </row>
    <row r="17" spans="1:9" x14ac:dyDescent="0.25">
      <c r="A17">
        <f t="shared" si="1"/>
        <v>16</v>
      </c>
      <c r="B17">
        <v>12</v>
      </c>
      <c r="C17">
        <v>0</v>
      </c>
      <c r="D17">
        <v>209</v>
      </c>
      <c r="E17">
        <f t="shared" si="0"/>
        <v>6.27</v>
      </c>
      <c r="F17">
        <v>20</v>
      </c>
      <c r="G17">
        <v>1</v>
      </c>
      <c r="H17" t="s">
        <v>87</v>
      </c>
      <c r="I17" t="s">
        <v>92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" sqref="B2"/>
    </sheetView>
  </sheetViews>
  <sheetFormatPr baseColWidth="10" defaultRowHeight="15" x14ac:dyDescent="0.25"/>
  <cols>
    <col min="1" max="1" width="8.28515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4.7109375" bestFit="1" customWidth="1"/>
    <col min="8" max="8" width="10.85546875" bestFit="1" customWidth="1"/>
    <col min="9" max="9" width="44.5703125" bestFit="1" customWidth="1"/>
  </cols>
  <sheetData>
    <row r="1" spans="1:10" x14ac:dyDescent="0.25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112</v>
      </c>
      <c r="H1" t="s">
        <v>19</v>
      </c>
    </row>
    <row r="2" spans="1:10" x14ac:dyDescent="0.25">
      <c r="A2">
        <v>1</v>
      </c>
      <c r="B2">
        <v>8.4</v>
      </c>
      <c r="C2">
        <v>1</v>
      </c>
      <c r="D2">
        <v>6875</v>
      </c>
      <c r="E2">
        <f>D2*0.025</f>
        <v>171.875</v>
      </c>
      <c r="F2">
        <v>18</v>
      </c>
      <c r="G2">
        <v>3.8</v>
      </c>
      <c r="H2">
        <v>15</v>
      </c>
      <c r="I2" t="s">
        <v>93</v>
      </c>
      <c r="J2" t="s">
        <v>113</v>
      </c>
    </row>
    <row r="3" spans="1:10" x14ac:dyDescent="0.25">
      <c r="A3">
        <f>A2+1</f>
        <v>2</v>
      </c>
      <c r="B3">
        <v>9.6</v>
      </c>
      <c r="C3">
        <v>1</v>
      </c>
      <c r="D3">
        <v>7435</v>
      </c>
      <c r="E3">
        <f t="shared" ref="E3:E21" si="0">D3*0.025</f>
        <v>185.875</v>
      </c>
      <c r="F3">
        <v>18</v>
      </c>
      <c r="G3">
        <v>3.7</v>
      </c>
      <c r="H3">
        <v>15</v>
      </c>
      <c r="I3" t="s">
        <v>94</v>
      </c>
      <c r="J3" t="s">
        <v>114</v>
      </c>
    </row>
    <row r="4" spans="1:10" x14ac:dyDescent="0.25">
      <c r="A4">
        <f t="shared" ref="A4:A21" si="1">A3+1</f>
        <v>3</v>
      </c>
      <c r="B4">
        <v>11.7</v>
      </c>
      <c r="C4">
        <v>1</v>
      </c>
      <c r="D4">
        <v>8205</v>
      </c>
      <c r="E4">
        <f t="shared" si="0"/>
        <v>205.125</v>
      </c>
      <c r="F4">
        <v>18</v>
      </c>
      <c r="G4">
        <v>3.7</v>
      </c>
      <c r="H4">
        <v>15</v>
      </c>
      <c r="I4" t="s">
        <v>95</v>
      </c>
      <c r="J4" t="s">
        <v>115</v>
      </c>
    </row>
    <row r="5" spans="1:10" x14ac:dyDescent="0.25">
      <c r="A5">
        <f t="shared" si="1"/>
        <v>4</v>
      </c>
      <c r="B5">
        <v>13.5</v>
      </c>
      <c r="C5">
        <v>1</v>
      </c>
      <c r="D5">
        <v>9135</v>
      </c>
      <c r="E5">
        <f t="shared" si="0"/>
        <v>228.375</v>
      </c>
      <c r="F5">
        <v>18</v>
      </c>
      <c r="G5">
        <v>3.6</v>
      </c>
      <c r="H5">
        <v>15</v>
      </c>
      <c r="I5" t="s">
        <v>96</v>
      </c>
      <c r="J5" t="s">
        <v>116</v>
      </c>
    </row>
    <row r="6" spans="1:10" x14ac:dyDescent="0.25">
      <c r="A6">
        <f t="shared" si="1"/>
        <v>5</v>
      </c>
      <c r="B6">
        <v>5.0999999999999996</v>
      </c>
      <c r="C6">
        <v>1</v>
      </c>
      <c r="D6">
        <v>4949</v>
      </c>
      <c r="E6">
        <f t="shared" si="0"/>
        <v>123.72500000000001</v>
      </c>
      <c r="F6">
        <v>18</v>
      </c>
      <c r="G6">
        <v>3.6</v>
      </c>
      <c r="H6">
        <v>15</v>
      </c>
      <c r="I6" s="5" t="s">
        <v>97</v>
      </c>
      <c r="J6" t="s">
        <v>117</v>
      </c>
    </row>
    <row r="7" spans="1:10" x14ac:dyDescent="0.25">
      <c r="A7">
        <f t="shared" si="1"/>
        <v>6</v>
      </c>
      <c r="B7">
        <v>3.1</v>
      </c>
      <c r="C7">
        <v>1</v>
      </c>
      <c r="D7">
        <v>3889</v>
      </c>
      <c r="E7">
        <f t="shared" si="0"/>
        <v>97.225000000000009</v>
      </c>
      <c r="F7">
        <v>18</v>
      </c>
      <c r="G7">
        <v>3.6</v>
      </c>
      <c r="H7">
        <v>15</v>
      </c>
      <c r="I7" s="4" t="s">
        <v>98</v>
      </c>
      <c r="J7" t="s">
        <v>118</v>
      </c>
    </row>
    <row r="8" spans="1:10" x14ac:dyDescent="0.25">
      <c r="A8">
        <f t="shared" si="1"/>
        <v>7</v>
      </c>
      <c r="B8">
        <v>4.5999999999999996</v>
      </c>
      <c r="C8">
        <v>1</v>
      </c>
      <c r="D8">
        <v>4452</v>
      </c>
      <c r="E8">
        <f t="shared" si="0"/>
        <v>111.30000000000001</v>
      </c>
      <c r="F8">
        <v>18</v>
      </c>
      <c r="G8">
        <v>3.8</v>
      </c>
      <c r="H8">
        <v>15</v>
      </c>
      <c r="I8" t="s">
        <v>99</v>
      </c>
      <c r="J8" t="s">
        <v>119</v>
      </c>
    </row>
    <row r="9" spans="1:10" x14ac:dyDescent="0.25">
      <c r="A9">
        <f t="shared" si="1"/>
        <v>8</v>
      </c>
      <c r="B9">
        <v>8.1999999999999993</v>
      </c>
      <c r="C9">
        <v>1</v>
      </c>
      <c r="D9">
        <v>7030</v>
      </c>
      <c r="E9">
        <f t="shared" si="0"/>
        <v>175.75</v>
      </c>
      <c r="F9">
        <v>18</v>
      </c>
      <c r="G9">
        <v>3.6</v>
      </c>
      <c r="H9">
        <v>15</v>
      </c>
      <c r="I9" s="4" t="s">
        <v>100</v>
      </c>
      <c r="J9" t="s">
        <v>120</v>
      </c>
    </row>
    <row r="10" spans="1:10" x14ac:dyDescent="0.25">
      <c r="A10">
        <f t="shared" si="1"/>
        <v>9</v>
      </c>
      <c r="B10">
        <v>17.399999999999999</v>
      </c>
      <c r="C10">
        <v>1</v>
      </c>
      <c r="D10">
        <v>16980</v>
      </c>
      <c r="E10">
        <f t="shared" si="0"/>
        <v>424.5</v>
      </c>
      <c r="F10">
        <v>18</v>
      </c>
      <c r="G10">
        <v>3.7</v>
      </c>
      <c r="H10">
        <v>15</v>
      </c>
      <c r="I10" s="4" t="s">
        <v>101</v>
      </c>
      <c r="J10" t="s">
        <v>121</v>
      </c>
    </row>
    <row r="11" spans="1:10" x14ac:dyDescent="0.25">
      <c r="A11">
        <f t="shared" si="1"/>
        <v>10</v>
      </c>
      <c r="B11">
        <v>7.8</v>
      </c>
      <c r="C11">
        <v>1</v>
      </c>
      <c r="D11">
        <v>9999</v>
      </c>
      <c r="E11">
        <f t="shared" si="0"/>
        <v>249.97500000000002</v>
      </c>
      <c r="F11">
        <v>18</v>
      </c>
      <c r="G11">
        <v>4</v>
      </c>
      <c r="H11">
        <v>15</v>
      </c>
      <c r="I11" s="4" t="s">
        <v>102</v>
      </c>
      <c r="J11" t="s">
        <v>122</v>
      </c>
    </row>
    <row r="12" spans="1:10" x14ac:dyDescent="0.25">
      <c r="A12">
        <f t="shared" si="1"/>
        <v>11</v>
      </c>
      <c r="B12">
        <v>5.7</v>
      </c>
      <c r="C12">
        <v>1</v>
      </c>
      <c r="D12">
        <v>11651</v>
      </c>
      <c r="E12">
        <f t="shared" si="0"/>
        <v>291.27500000000003</v>
      </c>
      <c r="F12">
        <v>18</v>
      </c>
      <c r="G12">
        <v>4.2</v>
      </c>
      <c r="H12">
        <v>15</v>
      </c>
      <c r="I12" s="4" t="s">
        <v>103</v>
      </c>
      <c r="J12" t="s">
        <v>123</v>
      </c>
    </row>
    <row r="13" spans="1:10" x14ac:dyDescent="0.25">
      <c r="A13">
        <f t="shared" si="1"/>
        <v>12</v>
      </c>
      <c r="B13">
        <v>4.8</v>
      </c>
      <c r="C13">
        <v>1</v>
      </c>
      <c r="D13">
        <v>3792.8</v>
      </c>
      <c r="E13">
        <f t="shared" si="0"/>
        <v>94.820000000000007</v>
      </c>
      <c r="F13">
        <v>18</v>
      </c>
      <c r="G13">
        <v>3.6</v>
      </c>
      <c r="H13">
        <v>15</v>
      </c>
      <c r="I13" t="s">
        <v>104</v>
      </c>
      <c r="J13" t="s">
        <v>124</v>
      </c>
    </row>
    <row r="14" spans="1:10" x14ac:dyDescent="0.25">
      <c r="A14">
        <f t="shared" si="1"/>
        <v>13</v>
      </c>
      <c r="B14">
        <v>8.6</v>
      </c>
      <c r="C14">
        <v>1</v>
      </c>
      <c r="D14">
        <v>5914.6</v>
      </c>
      <c r="E14">
        <f t="shared" si="0"/>
        <v>147.86500000000001</v>
      </c>
      <c r="F14">
        <v>18</v>
      </c>
      <c r="G14">
        <v>3.4</v>
      </c>
      <c r="H14">
        <v>15</v>
      </c>
      <c r="I14" t="s">
        <v>105</v>
      </c>
      <c r="J14" t="s">
        <v>125</v>
      </c>
    </row>
    <row r="15" spans="1:10" x14ac:dyDescent="0.25">
      <c r="A15">
        <f t="shared" si="1"/>
        <v>14</v>
      </c>
      <c r="B15">
        <v>6.74</v>
      </c>
      <c r="C15">
        <v>1</v>
      </c>
      <c r="D15">
        <v>6428.5</v>
      </c>
      <c r="E15">
        <f t="shared" si="0"/>
        <v>160.71250000000001</v>
      </c>
      <c r="F15">
        <v>18</v>
      </c>
      <c r="G15">
        <v>3.51</v>
      </c>
      <c r="H15">
        <v>15</v>
      </c>
      <c r="I15" t="s">
        <v>106</v>
      </c>
      <c r="J15" t="s">
        <v>126</v>
      </c>
    </row>
    <row r="16" spans="1:10" x14ac:dyDescent="0.25">
      <c r="A16">
        <f t="shared" si="1"/>
        <v>15</v>
      </c>
      <c r="B16">
        <v>8.09</v>
      </c>
      <c r="C16">
        <v>1</v>
      </c>
      <c r="D16">
        <v>8399.9</v>
      </c>
      <c r="E16">
        <f t="shared" si="0"/>
        <v>209.9975</v>
      </c>
      <c r="F16">
        <v>18</v>
      </c>
      <c r="G16">
        <v>3.76</v>
      </c>
      <c r="H16">
        <v>15</v>
      </c>
      <c r="I16" t="s">
        <v>107</v>
      </c>
      <c r="J16" t="s">
        <v>127</v>
      </c>
    </row>
    <row r="17" spans="1:10" x14ac:dyDescent="0.25">
      <c r="A17">
        <f t="shared" si="1"/>
        <v>16</v>
      </c>
      <c r="B17">
        <v>11.3</v>
      </c>
      <c r="C17">
        <v>1</v>
      </c>
      <c r="D17">
        <v>8938.2999999999993</v>
      </c>
      <c r="E17">
        <f t="shared" si="0"/>
        <v>223.45749999999998</v>
      </c>
      <c r="F17">
        <v>18</v>
      </c>
      <c r="G17">
        <v>3.73</v>
      </c>
      <c r="H17">
        <v>15</v>
      </c>
      <c r="I17" t="s">
        <v>108</v>
      </c>
      <c r="J17" t="s">
        <v>128</v>
      </c>
    </row>
    <row r="18" spans="1:10" x14ac:dyDescent="0.25">
      <c r="A18">
        <f t="shared" si="1"/>
        <v>17</v>
      </c>
      <c r="B18">
        <v>15.73</v>
      </c>
      <c r="C18">
        <v>1</v>
      </c>
      <c r="D18">
        <v>10232.1</v>
      </c>
      <c r="E18">
        <f t="shared" si="0"/>
        <v>255.80250000000001</v>
      </c>
      <c r="F18">
        <v>18</v>
      </c>
      <c r="G18">
        <v>3.62</v>
      </c>
      <c r="H18">
        <v>15</v>
      </c>
      <c r="I18" t="s">
        <v>108</v>
      </c>
      <c r="J18" t="s">
        <v>129</v>
      </c>
    </row>
    <row r="19" spans="1:10" x14ac:dyDescent="0.25">
      <c r="A19">
        <f t="shared" si="1"/>
        <v>18</v>
      </c>
      <c r="B19">
        <v>5.5</v>
      </c>
      <c r="C19">
        <v>1</v>
      </c>
      <c r="D19">
        <v>8388</v>
      </c>
      <c r="E19">
        <f t="shared" si="0"/>
        <v>209.70000000000002</v>
      </c>
      <c r="F19">
        <v>18</v>
      </c>
      <c r="G19">
        <v>3.7</v>
      </c>
      <c r="H19">
        <v>15</v>
      </c>
      <c r="I19" t="s">
        <v>109</v>
      </c>
      <c r="J19" t="s">
        <v>130</v>
      </c>
    </row>
    <row r="20" spans="1:10" x14ac:dyDescent="0.25">
      <c r="A20">
        <f t="shared" si="1"/>
        <v>19</v>
      </c>
      <c r="B20">
        <v>9.6999999999999993</v>
      </c>
      <c r="C20">
        <v>1</v>
      </c>
      <c r="D20">
        <v>11998.8</v>
      </c>
      <c r="E20">
        <f t="shared" si="0"/>
        <v>299.96999999999997</v>
      </c>
      <c r="F20">
        <v>18</v>
      </c>
      <c r="G20">
        <v>3.5</v>
      </c>
      <c r="H20">
        <v>15</v>
      </c>
      <c r="I20" t="s">
        <v>110</v>
      </c>
      <c r="J20" t="s">
        <v>131</v>
      </c>
    </row>
    <row r="21" spans="1:10" x14ac:dyDescent="0.25">
      <c r="A21">
        <f t="shared" si="1"/>
        <v>20</v>
      </c>
      <c r="B21">
        <v>6.4</v>
      </c>
      <c r="C21">
        <v>1</v>
      </c>
      <c r="D21">
        <v>7098.18</v>
      </c>
      <c r="E21">
        <f t="shared" si="0"/>
        <v>177.45450000000002</v>
      </c>
      <c r="F21">
        <v>18</v>
      </c>
      <c r="G21">
        <v>3.3</v>
      </c>
      <c r="H21">
        <v>15</v>
      </c>
      <c r="I21" t="s">
        <v>111</v>
      </c>
      <c r="J21" t="s">
        <v>132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1" sqref="I1"/>
    </sheetView>
  </sheetViews>
  <sheetFormatPr baseColWidth="10" defaultRowHeight="15" x14ac:dyDescent="0.25"/>
  <cols>
    <col min="1" max="1" width="8.28515625" bestFit="1" customWidth="1"/>
    <col min="2" max="9" width="14.28515625" customWidth="1"/>
    <col min="10" max="10" width="46.140625" bestFit="1" customWidth="1"/>
  </cols>
  <sheetData>
    <row r="1" spans="1:11" x14ac:dyDescent="0.25">
      <c r="A1" t="s">
        <v>0</v>
      </c>
      <c r="B1" t="s">
        <v>281</v>
      </c>
      <c r="C1" t="s">
        <v>3</v>
      </c>
      <c r="D1" t="s">
        <v>20</v>
      </c>
      <c r="E1" t="s">
        <v>8</v>
      </c>
      <c r="F1" t="s">
        <v>11</v>
      </c>
      <c r="G1" t="s">
        <v>9</v>
      </c>
      <c r="H1" t="s">
        <v>10</v>
      </c>
      <c r="I1" t="s">
        <v>282</v>
      </c>
      <c r="J1" t="s">
        <v>7</v>
      </c>
    </row>
    <row r="2" spans="1:11" x14ac:dyDescent="0.25">
      <c r="A2">
        <v>1</v>
      </c>
      <c r="B2" s="1">
        <v>0.18969999999999998</v>
      </c>
      <c r="C2" s="2">
        <v>199.13</v>
      </c>
      <c r="D2">
        <f>C2*0.01</f>
        <v>1.9913000000000001</v>
      </c>
      <c r="E2">
        <v>20</v>
      </c>
      <c r="F2" s="1">
        <f>1.64*0.99</f>
        <v>1.6235999999999999</v>
      </c>
      <c r="G2">
        <v>46</v>
      </c>
      <c r="H2">
        <v>-0.42</v>
      </c>
      <c r="I2">
        <v>0.26</v>
      </c>
      <c r="J2" t="s">
        <v>133</v>
      </c>
      <c r="K2" t="s">
        <v>150</v>
      </c>
    </row>
    <row r="3" spans="1:11" x14ac:dyDescent="0.25">
      <c r="A3">
        <f>A2+1</f>
        <v>2</v>
      </c>
      <c r="B3" s="1">
        <v>0.2006</v>
      </c>
      <c r="C3" s="2">
        <v>231.64</v>
      </c>
      <c r="D3">
        <f t="shared" ref="D3:D18" si="0">C3*0.01</f>
        <v>2.3163999999999998</v>
      </c>
      <c r="E3">
        <v>20</v>
      </c>
      <c r="F3" s="1">
        <f>1.64*0.99</f>
        <v>1.6235999999999999</v>
      </c>
      <c r="G3">
        <v>46</v>
      </c>
      <c r="H3">
        <v>-0.42</v>
      </c>
      <c r="I3">
        <v>0.27500000000000002</v>
      </c>
      <c r="J3" t="s">
        <v>134</v>
      </c>
      <c r="K3" t="s">
        <v>151</v>
      </c>
    </row>
    <row r="4" spans="1:11" x14ac:dyDescent="0.25">
      <c r="A4">
        <f t="shared" ref="A4:A18" si="1">A3+1</f>
        <v>3</v>
      </c>
      <c r="B4" s="1">
        <v>0.19240000000000002</v>
      </c>
      <c r="C4" s="2">
        <v>215.49</v>
      </c>
      <c r="D4">
        <f t="shared" si="0"/>
        <v>2.1549</v>
      </c>
      <c r="E4">
        <v>20</v>
      </c>
      <c r="F4" s="1">
        <f>1.65*0.99</f>
        <v>1.6335</v>
      </c>
      <c r="G4">
        <v>46</v>
      </c>
      <c r="H4">
        <v>-0.42</v>
      </c>
      <c r="I4">
        <v>0.26500000000000001</v>
      </c>
      <c r="J4" t="s">
        <v>135</v>
      </c>
      <c r="K4" t="s">
        <v>152</v>
      </c>
    </row>
    <row r="5" spans="1:11" x14ac:dyDescent="0.25">
      <c r="A5">
        <f t="shared" si="1"/>
        <v>4</v>
      </c>
      <c r="B5" s="1">
        <v>0.1605</v>
      </c>
      <c r="C5" s="2">
        <v>195.88</v>
      </c>
      <c r="D5">
        <f t="shared" si="0"/>
        <v>1.9588000000000001</v>
      </c>
      <c r="E5">
        <v>20</v>
      </c>
      <c r="F5" s="1">
        <f>1.33*0.99</f>
        <v>1.3167</v>
      </c>
      <c r="G5">
        <v>46</v>
      </c>
      <c r="H5">
        <v>-0.42</v>
      </c>
      <c r="I5">
        <v>0.22</v>
      </c>
      <c r="J5" t="s">
        <v>136</v>
      </c>
      <c r="K5" s="3" t="s">
        <v>153</v>
      </c>
    </row>
    <row r="6" spans="1:11" x14ac:dyDescent="0.25">
      <c r="A6">
        <f t="shared" si="1"/>
        <v>5</v>
      </c>
      <c r="B6" s="1">
        <v>0.186</v>
      </c>
      <c r="C6" s="2">
        <v>195.42</v>
      </c>
      <c r="D6">
        <f t="shared" si="0"/>
        <v>1.9541999999999999</v>
      </c>
      <c r="E6">
        <v>20</v>
      </c>
      <c r="F6" s="1">
        <f>1.65*0.99</f>
        <v>1.6335</v>
      </c>
      <c r="G6">
        <v>46</v>
      </c>
      <c r="H6">
        <v>-0.42</v>
      </c>
      <c r="I6">
        <v>0.255</v>
      </c>
      <c r="J6" t="s">
        <v>137</v>
      </c>
      <c r="K6" t="s">
        <v>154</v>
      </c>
    </row>
    <row r="7" spans="1:11" x14ac:dyDescent="0.25">
      <c r="A7">
        <f t="shared" si="1"/>
        <v>6</v>
      </c>
      <c r="B7" s="1">
        <v>0.15680000000000002</v>
      </c>
      <c r="C7" s="2">
        <v>179</v>
      </c>
      <c r="D7">
        <f t="shared" si="0"/>
        <v>1.79</v>
      </c>
      <c r="E7">
        <v>20</v>
      </c>
      <c r="F7" s="1">
        <f>1.33*0.99</f>
        <v>1.3167</v>
      </c>
      <c r="G7">
        <v>46</v>
      </c>
      <c r="H7">
        <v>-0.42</v>
      </c>
      <c r="I7">
        <v>0.215</v>
      </c>
      <c r="J7" t="s">
        <v>138</v>
      </c>
      <c r="K7" t="s">
        <v>155</v>
      </c>
    </row>
    <row r="8" spans="1:11" x14ac:dyDescent="0.25">
      <c r="A8">
        <f t="shared" si="1"/>
        <v>7</v>
      </c>
      <c r="B8" s="1">
        <v>0.18330000000000002</v>
      </c>
      <c r="C8" s="2">
        <v>236.16</v>
      </c>
      <c r="D8">
        <f t="shared" si="0"/>
        <v>2.3616000000000001</v>
      </c>
      <c r="E8">
        <v>20</v>
      </c>
      <c r="F8" s="1">
        <f>1.675*1.001</f>
        <v>1.6766749999999999</v>
      </c>
      <c r="G8">
        <v>48</v>
      </c>
      <c r="H8">
        <v>-0.43</v>
      </c>
      <c r="I8">
        <v>0.25</v>
      </c>
      <c r="J8" t="s">
        <v>139</v>
      </c>
      <c r="K8" t="s">
        <v>156</v>
      </c>
    </row>
    <row r="9" spans="1:11" x14ac:dyDescent="0.25">
      <c r="A9">
        <f t="shared" si="1"/>
        <v>8</v>
      </c>
      <c r="B9" s="1">
        <v>0.21109999999999998</v>
      </c>
      <c r="C9" s="2">
        <v>279.64999999999998</v>
      </c>
      <c r="D9">
        <f t="shared" si="0"/>
        <v>2.7965</v>
      </c>
      <c r="E9">
        <v>20</v>
      </c>
      <c r="F9" s="1">
        <f>1.675*1.001</f>
        <v>1.6766749999999999</v>
      </c>
      <c r="G9">
        <v>48</v>
      </c>
      <c r="H9">
        <v>-0.43</v>
      </c>
      <c r="I9">
        <v>0.28499999999999998</v>
      </c>
      <c r="J9" t="s">
        <v>140</v>
      </c>
      <c r="K9" t="s">
        <v>157</v>
      </c>
    </row>
    <row r="10" spans="1:11" x14ac:dyDescent="0.25">
      <c r="A10">
        <f t="shared" si="1"/>
        <v>9</v>
      </c>
      <c r="B10" s="1">
        <v>0.2072</v>
      </c>
      <c r="C10" s="2">
        <v>277.29000000000002</v>
      </c>
      <c r="D10">
        <f t="shared" si="0"/>
        <v>2.7729000000000004</v>
      </c>
      <c r="E10">
        <v>20</v>
      </c>
      <c r="F10" s="1">
        <f>1.675*1.001</f>
        <v>1.6766749999999999</v>
      </c>
      <c r="G10">
        <v>48</v>
      </c>
      <c r="H10">
        <v>-0.43</v>
      </c>
      <c r="I10">
        <v>0.28000000000000003</v>
      </c>
      <c r="J10" t="s">
        <v>141</v>
      </c>
      <c r="K10" t="s">
        <v>158</v>
      </c>
    </row>
    <row r="11" spans="1:11" x14ac:dyDescent="0.25">
      <c r="A11">
        <f t="shared" si="1"/>
        <v>10</v>
      </c>
      <c r="B11" s="1">
        <v>0.1484</v>
      </c>
      <c r="C11" s="2">
        <v>164.34</v>
      </c>
      <c r="D11">
        <f t="shared" si="0"/>
        <v>1.6434</v>
      </c>
      <c r="E11">
        <v>20</v>
      </c>
      <c r="F11" s="1">
        <f>1.357*1.001</f>
        <v>1.3583569999999998</v>
      </c>
      <c r="G11">
        <v>46</v>
      </c>
      <c r="H11">
        <v>-0.41</v>
      </c>
      <c r="I11">
        <v>0.2</v>
      </c>
      <c r="J11" t="s">
        <v>142</v>
      </c>
      <c r="K11" t="s">
        <v>159</v>
      </c>
    </row>
    <row r="12" spans="1:11" x14ac:dyDescent="0.25">
      <c r="A12">
        <f t="shared" si="1"/>
        <v>11</v>
      </c>
      <c r="B12" s="1">
        <v>0.23</v>
      </c>
      <c r="C12" s="2">
        <v>352.39</v>
      </c>
      <c r="D12">
        <f t="shared" si="0"/>
        <v>3.5238999999999998</v>
      </c>
      <c r="E12">
        <v>20</v>
      </c>
      <c r="F12" s="1">
        <v>1.64</v>
      </c>
      <c r="G12">
        <v>46</v>
      </c>
      <c r="H12">
        <v>-0.38</v>
      </c>
      <c r="I12">
        <v>0.315</v>
      </c>
      <c r="J12" t="s">
        <v>143</v>
      </c>
      <c r="K12" t="s">
        <v>160</v>
      </c>
    </row>
    <row r="13" spans="1:11" x14ac:dyDescent="0.25">
      <c r="A13">
        <f t="shared" si="1"/>
        <v>12</v>
      </c>
      <c r="B13" s="1">
        <v>0.22600000000000001</v>
      </c>
      <c r="C13" s="2">
        <v>339.93</v>
      </c>
      <c r="D13">
        <f t="shared" si="0"/>
        <v>3.3993000000000002</v>
      </c>
      <c r="E13">
        <v>20</v>
      </c>
      <c r="F13" s="1">
        <v>1.64</v>
      </c>
      <c r="G13">
        <v>46</v>
      </c>
      <c r="H13">
        <v>-0.38</v>
      </c>
      <c r="I13">
        <v>0.31</v>
      </c>
      <c r="J13" t="s">
        <v>144</v>
      </c>
      <c r="K13" t="s">
        <v>161</v>
      </c>
    </row>
    <row r="14" spans="1:11" x14ac:dyDescent="0.25">
      <c r="A14">
        <f t="shared" si="1"/>
        <v>13</v>
      </c>
      <c r="B14" s="1">
        <v>0.218</v>
      </c>
      <c r="C14" s="2">
        <v>328.93</v>
      </c>
      <c r="D14">
        <f t="shared" si="0"/>
        <v>3.2893000000000003</v>
      </c>
      <c r="E14">
        <v>20</v>
      </c>
      <c r="F14" s="1">
        <v>1.64</v>
      </c>
      <c r="G14">
        <v>46</v>
      </c>
      <c r="H14">
        <v>-0.38</v>
      </c>
      <c r="I14">
        <v>0.3</v>
      </c>
      <c r="J14" t="s">
        <v>145</v>
      </c>
      <c r="K14" t="s">
        <v>162</v>
      </c>
    </row>
    <row r="15" spans="1:11" x14ac:dyDescent="0.25">
      <c r="A15">
        <f t="shared" si="1"/>
        <v>14</v>
      </c>
      <c r="B15" s="1">
        <v>0.20899999999999999</v>
      </c>
      <c r="C15" s="2">
        <v>259.42</v>
      </c>
      <c r="D15">
        <f t="shared" si="0"/>
        <v>2.5942000000000003</v>
      </c>
      <c r="E15">
        <v>20</v>
      </c>
      <c r="F15" s="1">
        <v>1.64</v>
      </c>
      <c r="G15">
        <v>45</v>
      </c>
      <c r="H15">
        <v>-0.43</v>
      </c>
      <c r="I15">
        <v>0.28499999999999998</v>
      </c>
      <c r="J15" t="s">
        <v>146</v>
      </c>
      <c r="K15" t="s">
        <v>163</v>
      </c>
    </row>
    <row r="16" spans="1:11" x14ac:dyDescent="0.25">
      <c r="A16">
        <f t="shared" si="1"/>
        <v>15</v>
      </c>
      <c r="B16" s="1">
        <v>0.22</v>
      </c>
      <c r="C16" s="2">
        <v>304.39999999999998</v>
      </c>
      <c r="D16">
        <f t="shared" si="0"/>
        <v>3.044</v>
      </c>
      <c r="E16">
        <v>20</v>
      </c>
      <c r="F16" s="1">
        <v>1.64</v>
      </c>
      <c r="G16">
        <v>45</v>
      </c>
      <c r="H16">
        <v>-0.41</v>
      </c>
      <c r="I16">
        <v>0.3</v>
      </c>
      <c r="J16" t="s">
        <v>147</v>
      </c>
      <c r="K16" t="s">
        <v>164</v>
      </c>
    </row>
    <row r="17" spans="1:11" x14ac:dyDescent="0.25">
      <c r="A17">
        <f t="shared" si="1"/>
        <v>16</v>
      </c>
      <c r="B17" s="1">
        <v>0.20499999999999999</v>
      </c>
      <c r="C17" s="2">
        <v>254.57</v>
      </c>
      <c r="D17">
        <f t="shared" si="0"/>
        <v>2.5457000000000001</v>
      </c>
      <c r="E17">
        <v>20</v>
      </c>
      <c r="F17" s="1">
        <v>1.64</v>
      </c>
      <c r="G17">
        <v>45</v>
      </c>
      <c r="H17">
        <v>-0.43</v>
      </c>
      <c r="I17">
        <v>0.28000000000000003</v>
      </c>
      <c r="J17" t="s">
        <v>148</v>
      </c>
      <c r="K17" t="s">
        <v>165</v>
      </c>
    </row>
    <row r="18" spans="1:11" x14ac:dyDescent="0.25">
      <c r="A18">
        <f t="shared" si="1"/>
        <v>17</v>
      </c>
      <c r="B18" s="1">
        <v>0.193</v>
      </c>
      <c r="C18" s="2">
        <v>259.89999999999998</v>
      </c>
      <c r="D18">
        <f t="shared" si="0"/>
        <v>2.5989999999999998</v>
      </c>
      <c r="E18">
        <v>20</v>
      </c>
      <c r="F18" s="1">
        <v>1.64</v>
      </c>
      <c r="G18">
        <v>47</v>
      </c>
      <c r="H18">
        <v>-0.44</v>
      </c>
      <c r="I18">
        <v>0.27</v>
      </c>
      <c r="J18" t="s">
        <v>149</v>
      </c>
      <c r="K18" t="s">
        <v>166</v>
      </c>
    </row>
  </sheetData>
  <hyperlinks>
    <hyperlink ref="K5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" sqref="G2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6.85546875" bestFit="1" customWidth="1"/>
    <col min="6" max="6" width="18.42578125" bestFit="1" customWidth="1"/>
    <col min="7" max="7" width="32.7109375" bestFit="1" customWidth="1"/>
    <col min="8" max="8" width="34.28515625" bestFit="1" customWidth="1"/>
    <col min="9" max="9" width="54.7109375" bestFit="1" customWidth="1"/>
  </cols>
  <sheetData>
    <row r="1" spans="1:10" x14ac:dyDescent="0.25">
      <c r="A1" t="s">
        <v>0</v>
      </c>
      <c r="B1" t="s">
        <v>3</v>
      </c>
      <c r="C1" t="s">
        <v>20</v>
      </c>
      <c r="D1" t="s">
        <v>8</v>
      </c>
      <c r="E1" t="s">
        <v>11</v>
      </c>
      <c r="F1" t="s">
        <v>12</v>
      </c>
      <c r="G1" t="s">
        <v>278</v>
      </c>
      <c r="H1" t="s">
        <v>279</v>
      </c>
      <c r="I1" t="s">
        <v>7</v>
      </c>
    </row>
    <row r="2" spans="1:10" x14ac:dyDescent="0.25">
      <c r="A2">
        <v>1</v>
      </c>
      <c r="B2" s="2">
        <v>525</v>
      </c>
      <c r="C2">
        <f>B2*0.015</f>
        <v>7.875</v>
      </c>
      <c r="D2">
        <v>20</v>
      </c>
      <c r="E2">
        <v>2.33</v>
      </c>
      <c r="F2">
        <v>0.82499999999999996</v>
      </c>
      <c r="G2">
        <v>4.0400000000000002E-3</v>
      </c>
      <c r="H2">
        <v>1.8200000000000002E-5</v>
      </c>
      <c r="I2" t="s">
        <v>167</v>
      </c>
      <c r="J2" s="3" t="s">
        <v>180</v>
      </c>
    </row>
    <row r="3" spans="1:10" x14ac:dyDescent="0.25">
      <c r="A3">
        <f>A2+1</f>
        <v>2</v>
      </c>
      <c r="B3" s="2">
        <v>525</v>
      </c>
      <c r="C3">
        <f t="shared" ref="C3:C14" si="0">B3*0.015</f>
        <v>7.875</v>
      </c>
      <c r="D3">
        <v>20</v>
      </c>
      <c r="E3">
        <v>2.33</v>
      </c>
      <c r="F3">
        <v>0.81499999999999995</v>
      </c>
      <c r="G3">
        <v>4.0400000000000002E-3</v>
      </c>
      <c r="H3">
        <v>1.8200000000000002E-5</v>
      </c>
      <c r="I3" t="s">
        <v>168</v>
      </c>
      <c r="J3" t="s">
        <v>181</v>
      </c>
    </row>
    <row r="4" spans="1:10" x14ac:dyDescent="0.25">
      <c r="A4">
        <f t="shared" ref="A4:A14" si="1">A3+1</f>
        <v>3</v>
      </c>
      <c r="B4" s="2">
        <v>630</v>
      </c>
      <c r="C4">
        <f t="shared" si="0"/>
        <v>9.4499999999999993</v>
      </c>
      <c r="D4">
        <v>20</v>
      </c>
      <c r="E4">
        <v>2.33</v>
      </c>
      <c r="F4">
        <v>0.86299999999999999</v>
      </c>
      <c r="G4">
        <v>3.6600000000000001E-3</v>
      </c>
      <c r="H4">
        <v>1.6899999999999997E-5</v>
      </c>
      <c r="I4" t="s">
        <v>169</v>
      </c>
      <c r="J4" t="s">
        <v>182</v>
      </c>
    </row>
    <row r="5" spans="1:10" x14ac:dyDescent="0.25">
      <c r="A5">
        <f t="shared" si="1"/>
        <v>4</v>
      </c>
      <c r="B5" s="2">
        <v>630</v>
      </c>
      <c r="C5">
        <f t="shared" si="0"/>
        <v>9.4499999999999993</v>
      </c>
      <c r="D5">
        <v>20</v>
      </c>
      <c r="E5">
        <v>2.33</v>
      </c>
      <c r="F5">
        <v>0.86299999999999999</v>
      </c>
      <c r="G5">
        <v>3.6600000000000001E-3</v>
      </c>
      <c r="H5">
        <v>1.6899999999999997E-5</v>
      </c>
      <c r="I5" t="s">
        <v>170</v>
      </c>
      <c r="J5" t="s">
        <v>183</v>
      </c>
    </row>
    <row r="6" spans="1:10" x14ac:dyDescent="0.25">
      <c r="A6">
        <f t="shared" si="1"/>
        <v>5</v>
      </c>
      <c r="B6" s="2">
        <v>379</v>
      </c>
      <c r="C6">
        <f t="shared" si="0"/>
        <v>5.6849999999999996</v>
      </c>
      <c r="D6">
        <v>20</v>
      </c>
      <c r="E6">
        <v>2.1</v>
      </c>
      <c r="F6">
        <v>0.76700000000000002</v>
      </c>
      <c r="G6">
        <v>3.669E-3</v>
      </c>
      <c r="H6">
        <v>1.7999999999999997E-5</v>
      </c>
      <c r="I6" t="s">
        <v>171</v>
      </c>
      <c r="J6" t="s">
        <v>184</v>
      </c>
    </row>
    <row r="7" spans="1:10" x14ac:dyDescent="0.25">
      <c r="A7">
        <f t="shared" si="1"/>
        <v>6</v>
      </c>
      <c r="B7" s="2">
        <v>473</v>
      </c>
      <c r="C7">
        <f t="shared" si="0"/>
        <v>7.0949999999999998</v>
      </c>
      <c r="D7">
        <v>20</v>
      </c>
      <c r="E7">
        <v>2</v>
      </c>
      <c r="F7">
        <v>0.80400000000000005</v>
      </c>
      <c r="G7">
        <v>3.235E-3</v>
      </c>
      <c r="H7">
        <v>1.17E-5</v>
      </c>
      <c r="I7" t="s">
        <v>172</v>
      </c>
      <c r="J7" t="s">
        <v>185</v>
      </c>
    </row>
    <row r="8" spans="1:10" x14ac:dyDescent="0.25">
      <c r="A8">
        <f t="shared" si="1"/>
        <v>7</v>
      </c>
      <c r="B8" s="2">
        <v>190</v>
      </c>
      <c r="C8">
        <f t="shared" si="0"/>
        <v>2.85</v>
      </c>
      <c r="D8">
        <v>20</v>
      </c>
      <c r="E8">
        <v>0.89600000000000002</v>
      </c>
      <c r="F8">
        <v>0.73099999999999998</v>
      </c>
      <c r="G8">
        <v>3.47E-3</v>
      </c>
      <c r="H8">
        <v>7.9999999999999996E-6</v>
      </c>
      <c r="I8" t="s">
        <v>173</v>
      </c>
      <c r="J8" t="s">
        <v>186</v>
      </c>
    </row>
    <row r="9" spans="1:10" x14ac:dyDescent="0.25">
      <c r="A9">
        <f t="shared" si="1"/>
        <v>8</v>
      </c>
      <c r="B9" s="2">
        <v>249</v>
      </c>
      <c r="C9">
        <f t="shared" si="0"/>
        <v>3.7349999999999999</v>
      </c>
      <c r="D9">
        <v>20</v>
      </c>
      <c r="E9">
        <v>1.84</v>
      </c>
      <c r="F9">
        <v>0.80200000000000005</v>
      </c>
      <c r="G9">
        <v>4.1600000000000005E-3</v>
      </c>
      <c r="H9">
        <v>3.9999999999999998E-6</v>
      </c>
      <c r="I9" t="s">
        <v>174</v>
      </c>
      <c r="J9" t="s">
        <v>187</v>
      </c>
    </row>
    <row r="10" spans="1:10" x14ac:dyDescent="0.25">
      <c r="A10">
        <f t="shared" si="1"/>
        <v>9</v>
      </c>
      <c r="B10" s="2">
        <v>299</v>
      </c>
      <c r="C10">
        <f t="shared" si="0"/>
        <v>4.4849999999999994</v>
      </c>
      <c r="D10">
        <v>20</v>
      </c>
      <c r="E10">
        <v>2.3199999999999998</v>
      </c>
      <c r="F10">
        <v>0.82399999999999995</v>
      </c>
      <c r="G10">
        <v>3.3300000000000001E-3</v>
      </c>
      <c r="H10">
        <v>2.3E-5</v>
      </c>
      <c r="I10" t="s">
        <v>175</v>
      </c>
      <c r="J10" t="s">
        <v>188</v>
      </c>
    </row>
    <row r="11" spans="1:10" x14ac:dyDescent="0.25">
      <c r="A11">
        <f t="shared" si="1"/>
        <v>10</v>
      </c>
      <c r="B11" s="2">
        <v>390</v>
      </c>
      <c r="C11">
        <f t="shared" si="0"/>
        <v>5.85</v>
      </c>
      <c r="D11">
        <v>20</v>
      </c>
      <c r="E11">
        <v>1.8380000000000001</v>
      </c>
      <c r="F11">
        <v>0.79400000000000004</v>
      </c>
      <c r="G11">
        <v>3.5859999999999998E-3</v>
      </c>
      <c r="H11">
        <v>1.2E-5</v>
      </c>
      <c r="I11" t="s">
        <v>176</v>
      </c>
      <c r="J11" t="s">
        <v>189</v>
      </c>
    </row>
    <row r="12" spans="1:10" x14ac:dyDescent="0.25">
      <c r="A12">
        <f t="shared" si="1"/>
        <v>11</v>
      </c>
      <c r="B12" s="2">
        <v>440</v>
      </c>
      <c r="C12">
        <f t="shared" si="0"/>
        <v>6.6</v>
      </c>
      <c r="D12">
        <v>20</v>
      </c>
      <c r="E12">
        <v>2.1850000000000001</v>
      </c>
      <c r="F12">
        <v>0.79400000000000004</v>
      </c>
      <c r="G12">
        <v>3.5859999999999998E-3</v>
      </c>
      <c r="H12">
        <v>1.2E-5</v>
      </c>
      <c r="I12" t="s">
        <v>177</v>
      </c>
      <c r="J12" t="s">
        <v>190</v>
      </c>
    </row>
    <row r="13" spans="1:10" x14ac:dyDescent="0.25">
      <c r="A13">
        <f t="shared" si="1"/>
        <v>12</v>
      </c>
      <c r="B13" s="2">
        <v>515</v>
      </c>
      <c r="C13">
        <f t="shared" si="0"/>
        <v>7.7249999999999996</v>
      </c>
      <c r="D13">
        <v>20</v>
      </c>
      <c r="E13">
        <v>2.5139999999999998</v>
      </c>
      <c r="F13">
        <v>0.79400000000000004</v>
      </c>
      <c r="G13">
        <v>3.5859999999999998E-3</v>
      </c>
      <c r="H13">
        <v>1.2E-5</v>
      </c>
      <c r="I13" t="s">
        <v>178</v>
      </c>
      <c r="J13" t="s">
        <v>191</v>
      </c>
    </row>
    <row r="14" spans="1:10" x14ac:dyDescent="0.25">
      <c r="A14">
        <f t="shared" si="1"/>
        <v>13</v>
      </c>
      <c r="B14" s="2">
        <v>817.36</v>
      </c>
      <c r="C14">
        <f t="shared" si="0"/>
        <v>12.260400000000001</v>
      </c>
      <c r="D14">
        <v>20</v>
      </c>
      <c r="E14">
        <v>2.36</v>
      </c>
      <c r="F14">
        <v>0.84799999999999998</v>
      </c>
      <c r="G14">
        <v>3.46E-3</v>
      </c>
      <c r="H14">
        <v>1.6500000000000001E-5</v>
      </c>
      <c r="I14" t="s">
        <v>179</v>
      </c>
      <c r="J14" t="s">
        <v>192</v>
      </c>
    </row>
  </sheetData>
  <hyperlinks>
    <hyperlink ref="J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5703125" bestFit="1" customWidth="1"/>
    <col min="9" max="9" width="40.5703125" bestFit="1" customWidth="1"/>
  </cols>
  <sheetData>
    <row r="1" spans="1:10" x14ac:dyDescent="0.25">
      <c r="A1" t="s">
        <v>0</v>
      </c>
      <c r="B1" t="s">
        <v>3</v>
      </c>
      <c r="C1" t="s">
        <v>20</v>
      </c>
      <c r="D1" t="s">
        <v>8</v>
      </c>
      <c r="E1" t="s">
        <v>16</v>
      </c>
      <c r="F1" t="s">
        <v>13</v>
      </c>
      <c r="G1" t="s">
        <v>14</v>
      </c>
      <c r="H1" t="s">
        <v>15</v>
      </c>
      <c r="I1" t="s">
        <v>7</v>
      </c>
    </row>
    <row r="2" spans="1:10" x14ac:dyDescent="0.25">
      <c r="A2">
        <v>1</v>
      </c>
      <c r="B2">
        <v>585</v>
      </c>
      <c r="C2">
        <f>B2*0.02</f>
        <v>11.700000000000001</v>
      </c>
      <c r="D2">
        <v>20</v>
      </c>
      <c r="E2">
        <v>1.1000000000000001</v>
      </c>
      <c r="F2">
        <v>0.12</v>
      </c>
      <c r="G2">
        <v>1</v>
      </c>
      <c r="H2">
        <v>1</v>
      </c>
      <c r="I2" t="s">
        <v>193</v>
      </c>
      <c r="J2" t="s">
        <v>219</v>
      </c>
    </row>
    <row r="3" spans="1:10" x14ac:dyDescent="0.25">
      <c r="A3">
        <f>A2+1</f>
        <v>2</v>
      </c>
      <c r="B3">
        <v>690</v>
      </c>
      <c r="C3">
        <f t="shared" ref="C3:C29" si="0">B3*0.02</f>
        <v>13.8</v>
      </c>
      <c r="D3">
        <v>20</v>
      </c>
      <c r="E3">
        <v>1.5</v>
      </c>
      <c r="F3">
        <v>0.16</v>
      </c>
      <c r="G3">
        <v>1</v>
      </c>
      <c r="H3">
        <v>1</v>
      </c>
      <c r="I3" t="s">
        <v>194</v>
      </c>
      <c r="J3" t="s">
        <v>220</v>
      </c>
    </row>
    <row r="4" spans="1:10" x14ac:dyDescent="0.25">
      <c r="A4">
        <f t="shared" ref="A4:A29" si="1">A3+1</f>
        <v>3</v>
      </c>
      <c r="B4">
        <v>710</v>
      </c>
      <c r="C4">
        <f t="shared" si="0"/>
        <v>14.200000000000001</v>
      </c>
      <c r="D4">
        <v>20</v>
      </c>
      <c r="E4">
        <v>1.7</v>
      </c>
      <c r="F4">
        <v>0.2</v>
      </c>
      <c r="G4">
        <v>1</v>
      </c>
      <c r="H4">
        <v>1</v>
      </c>
      <c r="I4" t="s">
        <v>195</v>
      </c>
      <c r="J4" t="s">
        <v>221</v>
      </c>
    </row>
    <row r="5" spans="1:10" x14ac:dyDescent="0.25">
      <c r="A5">
        <f t="shared" si="1"/>
        <v>4</v>
      </c>
      <c r="B5">
        <v>870</v>
      </c>
      <c r="C5">
        <f t="shared" si="0"/>
        <v>17.400000000000002</v>
      </c>
      <c r="D5">
        <v>20</v>
      </c>
      <c r="E5">
        <v>1.94</v>
      </c>
      <c r="F5">
        <v>0.3</v>
      </c>
      <c r="G5">
        <v>1</v>
      </c>
      <c r="H5">
        <v>1</v>
      </c>
      <c r="I5" t="s">
        <v>196</v>
      </c>
      <c r="J5" t="s">
        <v>222</v>
      </c>
    </row>
    <row r="6" spans="1:10" x14ac:dyDescent="0.25">
      <c r="A6">
        <f t="shared" si="1"/>
        <v>5</v>
      </c>
      <c r="B6">
        <v>1190</v>
      </c>
      <c r="C6">
        <f t="shared" si="0"/>
        <v>23.8</v>
      </c>
      <c r="D6">
        <v>20</v>
      </c>
      <c r="E6">
        <v>2.12</v>
      </c>
      <c r="F6">
        <v>0.4</v>
      </c>
      <c r="G6">
        <v>1</v>
      </c>
      <c r="H6">
        <v>1</v>
      </c>
      <c r="I6" t="s">
        <v>197</v>
      </c>
      <c r="J6" t="s">
        <v>223</v>
      </c>
    </row>
    <row r="7" spans="1:10" x14ac:dyDescent="0.25">
      <c r="A7">
        <f t="shared" si="1"/>
        <v>6</v>
      </c>
      <c r="B7">
        <v>620</v>
      </c>
      <c r="C7">
        <f t="shared" si="0"/>
        <v>12.4</v>
      </c>
      <c r="D7">
        <v>20</v>
      </c>
      <c r="E7">
        <v>1.8</v>
      </c>
      <c r="F7">
        <v>0.2</v>
      </c>
      <c r="G7">
        <v>1</v>
      </c>
      <c r="H7">
        <v>1</v>
      </c>
      <c r="I7" t="s">
        <v>198</v>
      </c>
      <c r="J7" t="s">
        <v>224</v>
      </c>
    </row>
    <row r="8" spans="1:10" x14ac:dyDescent="0.25">
      <c r="A8">
        <f t="shared" si="1"/>
        <v>7</v>
      </c>
      <c r="B8">
        <v>735</v>
      </c>
      <c r="C8">
        <f t="shared" si="0"/>
        <v>14.700000000000001</v>
      </c>
      <c r="D8">
        <v>20</v>
      </c>
      <c r="E8">
        <v>2.4</v>
      </c>
      <c r="F8">
        <v>0.4</v>
      </c>
      <c r="G8">
        <v>1</v>
      </c>
      <c r="H8">
        <v>1</v>
      </c>
      <c r="I8" t="s">
        <v>199</v>
      </c>
      <c r="J8" t="s">
        <v>225</v>
      </c>
    </row>
    <row r="9" spans="1:10" x14ac:dyDescent="0.25">
      <c r="A9">
        <f t="shared" si="1"/>
        <v>8</v>
      </c>
      <c r="B9">
        <v>880</v>
      </c>
      <c r="C9">
        <f t="shared" si="0"/>
        <v>17.600000000000001</v>
      </c>
      <c r="D9">
        <v>20</v>
      </c>
      <c r="E9">
        <v>2.9</v>
      </c>
      <c r="F9">
        <v>0.6</v>
      </c>
      <c r="G9">
        <v>1</v>
      </c>
      <c r="H9">
        <v>1</v>
      </c>
      <c r="I9" t="s">
        <v>200</v>
      </c>
      <c r="J9" t="s">
        <v>226</v>
      </c>
    </row>
    <row r="10" spans="1:10" x14ac:dyDescent="0.25">
      <c r="A10">
        <f t="shared" si="1"/>
        <v>9</v>
      </c>
      <c r="B10">
        <v>1020</v>
      </c>
      <c r="C10">
        <f t="shared" si="0"/>
        <v>20.400000000000002</v>
      </c>
      <c r="D10">
        <v>20</v>
      </c>
      <c r="E10">
        <v>3.5</v>
      </c>
      <c r="F10">
        <v>0.75</v>
      </c>
      <c r="G10">
        <v>1</v>
      </c>
      <c r="H10">
        <v>1</v>
      </c>
      <c r="I10" t="s">
        <v>201</v>
      </c>
      <c r="J10" t="s">
        <v>227</v>
      </c>
    </row>
    <row r="11" spans="1:10" x14ac:dyDescent="0.25">
      <c r="A11">
        <f t="shared" si="1"/>
        <v>10</v>
      </c>
      <c r="B11">
        <v>1185</v>
      </c>
      <c r="C11">
        <f t="shared" si="0"/>
        <v>23.7</v>
      </c>
      <c r="D11">
        <v>20</v>
      </c>
      <c r="E11">
        <v>4.2</v>
      </c>
      <c r="F11">
        <v>0.95</v>
      </c>
      <c r="G11">
        <v>1</v>
      </c>
      <c r="H11">
        <v>1</v>
      </c>
      <c r="I11" t="s">
        <v>202</v>
      </c>
      <c r="J11" t="s">
        <v>228</v>
      </c>
    </row>
    <row r="12" spans="1:10" x14ac:dyDescent="0.25">
      <c r="A12">
        <f t="shared" si="1"/>
        <v>11</v>
      </c>
      <c r="B12">
        <v>1355</v>
      </c>
      <c r="C12">
        <f t="shared" si="0"/>
        <v>27.1</v>
      </c>
      <c r="D12">
        <v>20</v>
      </c>
      <c r="E12">
        <v>4.2</v>
      </c>
      <c r="F12">
        <v>1.5</v>
      </c>
      <c r="G12">
        <v>1</v>
      </c>
      <c r="H12">
        <v>1</v>
      </c>
      <c r="I12" t="s">
        <v>203</v>
      </c>
      <c r="J12" t="s">
        <v>229</v>
      </c>
    </row>
    <row r="13" spans="1:10" x14ac:dyDescent="0.25">
      <c r="A13">
        <f t="shared" si="1"/>
        <v>12</v>
      </c>
      <c r="B13">
        <v>1710</v>
      </c>
      <c r="C13">
        <f t="shared" si="0"/>
        <v>34.200000000000003</v>
      </c>
      <c r="D13">
        <v>20</v>
      </c>
      <c r="E13">
        <v>5.4</v>
      </c>
      <c r="F13">
        <v>2</v>
      </c>
      <c r="G13">
        <v>1</v>
      </c>
      <c r="H13">
        <v>1</v>
      </c>
      <c r="I13" t="s">
        <v>204</v>
      </c>
      <c r="J13" t="s">
        <v>230</v>
      </c>
    </row>
    <row r="14" spans="1:10" x14ac:dyDescent="0.25">
      <c r="A14">
        <f t="shared" si="1"/>
        <v>13</v>
      </c>
      <c r="B14">
        <v>1630</v>
      </c>
      <c r="C14">
        <f t="shared" si="0"/>
        <v>32.6</v>
      </c>
      <c r="D14">
        <v>20</v>
      </c>
      <c r="E14">
        <v>3.2</v>
      </c>
      <c r="F14">
        <v>1.5</v>
      </c>
      <c r="G14">
        <v>1</v>
      </c>
      <c r="H14">
        <v>1</v>
      </c>
      <c r="I14" t="s">
        <v>203</v>
      </c>
      <c r="J14" t="s">
        <v>231</v>
      </c>
    </row>
    <row r="15" spans="1:10" x14ac:dyDescent="0.25">
      <c r="A15">
        <f t="shared" si="1"/>
        <v>14</v>
      </c>
      <c r="B15">
        <v>2055</v>
      </c>
      <c r="C15">
        <f t="shared" si="0"/>
        <v>41.1</v>
      </c>
      <c r="D15">
        <v>20</v>
      </c>
      <c r="E15">
        <v>3.8</v>
      </c>
      <c r="F15">
        <v>2</v>
      </c>
      <c r="G15">
        <v>1</v>
      </c>
      <c r="H15">
        <v>1</v>
      </c>
      <c r="I15" t="s">
        <v>204</v>
      </c>
      <c r="J15" t="s">
        <v>232</v>
      </c>
    </row>
    <row r="16" spans="1:10" x14ac:dyDescent="0.25">
      <c r="A16">
        <f t="shared" si="1"/>
        <v>15</v>
      </c>
      <c r="B16">
        <v>419</v>
      </c>
      <c r="C16">
        <f t="shared" si="0"/>
        <v>8.3800000000000008</v>
      </c>
      <c r="D16">
        <v>20</v>
      </c>
      <c r="E16">
        <v>1.7</v>
      </c>
      <c r="F16">
        <v>0.12</v>
      </c>
      <c r="G16">
        <v>1</v>
      </c>
      <c r="H16">
        <v>1</v>
      </c>
      <c r="I16" t="s">
        <v>205</v>
      </c>
      <c r="J16" t="s">
        <v>233</v>
      </c>
    </row>
    <row r="17" spans="1:10" x14ac:dyDescent="0.25">
      <c r="A17">
        <f t="shared" si="1"/>
        <v>16</v>
      </c>
      <c r="B17">
        <v>530</v>
      </c>
      <c r="C17">
        <f t="shared" si="0"/>
        <v>10.6</v>
      </c>
      <c r="D17">
        <v>20</v>
      </c>
      <c r="E17">
        <v>1.8</v>
      </c>
      <c r="F17">
        <v>0.16</v>
      </c>
      <c r="G17">
        <v>1</v>
      </c>
      <c r="H17">
        <v>1</v>
      </c>
      <c r="I17" t="s">
        <v>206</v>
      </c>
      <c r="J17" t="s">
        <v>234</v>
      </c>
    </row>
    <row r="18" spans="1:10" x14ac:dyDescent="0.25">
      <c r="A18">
        <f t="shared" si="1"/>
        <v>17</v>
      </c>
      <c r="B18">
        <v>615</v>
      </c>
      <c r="C18">
        <f t="shared" si="0"/>
        <v>12.3</v>
      </c>
      <c r="D18">
        <v>20</v>
      </c>
      <c r="E18">
        <v>2</v>
      </c>
      <c r="F18">
        <v>0.2</v>
      </c>
      <c r="G18">
        <v>1</v>
      </c>
      <c r="H18">
        <v>1</v>
      </c>
      <c r="I18" t="s">
        <v>207</v>
      </c>
      <c r="J18" t="s">
        <v>235</v>
      </c>
    </row>
    <row r="19" spans="1:10" x14ac:dyDescent="0.25">
      <c r="A19">
        <f t="shared" si="1"/>
        <v>18</v>
      </c>
      <c r="B19">
        <v>549</v>
      </c>
      <c r="C19">
        <f t="shared" si="0"/>
        <v>10.98</v>
      </c>
      <c r="D19">
        <v>20</v>
      </c>
      <c r="E19">
        <v>1.1000000000000001</v>
      </c>
      <c r="F19">
        <v>0.12</v>
      </c>
      <c r="G19">
        <v>1</v>
      </c>
      <c r="H19">
        <v>1</v>
      </c>
      <c r="I19" t="s">
        <v>208</v>
      </c>
      <c r="J19" t="s">
        <v>236</v>
      </c>
    </row>
    <row r="20" spans="1:10" x14ac:dyDescent="0.25">
      <c r="A20">
        <f t="shared" si="1"/>
        <v>19</v>
      </c>
      <c r="B20">
        <v>595</v>
      </c>
      <c r="C20">
        <f t="shared" si="0"/>
        <v>11.9</v>
      </c>
      <c r="D20">
        <v>20</v>
      </c>
      <c r="E20">
        <v>1.2</v>
      </c>
      <c r="F20">
        <v>0.15</v>
      </c>
      <c r="G20">
        <v>1</v>
      </c>
      <c r="H20">
        <v>1</v>
      </c>
      <c r="I20" t="s">
        <v>209</v>
      </c>
      <c r="J20" t="s">
        <v>237</v>
      </c>
    </row>
    <row r="21" spans="1:10" x14ac:dyDescent="0.25">
      <c r="A21">
        <f t="shared" si="1"/>
        <v>20</v>
      </c>
      <c r="B21">
        <v>929</v>
      </c>
      <c r="C21">
        <f t="shared" si="0"/>
        <v>18.580000000000002</v>
      </c>
      <c r="D21">
        <v>20</v>
      </c>
      <c r="E21">
        <v>0.7</v>
      </c>
      <c r="F21">
        <v>0.2</v>
      </c>
      <c r="G21">
        <v>1</v>
      </c>
      <c r="H21">
        <v>1</v>
      </c>
      <c r="I21" t="s">
        <v>210</v>
      </c>
      <c r="J21" t="s">
        <v>238</v>
      </c>
    </row>
    <row r="22" spans="1:10" x14ac:dyDescent="0.25">
      <c r="A22">
        <f t="shared" si="1"/>
        <v>21</v>
      </c>
      <c r="B22">
        <v>1195</v>
      </c>
      <c r="C22">
        <f t="shared" si="0"/>
        <v>23.900000000000002</v>
      </c>
      <c r="D22">
        <v>20</v>
      </c>
      <c r="E22">
        <v>2</v>
      </c>
      <c r="F22">
        <v>0.4</v>
      </c>
      <c r="G22">
        <v>1</v>
      </c>
      <c r="H22">
        <v>1</v>
      </c>
      <c r="I22" t="s">
        <v>211</v>
      </c>
      <c r="J22" t="s">
        <v>239</v>
      </c>
    </row>
    <row r="23" spans="1:10" x14ac:dyDescent="0.25">
      <c r="A23">
        <f t="shared" si="1"/>
        <v>22</v>
      </c>
      <c r="B23">
        <v>1380</v>
      </c>
      <c r="C23">
        <f t="shared" si="0"/>
        <v>27.6</v>
      </c>
      <c r="D23">
        <v>20</v>
      </c>
      <c r="E23">
        <v>1.47</v>
      </c>
      <c r="F23">
        <v>0.3</v>
      </c>
      <c r="G23">
        <v>1</v>
      </c>
      <c r="H23">
        <v>1</v>
      </c>
      <c r="I23" t="s">
        <v>212</v>
      </c>
      <c r="J23" t="s">
        <v>240</v>
      </c>
    </row>
    <row r="24" spans="1:10" x14ac:dyDescent="0.25">
      <c r="A24">
        <f t="shared" si="1"/>
        <v>23</v>
      </c>
      <c r="B24">
        <v>1420</v>
      </c>
      <c r="C24">
        <f t="shared" si="0"/>
        <v>28.400000000000002</v>
      </c>
      <c r="D24">
        <v>20</v>
      </c>
      <c r="E24">
        <v>2.2000000000000002</v>
      </c>
      <c r="F24">
        <v>0.5</v>
      </c>
      <c r="G24">
        <v>1</v>
      </c>
      <c r="H24">
        <v>1</v>
      </c>
      <c r="I24" t="s">
        <v>213</v>
      </c>
      <c r="J24" t="s">
        <v>241</v>
      </c>
    </row>
    <row r="25" spans="1:10" x14ac:dyDescent="0.25">
      <c r="A25">
        <f t="shared" si="1"/>
        <v>24</v>
      </c>
      <c r="B25">
        <v>486</v>
      </c>
      <c r="C25">
        <f t="shared" si="0"/>
        <v>9.7200000000000006</v>
      </c>
      <c r="D25">
        <v>20</v>
      </c>
      <c r="E25">
        <v>1.55</v>
      </c>
      <c r="F25">
        <v>0.2</v>
      </c>
      <c r="G25">
        <v>1</v>
      </c>
      <c r="H25">
        <v>1</v>
      </c>
      <c r="I25" t="s">
        <v>214</v>
      </c>
      <c r="J25" t="s">
        <v>242</v>
      </c>
    </row>
    <row r="26" spans="1:10" x14ac:dyDescent="0.25">
      <c r="A26">
        <f t="shared" si="1"/>
        <v>25</v>
      </c>
      <c r="B26">
        <v>735</v>
      </c>
      <c r="C26">
        <f t="shared" si="0"/>
        <v>14.700000000000001</v>
      </c>
      <c r="D26">
        <v>20</v>
      </c>
      <c r="E26">
        <v>2.2000000000000002</v>
      </c>
      <c r="F26">
        <v>0.49</v>
      </c>
      <c r="G26">
        <v>1</v>
      </c>
      <c r="H26">
        <v>1</v>
      </c>
      <c r="I26" t="s">
        <v>215</v>
      </c>
      <c r="J26" t="s">
        <v>243</v>
      </c>
    </row>
    <row r="27" spans="1:10" x14ac:dyDescent="0.25">
      <c r="A27">
        <f t="shared" si="1"/>
        <v>26</v>
      </c>
      <c r="B27">
        <v>980</v>
      </c>
      <c r="C27">
        <f t="shared" si="0"/>
        <v>19.600000000000001</v>
      </c>
      <c r="D27">
        <v>20</v>
      </c>
      <c r="E27">
        <v>2.79</v>
      </c>
      <c r="F27">
        <v>0.79500000000000004</v>
      </c>
      <c r="G27">
        <v>1</v>
      </c>
      <c r="H27">
        <v>1</v>
      </c>
      <c r="I27" t="s">
        <v>216</v>
      </c>
      <c r="J27" t="s">
        <v>244</v>
      </c>
    </row>
    <row r="28" spans="1:10" x14ac:dyDescent="0.25">
      <c r="A28">
        <f t="shared" si="1"/>
        <v>27</v>
      </c>
      <c r="B28">
        <v>1075</v>
      </c>
      <c r="C28">
        <f t="shared" si="0"/>
        <v>21.5</v>
      </c>
      <c r="D28">
        <v>20</v>
      </c>
      <c r="E28">
        <v>3.23</v>
      </c>
      <c r="F28">
        <v>0.98</v>
      </c>
      <c r="G28">
        <v>1</v>
      </c>
      <c r="H28">
        <v>1</v>
      </c>
      <c r="I28" t="s">
        <v>217</v>
      </c>
      <c r="J28" t="s">
        <v>245</v>
      </c>
    </row>
    <row r="29" spans="1:10" x14ac:dyDescent="0.25">
      <c r="A29">
        <f t="shared" si="1"/>
        <v>28</v>
      </c>
      <c r="B29">
        <v>1580</v>
      </c>
      <c r="C29">
        <f t="shared" si="0"/>
        <v>31.6</v>
      </c>
      <c r="D29">
        <v>20</v>
      </c>
      <c r="E29">
        <v>3.89</v>
      </c>
      <c r="F29">
        <v>1.53</v>
      </c>
      <c r="G29">
        <v>1</v>
      </c>
      <c r="H29">
        <v>1</v>
      </c>
      <c r="I29" t="s">
        <v>218</v>
      </c>
      <c r="J29" t="s">
        <v>246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1" sqref="I1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20</v>
      </c>
      <c r="D1" t="s">
        <v>8</v>
      </c>
      <c r="E1" t="s">
        <v>18</v>
      </c>
      <c r="F1" t="s">
        <v>17</v>
      </c>
      <c r="G1" t="s">
        <v>283</v>
      </c>
      <c r="H1" t="s">
        <v>284</v>
      </c>
      <c r="I1" t="s">
        <v>7</v>
      </c>
    </row>
    <row r="2" spans="1:10" x14ac:dyDescent="0.25">
      <c r="A2">
        <v>1</v>
      </c>
      <c r="B2" s="2">
        <v>7419.38</v>
      </c>
      <c r="C2" s="2">
        <f>B2*0.01</f>
        <v>74.193799999999996</v>
      </c>
      <c r="D2">
        <v>15</v>
      </c>
      <c r="E2">
        <v>4.5</v>
      </c>
      <c r="F2" s="1">
        <v>0.95299999999999996</v>
      </c>
      <c r="G2">
        <v>11.5</v>
      </c>
      <c r="H2">
        <v>2.2999999999999998</v>
      </c>
      <c r="I2" t="s">
        <v>247</v>
      </c>
      <c r="J2" s="3" t="s">
        <v>271</v>
      </c>
    </row>
    <row r="3" spans="1:10" x14ac:dyDescent="0.25">
      <c r="A3">
        <f>A2+1</f>
        <v>2</v>
      </c>
      <c r="B3" s="2">
        <v>7755.37</v>
      </c>
      <c r="C3" s="2">
        <f t="shared" ref="C3:C25" si="0">B3*0.01</f>
        <v>77.553700000000006</v>
      </c>
      <c r="D3">
        <v>15</v>
      </c>
      <c r="E3">
        <v>4.5</v>
      </c>
      <c r="F3" s="1">
        <v>0.95299999999999996</v>
      </c>
      <c r="G3">
        <v>11.5</v>
      </c>
      <c r="H3">
        <v>3.3</v>
      </c>
      <c r="I3" t="s">
        <v>248</v>
      </c>
      <c r="J3" t="s">
        <v>272</v>
      </c>
    </row>
    <row r="4" spans="1:10" x14ac:dyDescent="0.25">
      <c r="A4">
        <f t="shared" ref="A4:A25" si="1">A3+1</f>
        <v>3</v>
      </c>
      <c r="B4" s="2">
        <v>5999</v>
      </c>
      <c r="C4" s="2">
        <f t="shared" si="0"/>
        <v>59.99</v>
      </c>
      <c r="D4">
        <v>15</v>
      </c>
      <c r="E4">
        <v>7</v>
      </c>
      <c r="F4" s="1">
        <f>SQRT(0.92)</f>
        <v>0.95916630466254393</v>
      </c>
      <c r="G4">
        <v>2</v>
      </c>
      <c r="H4">
        <v>2</v>
      </c>
      <c r="I4" t="s">
        <v>249</v>
      </c>
      <c r="J4" t="s">
        <v>273</v>
      </c>
    </row>
    <row r="5" spans="1:10" x14ac:dyDescent="0.25">
      <c r="A5">
        <f t="shared" si="1"/>
        <v>4</v>
      </c>
      <c r="B5" s="2">
        <v>8290</v>
      </c>
      <c r="C5" s="2">
        <f t="shared" si="0"/>
        <v>82.9</v>
      </c>
      <c r="D5">
        <v>15</v>
      </c>
      <c r="E5">
        <v>5</v>
      </c>
      <c r="F5" s="1">
        <v>0.95299999999999996</v>
      </c>
      <c r="G5">
        <v>5</v>
      </c>
      <c r="H5">
        <v>5</v>
      </c>
      <c r="I5" t="s">
        <v>250</v>
      </c>
      <c r="J5" t="s">
        <v>274</v>
      </c>
    </row>
    <row r="6" spans="1:10" x14ac:dyDescent="0.25">
      <c r="A6">
        <f t="shared" si="1"/>
        <v>5</v>
      </c>
      <c r="B6" s="2">
        <v>8464.42</v>
      </c>
      <c r="C6" s="2">
        <f t="shared" si="0"/>
        <v>84.644199999999998</v>
      </c>
      <c r="D6">
        <v>15</v>
      </c>
      <c r="E6">
        <v>3.6</v>
      </c>
      <c r="F6" s="1">
        <v>0.95199999999999996</v>
      </c>
      <c r="G6">
        <v>2.4</v>
      </c>
      <c r="H6">
        <v>2.4</v>
      </c>
      <c r="I6" t="s">
        <v>251</v>
      </c>
      <c r="J6" t="s">
        <v>275</v>
      </c>
    </row>
    <row r="7" spans="1:10" x14ac:dyDescent="0.25">
      <c r="A7">
        <f t="shared" si="1"/>
        <v>6</v>
      </c>
      <c r="B7" s="2">
        <v>9583.31</v>
      </c>
      <c r="C7" s="2">
        <f t="shared" si="0"/>
        <v>95.833100000000002</v>
      </c>
      <c r="D7">
        <v>15</v>
      </c>
      <c r="E7">
        <v>4.8</v>
      </c>
      <c r="F7" s="1">
        <v>0.95199999999999996</v>
      </c>
      <c r="G7">
        <v>3.2</v>
      </c>
      <c r="H7">
        <v>3</v>
      </c>
      <c r="I7" t="s">
        <v>252</v>
      </c>
      <c r="J7" s="3" t="s">
        <v>275</v>
      </c>
    </row>
    <row r="8" spans="1:10" x14ac:dyDescent="0.25">
      <c r="A8">
        <f t="shared" si="1"/>
        <v>7</v>
      </c>
      <c r="B8" s="2">
        <v>10775.06</v>
      </c>
      <c r="C8" s="2">
        <f t="shared" si="0"/>
        <v>107.75059999999999</v>
      </c>
      <c r="D8">
        <v>15</v>
      </c>
      <c r="E8">
        <v>6</v>
      </c>
      <c r="F8" s="1">
        <v>0.95199999999999996</v>
      </c>
      <c r="G8">
        <v>4</v>
      </c>
      <c r="H8">
        <v>3</v>
      </c>
      <c r="I8" t="s">
        <v>253</v>
      </c>
      <c r="J8" t="s">
        <v>275</v>
      </c>
    </row>
    <row r="9" spans="1:10" x14ac:dyDescent="0.25">
      <c r="A9">
        <f t="shared" si="1"/>
        <v>8</v>
      </c>
      <c r="B9" s="2">
        <v>11876.17</v>
      </c>
      <c r="C9" s="2">
        <f t="shared" si="0"/>
        <v>118.7617</v>
      </c>
      <c r="D9">
        <v>15</v>
      </c>
      <c r="E9">
        <v>7.2</v>
      </c>
      <c r="F9" s="1">
        <v>0.95199999999999996</v>
      </c>
      <c r="G9">
        <v>4.8</v>
      </c>
      <c r="H9">
        <v>3</v>
      </c>
      <c r="I9" t="s">
        <v>254</v>
      </c>
      <c r="J9" t="s">
        <v>275</v>
      </c>
    </row>
    <row r="10" spans="1:10" x14ac:dyDescent="0.25">
      <c r="A10">
        <f t="shared" si="1"/>
        <v>9</v>
      </c>
      <c r="B10" s="2">
        <v>13056.32</v>
      </c>
      <c r="C10" s="2">
        <f t="shared" si="0"/>
        <v>130.56319999999999</v>
      </c>
      <c r="D10">
        <v>15</v>
      </c>
      <c r="E10">
        <v>8.4</v>
      </c>
      <c r="F10" s="1">
        <v>0.95199999999999996</v>
      </c>
      <c r="G10">
        <v>5</v>
      </c>
      <c r="H10">
        <v>3</v>
      </c>
      <c r="I10" t="s">
        <v>255</v>
      </c>
      <c r="J10" t="s">
        <v>275</v>
      </c>
    </row>
    <row r="11" spans="1:10" x14ac:dyDescent="0.25">
      <c r="A11">
        <f t="shared" si="1"/>
        <v>10</v>
      </c>
      <c r="B11" s="2">
        <v>14125.54</v>
      </c>
      <c r="C11" s="2">
        <f t="shared" si="0"/>
        <v>141.25540000000001</v>
      </c>
      <c r="D11">
        <v>15</v>
      </c>
      <c r="E11">
        <v>9.6</v>
      </c>
      <c r="F11" s="1">
        <v>0.95199999999999996</v>
      </c>
      <c r="G11">
        <v>5</v>
      </c>
      <c r="H11">
        <v>3</v>
      </c>
      <c r="I11" t="s">
        <v>256</v>
      </c>
      <c r="J11" t="s">
        <v>275</v>
      </c>
    </row>
    <row r="12" spans="1:10" x14ac:dyDescent="0.25">
      <c r="A12">
        <f t="shared" si="1"/>
        <v>11</v>
      </c>
      <c r="B12" s="2">
        <v>8486.7099999999991</v>
      </c>
      <c r="C12" s="2">
        <f t="shared" si="0"/>
        <v>84.867099999999994</v>
      </c>
      <c r="D12">
        <v>15</v>
      </c>
      <c r="E12">
        <v>3.6</v>
      </c>
      <c r="F12" s="1">
        <v>0.95699999999999996</v>
      </c>
      <c r="G12">
        <v>2.4</v>
      </c>
      <c r="H12">
        <v>2.4</v>
      </c>
      <c r="I12" t="s">
        <v>257</v>
      </c>
      <c r="J12" t="s">
        <v>275</v>
      </c>
    </row>
    <row r="13" spans="1:10" x14ac:dyDescent="0.25">
      <c r="A13">
        <f t="shared" si="1"/>
        <v>12</v>
      </c>
      <c r="B13" s="2">
        <v>9792.09</v>
      </c>
      <c r="C13" s="2">
        <f t="shared" si="0"/>
        <v>97.920900000000003</v>
      </c>
      <c r="D13">
        <v>15</v>
      </c>
      <c r="E13">
        <v>4.8</v>
      </c>
      <c r="F13" s="1">
        <v>0.95699999999999996</v>
      </c>
      <c r="G13">
        <v>3.2</v>
      </c>
      <c r="H13">
        <v>3.2</v>
      </c>
      <c r="I13" t="s">
        <v>258</v>
      </c>
      <c r="J13" t="s">
        <v>275</v>
      </c>
    </row>
    <row r="14" spans="1:10" x14ac:dyDescent="0.25">
      <c r="A14">
        <f t="shared" si="1"/>
        <v>13</v>
      </c>
      <c r="B14" s="2">
        <v>10983.84</v>
      </c>
      <c r="C14" s="2">
        <f t="shared" si="0"/>
        <v>109.83840000000001</v>
      </c>
      <c r="D14">
        <v>15</v>
      </c>
      <c r="E14">
        <v>6</v>
      </c>
      <c r="F14" s="1">
        <v>0.95699999999999996</v>
      </c>
      <c r="G14">
        <v>4</v>
      </c>
      <c r="H14">
        <v>4</v>
      </c>
      <c r="I14" t="s">
        <v>259</v>
      </c>
      <c r="J14" t="s">
        <v>275</v>
      </c>
    </row>
    <row r="15" spans="1:10" x14ac:dyDescent="0.25">
      <c r="A15">
        <f t="shared" si="1"/>
        <v>14</v>
      </c>
      <c r="B15" s="2">
        <v>12084.95</v>
      </c>
      <c r="C15" s="2">
        <f t="shared" si="0"/>
        <v>120.84950000000001</v>
      </c>
      <c r="D15">
        <v>15</v>
      </c>
      <c r="E15">
        <v>7.2</v>
      </c>
      <c r="F15" s="1">
        <v>0.95699999999999996</v>
      </c>
      <c r="G15">
        <v>4.8</v>
      </c>
      <c r="H15">
        <v>4</v>
      </c>
      <c r="I15" t="s">
        <v>260</v>
      </c>
      <c r="J15" t="s">
        <v>275</v>
      </c>
    </row>
    <row r="16" spans="1:10" x14ac:dyDescent="0.25">
      <c r="A16">
        <f t="shared" si="1"/>
        <v>15</v>
      </c>
      <c r="B16" s="2">
        <v>13265.11</v>
      </c>
      <c r="C16" s="2">
        <f t="shared" si="0"/>
        <v>132.65110000000001</v>
      </c>
      <c r="D16">
        <v>15</v>
      </c>
      <c r="E16">
        <v>8.4</v>
      </c>
      <c r="F16" s="1">
        <v>0.95699999999999996</v>
      </c>
      <c r="G16">
        <v>5.6</v>
      </c>
      <c r="H16">
        <v>4</v>
      </c>
      <c r="I16" t="s">
        <v>261</v>
      </c>
      <c r="J16" t="s">
        <v>275</v>
      </c>
    </row>
    <row r="17" spans="1:10" x14ac:dyDescent="0.25">
      <c r="A17">
        <f t="shared" si="1"/>
        <v>16</v>
      </c>
      <c r="B17" s="2">
        <v>14334.33</v>
      </c>
      <c r="C17" s="2">
        <f t="shared" si="0"/>
        <v>143.3433</v>
      </c>
      <c r="D17">
        <v>15</v>
      </c>
      <c r="E17">
        <v>9.6</v>
      </c>
      <c r="F17" s="1">
        <v>0.95699999999999996</v>
      </c>
      <c r="G17">
        <v>6.4</v>
      </c>
      <c r="H17">
        <v>4</v>
      </c>
      <c r="I17" t="s">
        <v>262</v>
      </c>
      <c r="J17" t="s">
        <v>275</v>
      </c>
    </row>
    <row r="18" spans="1:10" x14ac:dyDescent="0.25">
      <c r="A18">
        <f t="shared" si="1"/>
        <v>17</v>
      </c>
      <c r="B18" s="2">
        <v>8690.64</v>
      </c>
      <c r="C18" s="2">
        <f t="shared" si="0"/>
        <v>86.906399999999991</v>
      </c>
      <c r="D18">
        <v>15</v>
      </c>
      <c r="E18">
        <v>3.6</v>
      </c>
      <c r="F18" s="1">
        <v>0.96</v>
      </c>
      <c r="G18">
        <v>2.4</v>
      </c>
      <c r="H18">
        <v>2.4</v>
      </c>
      <c r="I18" t="s">
        <v>263</v>
      </c>
      <c r="J18" t="s">
        <v>275</v>
      </c>
    </row>
    <row r="19" spans="1:10" x14ac:dyDescent="0.25">
      <c r="A19">
        <f t="shared" si="1"/>
        <v>18</v>
      </c>
      <c r="B19" s="2">
        <v>9996.0300000000007</v>
      </c>
      <c r="C19" s="2">
        <f t="shared" si="0"/>
        <v>99.960300000000004</v>
      </c>
      <c r="D19">
        <v>15</v>
      </c>
      <c r="E19">
        <v>4.8</v>
      </c>
      <c r="F19" s="1">
        <v>0.96</v>
      </c>
      <c r="G19">
        <v>3.2</v>
      </c>
      <c r="H19">
        <v>3.2</v>
      </c>
      <c r="I19" t="s">
        <v>264</v>
      </c>
      <c r="J19" t="s">
        <v>275</v>
      </c>
    </row>
    <row r="20" spans="1:10" x14ac:dyDescent="0.25">
      <c r="A20">
        <f t="shared" si="1"/>
        <v>19</v>
      </c>
      <c r="B20" s="2">
        <v>11187.78</v>
      </c>
      <c r="C20" s="2">
        <f t="shared" si="0"/>
        <v>111.87780000000001</v>
      </c>
      <c r="D20">
        <v>15</v>
      </c>
      <c r="E20">
        <v>6</v>
      </c>
      <c r="F20" s="1">
        <v>0.96</v>
      </c>
      <c r="G20">
        <v>4</v>
      </c>
      <c r="H20">
        <v>4</v>
      </c>
      <c r="I20" t="s">
        <v>265</v>
      </c>
      <c r="J20" t="s">
        <v>275</v>
      </c>
    </row>
    <row r="21" spans="1:10" x14ac:dyDescent="0.25">
      <c r="A21">
        <f t="shared" si="1"/>
        <v>20</v>
      </c>
      <c r="B21" s="2">
        <v>12288.88</v>
      </c>
      <c r="C21" s="2">
        <f t="shared" si="0"/>
        <v>122.88879999999999</v>
      </c>
      <c r="D21">
        <v>15</v>
      </c>
      <c r="E21">
        <v>7.2</v>
      </c>
      <c r="F21" s="1">
        <v>0.96</v>
      </c>
      <c r="G21">
        <v>4.8</v>
      </c>
      <c r="H21">
        <v>4.8</v>
      </c>
      <c r="I21" t="s">
        <v>266</v>
      </c>
      <c r="J21" t="s">
        <v>275</v>
      </c>
    </row>
    <row r="22" spans="1:10" x14ac:dyDescent="0.25">
      <c r="A22">
        <f t="shared" si="1"/>
        <v>21</v>
      </c>
      <c r="B22" s="2">
        <v>13469.04</v>
      </c>
      <c r="C22" s="2">
        <f t="shared" si="0"/>
        <v>134.69040000000001</v>
      </c>
      <c r="D22">
        <v>15</v>
      </c>
      <c r="E22">
        <v>8.4</v>
      </c>
      <c r="F22" s="1">
        <v>0.96</v>
      </c>
      <c r="G22">
        <v>5.6</v>
      </c>
      <c r="H22">
        <v>5</v>
      </c>
      <c r="I22" t="s">
        <v>267</v>
      </c>
      <c r="J22" t="s">
        <v>275</v>
      </c>
    </row>
    <row r="23" spans="1:10" x14ac:dyDescent="0.25">
      <c r="A23">
        <f t="shared" si="1"/>
        <v>22</v>
      </c>
      <c r="B23" s="2">
        <v>14538.26</v>
      </c>
      <c r="C23" s="2">
        <f t="shared" si="0"/>
        <v>145.3826</v>
      </c>
      <c r="D23">
        <v>15</v>
      </c>
      <c r="E23">
        <v>9.6</v>
      </c>
      <c r="F23" s="1">
        <v>0.96</v>
      </c>
      <c r="G23">
        <v>6.4</v>
      </c>
      <c r="H23">
        <v>5</v>
      </c>
      <c r="I23" t="s">
        <v>268</v>
      </c>
      <c r="J23" t="s">
        <v>275</v>
      </c>
    </row>
    <row r="24" spans="1:10" x14ac:dyDescent="0.25">
      <c r="A24">
        <f t="shared" si="1"/>
        <v>23</v>
      </c>
      <c r="B24" s="2">
        <v>11394.47</v>
      </c>
      <c r="C24" s="2">
        <f t="shared" si="0"/>
        <v>113.9447</v>
      </c>
      <c r="D24">
        <v>15</v>
      </c>
      <c r="E24">
        <v>11.6</v>
      </c>
      <c r="F24" s="1">
        <v>0.96499999999999997</v>
      </c>
      <c r="G24">
        <v>11</v>
      </c>
      <c r="H24">
        <v>2.7</v>
      </c>
      <c r="I24" t="s">
        <v>269</v>
      </c>
      <c r="J24" t="s">
        <v>276</v>
      </c>
    </row>
    <row r="25" spans="1:10" x14ac:dyDescent="0.25">
      <c r="A25">
        <f t="shared" si="1"/>
        <v>24</v>
      </c>
      <c r="B25" s="2">
        <v>4795</v>
      </c>
      <c r="C25" s="2">
        <f t="shared" si="0"/>
        <v>47.95</v>
      </c>
      <c r="D25">
        <v>15</v>
      </c>
      <c r="E25">
        <v>2.2999999999999998</v>
      </c>
      <c r="F25" s="1">
        <v>0.94</v>
      </c>
      <c r="G25">
        <v>2.5</v>
      </c>
      <c r="H25">
        <v>2.5</v>
      </c>
      <c r="I25" t="s">
        <v>270</v>
      </c>
      <c r="J25" t="s">
        <v>277</v>
      </c>
    </row>
    <row r="27" spans="1:10" x14ac:dyDescent="0.25">
      <c r="J27" s="2"/>
    </row>
    <row r="28" spans="1:10" x14ac:dyDescent="0.25">
      <c r="J28" s="2"/>
    </row>
    <row r="29" spans="1:10" x14ac:dyDescent="0.25">
      <c r="J29" s="2"/>
    </row>
    <row r="30" spans="1:10" x14ac:dyDescent="0.25">
      <c r="J30" s="2"/>
    </row>
    <row r="31" spans="1:10" x14ac:dyDescent="0.25">
      <c r="J31" s="2"/>
    </row>
    <row r="32" spans="1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</sheetData>
  <hyperlinks>
    <hyperlink ref="J2" r:id="rId1"/>
    <hyperlink ref="J7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boiler</vt:lpstr>
      <vt:lpstr>chp</vt:lpstr>
      <vt:lpstr>eh</vt:lpstr>
      <vt:lpstr>hp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Henn, Sarah</cp:lastModifiedBy>
  <dcterms:created xsi:type="dcterms:W3CDTF">2015-09-20T16:43:17Z</dcterms:created>
  <dcterms:modified xsi:type="dcterms:W3CDTF">2020-07-24T12:10:50Z</dcterms:modified>
</cp:coreProperties>
</file>