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haru_000\Downloads\"/>
    </mc:Choice>
  </mc:AlternateContent>
  <xr:revisionPtr revIDLastSave="0" documentId="13_ncr:1_{61472DB3-1CC9-4D67-9C5F-80D33697EFFE}" xr6:coauthVersionLast="45" xr6:coauthVersionMax="45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Inspector 1" sheetId="1" r:id="rId1"/>
    <sheet name="WS1" sheetId="2" r:id="rId2"/>
    <sheet name="Inspector 2 Component 2 (servin" sheetId="3" r:id="rId3"/>
    <sheet name="WS2" sheetId="4" r:id="rId4"/>
    <sheet name="Inspector 2 for Component 3 (se" sheetId="5" r:id="rId5"/>
    <sheet name="workstation 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6" l="1"/>
  <c r="D23" i="6"/>
  <c r="D22" i="6"/>
  <c r="D24" i="6" s="1"/>
  <c r="D30" i="5"/>
  <c r="E27" i="5"/>
  <c r="F27" i="5" s="1"/>
  <c r="G27" i="5" s="1"/>
  <c r="E23" i="5"/>
  <c r="F23" i="5" s="1"/>
  <c r="G23" i="5" s="1"/>
  <c r="E19" i="5"/>
  <c r="F19" i="5" s="1"/>
  <c r="G19" i="5" s="1"/>
  <c r="D16" i="5"/>
  <c r="E28" i="5" s="1"/>
  <c r="F28" i="5" s="1"/>
  <c r="G28" i="5" s="1"/>
  <c r="D15" i="5"/>
  <c r="D14" i="5"/>
  <c r="F52" i="4"/>
  <c r="F48" i="4"/>
  <c r="F30" i="4"/>
  <c r="F29" i="4"/>
  <c r="F31" i="4" s="1"/>
  <c r="E63" i="3"/>
  <c r="E57" i="3"/>
  <c r="F54" i="3"/>
  <c r="G54" i="3" s="1"/>
  <c r="H54" i="3" s="1"/>
  <c r="F50" i="3"/>
  <c r="G50" i="3" s="1"/>
  <c r="H50" i="3" s="1"/>
  <c r="F46" i="3"/>
  <c r="G46" i="3" s="1"/>
  <c r="H46" i="3" s="1"/>
  <c r="F42" i="3"/>
  <c r="G42" i="3" s="1"/>
  <c r="H42" i="3" s="1"/>
  <c r="E34" i="3"/>
  <c r="F55" i="3" s="1"/>
  <c r="G55" i="3" s="1"/>
  <c r="H55" i="3" s="1"/>
  <c r="E33" i="3"/>
  <c r="E32" i="3"/>
  <c r="D39" i="2"/>
  <c r="D24" i="2"/>
  <c r="D23" i="2"/>
  <c r="D25" i="2" s="1"/>
  <c r="D43" i="1"/>
  <c r="D22" i="1"/>
  <c r="D21" i="1"/>
  <c r="D23" i="1" s="1"/>
  <c r="E42" i="1" l="1"/>
  <c r="F42" i="1" s="1"/>
  <c r="G42" i="1" s="1"/>
  <c r="E38" i="1"/>
  <c r="F38" i="1" s="1"/>
  <c r="G38" i="1" s="1"/>
  <c r="E34" i="1"/>
  <c r="F34" i="1" s="1"/>
  <c r="G34" i="1" s="1"/>
  <c r="E30" i="1"/>
  <c r="F30" i="1" s="1"/>
  <c r="G30" i="1" s="1"/>
  <c r="E29" i="1"/>
  <c r="F29" i="1" s="1"/>
  <c r="G29" i="1" s="1"/>
  <c r="E39" i="1"/>
  <c r="F39" i="1" s="1"/>
  <c r="G39" i="1" s="1"/>
  <c r="E35" i="1"/>
  <c r="F35" i="1" s="1"/>
  <c r="G35" i="1" s="1"/>
  <c r="E31" i="1"/>
  <c r="F31" i="1" s="1"/>
  <c r="G31" i="1" s="1"/>
  <c r="E27" i="1"/>
  <c r="F27" i="1" s="1"/>
  <c r="G27" i="1" s="1"/>
  <c r="E41" i="1"/>
  <c r="F41" i="1" s="1"/>
  <c r="G41" i="1" s="1"/>
  <c r="E37" i="1"/>
  <c r="F37" i="1" s="1"/>
  <c r="G37" i="1" s="1"/>
  <c r="E33" i="1"/>
  <c r="F33" i="1" s="1"/>
  <c r="G33" i="1" s="1"/>
  <c r="E40" i="1"/>
  <c r="F40" i="1" s="1"/>
  <c r="G40" i="1" s="1"/>
  <c r="E36" i="1"/>
  <c r="F36" i="1" s="1"/>
  <c r="G36" i="1" s="1"/>
  <c r="E32" i="1"/>
  <c r="F32" i="1" s="1"/>
  <c r="G32" i="1" s="1"/>
  <c r="E28" i="1"/>
  <c r="F28" i="1" s="1"/>
  <c r="G28" i="1" s="1"/>
  <c r="E38" i="6"/>
  <c r="E34" i="6"/>
  <c r="E30" i="6"/>
  <c r="F30" i="6" s="1"/>
  <c r="G30" i="6" s="1"/>
  <c r="E35" i="6"/>
  <c r="F35" i="6" s="1"/>
  <c r="G35" i="6" s="1"/>
  <c r="E31" i="6"/>
  <c r="F31" i="6" s="1"/>
  <c r="G31" i="6" s="1"/>
  <c r="E36" i="6"/>
  <c r="F36" i="6" s="1"/>
  <c r="G36" i="6" s="1"/>
  <c r="E32" i="6"/>
  <c r="F32" i="6" s="1"/>
  <c r="G32" i="6" s="1"/>
  <c r="E28" i="6"/>
  <c r="F28" i="6" s="1"/>
  <c r="G28" i="6" s="1"/>
  <c r="E37" i="6"/>
  <c r="E33" i="6"/>
  <c r="F33" i="6" s="1"/>
  <c r="G33" i="6" s="1"/>
  <c r="E29" i="6"/>
  <c r="F29" i="6" s="1"/>
  <c r="G29" i="6" s="1"/>
  <c r="E36" i="2"/>
  <c r="F36" i="2" s="1"/>
  <c r="G36" i="2" s="1"/>
  <c r="E32" i="2"/>
  <c r="F32" i="2" s="1"/>
  <c r="G32" i="2" s="1"/>
  <c r="E37" i="2"/>
  <c r="F37" i="2" s="1"/>
  <c r="G37" i="2" s="1"/>
  <c r="E33" i="2"/>
  <c r="F33" i="2" s="1"/>
  <c r="G33" i="2" s="1"/>
  <c r="E29" i="2"/>
  <c r="F29" i="2" s="1"/>
  <c r="G29" i="2" s="1"/>
  <c r="E38" i="2"/>
  <c r="F38" i="2" s="1"/>
  <c r="G38" i="2" s="1"/>
  <c r="E34" i="2"/>
  <c r="F34" i="2" s="1"/>
  <c r="G34" i="2" s="1"/>
  <c r="E30" i="2"/>
  <c r="F30" i="2" s="1"/>
  <c r="G30" i="2" s="1"/>
  <c r="E31" i="2"/>
  <c r="F31" i="2" s="1"/>
  <c r="G31" i="2" s="1"/>
  <c r="E35" i="2"/>
  <c r="F35" i="2" s="1"/>
  <c r="G35" i="2" s="1"/>
  <c r="G46" i="4"/>
  <c r="H46" i="4" s="1"/>
  <c r="I46" i="4" s="1"/>
  <c r="G42" i="4"/>
  <c r="H42" i="4" s="1"/>
  <c r="I42" i="4" s="1"/>
  <c r="G38" i="4"/>
  <c r="H38" i="4" s="1"/>
  <c r="I38" i="4" s="1"/>
  <c r="G47" i="4"/>
  <c r="H47" i="4" s="1"/>
  <c r="I47" i="4" s="1"/>
  <c r="G43" i="4"/>
  <c r="H43" i="4" s="1"/>
  <c r="I43" i="4" s="1"/>
  <c r="G39" i="4"/>
  <c r="H39" i="4" s="1"/>
  <c r="I39" i="4" s="1"/>
  <c r="G35" i="4"/>
  <c r="H35" i="4" s="1"/>
  <c r="I35" i="4" s="1"/>
  <c r="G44" i="4"/>
  <c r="H44" i="4" s="1"/>
  <c r="I44" i="4" s="1"/>
  <c r="G40" i="4"/>
  <c r="H40" i="4" s="1"/>
  <c r="I40" i="4" s="1"/>
  <c r="G36" i="4"/>
  <c r="H36" i="4" s="1"/>
  <c r="I36" i="4" s="1"/>
  <c r="G45" i="4"/>
  <c r="H45" i="4" s="1"/>
  <c r="I45" i="4" s="1"/>
  <c r="G41" i="4"/>
  <c r="H41" i="4" s="1"/>
  <c r="I41" i="4" s="1"/>
  <c r="G37" i="4"/>
  <c r="H37" i="4" s="1"/>
  <c r="I37" i="4" s="1"/>
  <c r="F37" i="6"/>
  <c r="G37" i="6" s="1"/>
  <c r="F41" i="3"/>
  <c r="G41" i="3" s="1"/>
  <c r="H41" i="3" s="1"/>
  <c r="F45" i="3"/>
  <c r="G45" i="3" s="1"/>
  <c r="H45" i="3" s="1"/>
  <c r="F49" i="3"/>
  <c r="G49" i="3" s="1"/>
  <c r="H49" i="3" s="1"/>
  <c r="F53" i="3"/>
  <c r="G53" i="3" s="1"/>
  <c r="H53" i="3" s="1"/>
  <c r="E22" i="5"/>
  <c r="F22" i="5" s="1"/>
  <c r="G22" i="5" s="1"/>
  <c r="E26" i="5"/>
  <c r="F26" i="5" s="1"/>
  <c r="G26" i="5" s="1"/>
  <c r="F34" i="6"/>
  <c r="G34" i="6" s="1"/>
  <c r="F38" i="6"/>
  <c r="G38" i="6" s="1"/>
  <c r="F40" i="3"/>
  <c r="G40" i="3" s="1"/>
  <c r="H40" i="3" s="1"/>
  <c r="F44" i="3"/>
  <c r="G44" i="3" s="1"/>
  <c r="H44" i="3" s="1"/>
  <c r="F48" i="3"/>
  <c r="G48" i="3" s="1"/>
  <c r="H48" i="3" s="1"/>
  <c r="F52" i="3"/>
  <c r="G52" i="3" s="1"/>
  <c r="H52" i="3" s="1"/>
  <c r="F56" i="3"/>
  <c r="G56" i="3" s="1"/>
  <c r="H56" i="3" s="1"/>
  <c r="E21" i="5"/>
  <c r="F21" i="5" s="1"/>
  <c r="G21" i="5" s="1"/>
  <c r="E25" i="5"/>
  <c r="F25" i="5" s="1"/>
  <c r="G25" i="5" s="1"/>
  <c r="E29" i="5"/>
  <c r="F29" i="5" s="1"/>
  <c r="G29" i="5" s="1"/>
  <c r="F43" i="3"/>
  <c r="G43" i="3" s="1"/>
  <c r="H43" i="3" s="1"/>
  <c r="F47" i="3"/>
  <c r="G47" i="3" s="1"/>
  <c r="H47" i="3" s="1"/>
  <c r="F51" i="3"/>
  <c r="G51" i="3" s="1"/>
  <c r="H51" i="3" s="1"/>
  <c r="E20" i="5"/>
  <c r="F20" i="5" s="1"/>
  <c r="G20" i="5" s="1"/>
  <c r="G30" i="5" s="1"/>
  <c r="E24" i="5"/>
  <c r="F24" i="5" s="1"/>
  <c r="G24" i="5" s="1"/>
  <c r="H57" i="3" l="1"/>
  <c r="I48" i="4"/>
  <c r="G39" i="2"/>
  <c r="G39" i="6"/>
  <c r="G43" i="1"/>
</calcChain>
</file>

<file path=xl/sharedStrings.xml><?xml version="1.0" encoding="utf-8"?>
<sst xmlns="http://schemas.openxmlformats.org/spreadsheetml/2006/main" count="177" uniqueCount="98">
  <si>
    <t>Hypothesized Distribution: Exponential</t>
  </si>
  <si>
    <t>Sample Mean:</t>
  </si>
  <si>
    <t>Sample Variance:</t>
  </si>
  <si>
    <t>Lambda:</t>
  </si>
  <si>
    <t>Class</t>
  </si>
  <si>
    <t>Oi</t>
  </si>
  <si>
    <t>Pi</t>
  </si>
  <si>
    <t>Ei</t>
  </si>
  <si>
    <t>X02</t>
  </si>
  <si>
    <t>&lt; 5.09</t>
  </si>
  <si>
    <t>5.09 - 10.09</t>
  </si>
  <si>
    <t>10.09 - 15.09</t>
  </si>
  <si>
    <t>15.09 - 20.09</t>
  </si>
  <si>
    <t>20.09 - 25.09</t>
  </si>
  <si>
    <t>25.09 - 30.09</t>
  </si>
  <si>
    <t>30.09 - 35.09</t>
  </si>
  <si>
    <t>35.09 - 40.09</t>
  </si>
  <si>
    <t>40.09 - 45.09</t>
  </si>
  <si>
    <t>45.09 - 50.09</t>
  </si>
  <si>
    <t>50.09 - 55.09</t>
  </si>
  <si>
    <t>55.09 - 60.09</t>
  </si>
  <si>
    <t>60.09 - 65.09</t>
  </si>
  <si>
    <t>65.09 - 70.09</t>
  </si>
  <si>
    <t>70.09 - 75.09</t>
  </si>
  <si>
    <t>&gt; 75.09</t>
  </si>
  <si>
    <t>TOTAL</t>
  </si>
  <si>
    <t>Significance Level</t>
  </si>
  <si>
    <t>Degrees of Freedom</t>
  </si>
  <si>
    <t>X0.052</t>
  </si>
  <si>
    <t xml:space="preserve">Goodness of Fit Test: Null Hypothesis NOT Rejected. </t>
  </si>
  <si>
    <t>Exponential definition is good fit</t>
  </si>
  <si>
    <t xml:space="preserve">Since the line is a straight line then F is a member of an appropriate family of distributions.
</t>
  </si>
  <si>
    <t>Sample Variance</t>
  </si>
  <si>
    <t xml:space="preserve">Lambda: </t>
  </si>
  <si>
    <t>&lt; 3</t>
  </si>
  <si>
    <t>3 - 6</t>
  </si>
  <si>
    <t>6 - 9</t>
  </si>
  <si>
    <t>9 - 12</t>
  </si>
  <si>
    <t>12 - 15</t>
  </si>
  <si>
    <t>15 - 18</t>
  </si>
  <si>
    <t>18 - 21</t>
  </si>
  <si>
    <t>21 - 24</t>
  </si>
  <si>
    <t>24 - 27</t>
  </si>
  <si>
    <t>&gt; 27</t>
  </si>
  <si>
    <t>SUM</t>
  </si>
  <si>
    <t>Null Hypothesis NOT rejected</t>
  </si>
  <si>
    <t xml:space="preserve">Since the line is a straight line then F is a member of an appropriate family of distributions.
</t>
  </si>
  <si>
    <t>Hypothesized Distribution:</t>
  </si>
  <si>
    <t>Exponential</t>
  </si>
  <si>
    <t>&lt; 6.67</t>
  </si>
  <si>
    <t>6.67 - 13.53</t>
  </si>
  <si>
    <t>13.53 - 20.29</t>
  </si>
  <si>
    <t>20.29 - 27.06</t>
  </si>
  <si>
    <t>27.06 - 33.82</t>
  </si>
  <si>
    <t>33.82 - 40.59</t>
  </si>
  <si>
    <t>40.59 - 47.35</t>
  </si>
  <si>
    <t>47.35 - 54.12</t>
  </si>
  <si>
    <t>54.12 - 60.88</t>
  </si>
  <si>
    <t>60.88 - 67.65</t>
  </si>
  <si>
    <t>67.65 - 74.41</t>
  </si>
  <si>
    <t>74.41 - 81.18</t>
  </si>
  <si>
    <t>81.18 - 87.94</t>
  </si>
  <si>
    <t>87.94 - 94.71</t>
  </si>
  <si>
    <t>94.71 - 101.47</t>
  </si>
  <si>
    <t>101.47 - 108.24</t>
  </si>
  <si>
    <t>&gt;108.24</t>
  </si>
  <si>
    <t>Total</t>
  </si>
  <si>
    <t>55.09 - 59.08</t>
  </si>
  <si>
    <t>&gt; 59.08</t>
  </si>
  <si>
    <t xml:space="preserve">Sample Mean: </t>
  </si>
  <si>
    <t>Range: 0 to 104.091</t>
  </si>
  <si>
    <t xml:space="preserve">Sample Variance: </t>
  </si>
  <si>
    <t>&lt;10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</si>
  <si>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</si>
  <si>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</si>
  <si>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</si>
  <si>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</si>
  <si>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</si>
  <si>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</si>
  <si>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</si>
  <si>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</si>
  <si>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</si>
  <si>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&gt; 100</t>
  </si>
  <si>
    <t>Sum:</t>
  </si>
  <si>
    <t xml:space="preserve">Significant Level </t>
  </si>
  <si>
    <t>Degrees of freedom</t>
  </si>
  <si>
    <t>&lt;5</t>
  </si>
  <si>
    <t>5 - 10</t>
  </si>
  <si>
    <t>10 - 15</t>
  </si>
  <si>
    <t>15 - 20</t>
  </si>
  <si>
    <t>20 - 25</t>
  </si>
  <si>
    <t xml:space="preserve">25 - 30 </t>
  </si>
  <si>
    <t>30 - 35</t>
  </si>
  <si>
    <t>35 - 40</t>
  </si>
  <si>
    <t>40 - 45</t>
  </si>
  <si>
    <t xml:space="preserve">45 - 50 </t>
  </si>
  <si>
    <t>&gt;50</t>
  </si>
  <si>
    <t xml:space="preserve">Degrees of freedom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</si>
</sst>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2"/>
      <color rgb="FF000000"/>
      <name val="&quot;JetBrains Mono&quot;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&quot;JetBrains Mono&quot;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7E3794"/>
      <name val="Inconsolata"/>
    </font>
    <font>
      <sz val="10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0" fillId="2" borderId="0" xfId="0" applyFont="1" applyFill="1"/>
    <xf numFmtId="0" fontId="5" fillId="0" borderId="0" xfId="0" applyFont="1"/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8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53</xdr:row>
      <xdr:rowOff>0</xdr:rowOff>
    </xdr:from>
    <xdr:ext cx="6591300" cy="3533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47727</xdr:colOff>
      <xdr:row>1</xdr:row>
      <xdr:rowOff>28575</xdr:rowOff>
    </xdr:from>
    <xdr:to>
      <xdr:col>6</xdr:col>
      <xdr:colOff>400049</xdr:colOff>
      <xdr:row>16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B71294-9559-4BB9-8469-F5F016489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777" y="228600"/>
          <a:ext cx="4990997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49</xdr:row>
      <xdr:rowOff>0</xdr:rowOff>
    </xdr:from>
    <xdr:ext cx="6591300" cy="33813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76199</xdr:colOff>
      <xdr:row>1</xdr:row>
      <xdr:rowOff>43290</xdr:rowOff>
    </xdr:from>
    <xdr:to>
      <xdr:col>7</xdr:col>
      <xdr:colOff>276225</xdr:colOff>
      <xdr:row>18</xdr:row>
      <xdr:rowOff>158972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266811-4EC7-4230-81E7-C69D4DC30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9" y="243315"/>
          <a:ext cx="5686426" cy="3516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561975</xdr:colOff>
      <xdr:row>68</xdr:row>
      <xdr:rowOff>161925</xdr:rowOff>
    </xdr:from>
    <xdr:ext cx="6591300" cy="3381375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246006</xdr:colOff>
      <xdr:row>9</xdr:row>
      <xdr:rowOff>114299</xdr:rowOff>
    </xdr:from>
    <xdr:to>
      <xdr:col>7</xdr:col>
      <xdr:colOff>619124</xdr:colOff>
      <xdr:row>27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23DB72-BD90-4DC9-9F0D-864AF5E7C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056" y="1914524"/>
          <a:ext cx="5869043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0</xdr:row>
      <xdr:rowOff>923925</xdr:rowOff>
    </xdr:from>
    <xdr:ext cx="6229350" cy="32480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</xdr:row>
      <xdr:rowOff>0</xdr:rowOff>
    </xdr:from>
    <xdr:ext cx="6591300" cy="3381375"/>
    <xdr:pic>
      <xdr:nvPicPr>
        <xdr:cNvPr id="3" name="image9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0</xdr:row>
      <xdr:rowOff>1</xdr:rowOff>
    </xdr:from>
    <xdr:ext cx="5553075" cy="2428874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4475" y="1"/>
          <a:ext cx="5553075" cy="2428874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40</xdr:row>
      <xdr:rowOff>0</xdr:rowOff>
    </xdr:from>
    <xdr:ext cx="6591300" cy="3381375"/>
    <xdr:pic>
      <xdr:nvPicPr>
        <xdr:cNvPr id="3" name="image6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-38100</xdr:colOff>
      <xdr:row>0</xdr:row>
      <xdr:rowOff>1838325</xdr:rowOff>
    </xdr:from>
    <xdr:ext cx="6667500" cy="298132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49</xdr:row>
      <xdr:rowOff>0</xdr:rowOff>
    </xdr:from>
    <xdr:ext cx="6591300" cy="33813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0"/>
  <sheetViews>
    <sheetView workbookViewId="0">
      <selection activeCell="C2" sqref="C2"/>
    </sheetView>
  </sheetViews>
  <sheetFormatPr defaultColWidth="14.42578125" defaultRowHeight="15.75" customHeight="1"/>
  <cols>
    <col min="3" max="3" width="17.42578125" customWidth="1"/>
    <col min="5" max="5" width="20" customWidth="1"/>
    <col min="6" max="6" width="17.7109375" customWidth="1"/>
  </cols>
  <sheetData>
    <row r="1" spans="1:1">
      <c r="A1" s="1">
        <v>10.16</v>
      </c>
    </row>
    <row r="2" spans="1:1">
      <c r="A2" s="1">
        <v>13.507999999999999</v>
      </c>
    </row>
    <row r="3" spans="1:1">
      <c r="A3" s="1">
        <v>1.5860000000000001</v>
      </c>
    </row>
    <row r="4" spans="1:1">
      <c r="A4" s="1">
        <v>16.704999999999998</v>
      </c>
    </row>
    <row r="5" spans="1:1">
      <c r="A5" s="1">
        <v>4.5519999999999996</v>
      </c>
    </row>
    <row r="6" spans="1:1">
      <c r="A6" s="1">
        <v>5.8179999999999996</v>
      </c>
    </row>
    <row r="7" spans="1:1">
      <c r="A7" s="1">
        <v>0.36199999999999999</v>
      </c>
    </row>
    <row r="8" spans="1:1">
      <c r="A8" s="1">
        <v>7.0949999999999998</v>
      </c>
    </row>
    <row r="9" spans="1:1">
      <c r="A9" s="1">
        <v>8.9890000000000008</v>
      </c>
    </row>
    <row r="10" spans="1:1">
      <c r="A10" s="1">
        <v>0.35799999999999998</v>
      </c>
    </row>
    <row r="11" spans="1:1">
      <c r="A11" s="1">
        <v>2.2559999999999998</v>
      </c>
    </row>
    <row r="12" spans="1:1">
      <c r="A12" s="1">
        <v>33.691000000000003</v>
      </c>
    </row>
    <row r="13" spans="1:1">
      <c r="A13" s="1">
        <v>12.34</v>
      </c>
    </row>
    <row r="14" spans="1:1">
      <c r="A14" s="1">
        <v>28.015000000000001</v>
      </c>
    </row>
    <row r="15" spans="1:1">
      <c r="A15" s="1">
        <v>3.8530000000000002</v>
      </c>
    </row>
    <row r="16" spans="1:1">
      <c r="A16" s="1">
        <v>14.182</v>
      </c>
    </row>
    <row r="17" spans="1:7">
      <c r="A17" s="1">
        <v>5.8689999999999998</v>
      </c>
    </row>
    <row r="18" spans="1:7">
      <c r="A18" s="1">
        <v>16.518999999999998</v>
      </c>
    </row>
    <row r="19" spans="1:7">
      <c r="A19" s="1">
        <v>1.2210000000000001</v>
      </c>
      <c r="C19" s="2" t="s">
        <v>0</v>
      </c>
    </row>
    <row r="20" spans="1:7">
      <c r="A20" s="1">
        <v>32.106999999999999</v>
      </c>
    </row>
    <row r="21" spans="1:7">
      <c r="A21" s="1">
        <v>6.8760000000000003</v>
      </c>
      <c r="C21" s="2" t="s">
        <v>1</v>
      </c>
      <c r="D21" s="3">
        <f>AVERAGE(A1:A300)</f>
        <v>10.357909999999993</v>
      </c>
    </row>
    <row r="22" spans="1:7">
      <c r="A22" s="1">
        <v>24.597000000000001</v>
      </c>
      <c r="C22" s="2" t="s">
        <v>2</v>
      </c>
      <c r="D22" s="3">
        <f>_xlfn.VAR.S(A1:A300)</f>
        <v>95.842066637357959</v>
      </c>
    </row>
    <row r="23" spans="1:7">
      <c r="A23" s="1">
        <v>7.5830000000000002</v>
      </c>
      <c r="C23" s="2" t="s">
        <v>3</v>
      </c>
      <c r="D23" s="3">
        <f>1/D21</f>
        <v>9.6544573181269258E-2</v>
      </c>
    </row>
    <row r="24" spans="1:7">
      <c r="A24" s="1">
        <v>14.206</v>
      </c>
    </row>
    <row r="25" spans="1:7">
      <c r="A25" s="1">
        <v>8.532</v>
      </c>
    </row>
    <row r="26" spans="1:7">
      <c r="A26" s="1">
        <v>0.6</v>
      </c>
      <c r="C26" s="2" t="s">
        <v>4</v>
      </c>
      <c r="D26" s="2" t="s">
        <v>5</v>
      </c>
      <c r="E26" s="2" t="s">
        <v>6</v>
      </c>
      <c r="F26" s="2" t="s">
        <v>7</v>
      </c>
      <c r="G26" s="2" t="s">
        <v>8</v>
      </c>
    </row>
    <row r="27" spans="1:7">
      <c r="A27" s="1">
        <v>2.9369999999999998</v>
      </c>
      <c r="C27" s="2" t="s">
        <v>9</v>
      </c>
      <c r="D27" s="2">
        <v>105</v>
      </c>
      <c r="E27" s="3">
        <f>EXP(-1*D23*0) - EXP(-1*D23*5.09)</f>
        <v>0.38823794891607621</v>
      </c>
      <c r="F27" s="3">
        <f>E27 *D43</f>
        <v>116.47138467482286</v>
      </c>
      <c r="G27" s="3">
        <f t="shared" ref="G27:G42" si="0">(D27-F27)^2 / F27</f>
        <v>1.1298282983855223</v>
      </c>
    </row>
    <row r="28" spans="1:7">
      <c r="A28" s="1">
        <v>4.8890000000000002</v>
      </c>
      <c r="C28" s="2" t="s">
        <v>10</v>
      </c>
      <c r="D28" s="2">
        <v>79</v>
      </c>
      <c r="E28" s="2">
        <f>EXP(-1*D23*5.09) - EXP(-1*D23*10.09)</f>
        <v>0.23424318811016143</v>
      </c>
      <c r="F28" s="3">
        <f>E28 *D43</f>
        <v>70.272956433048421</v>
      </c>
      <c r="G28" s="3">
        <f t="shared" si="0"/>
        <v>1.0837923048254352</v>
      </c>
    </row>
    <row r="29" spans="1:7">
      <c r="A29" s="1">
        <v>7.7210000000000001</v>
      </c>
      <c r="C29" s="2" t="s">
        <v>11</v>
      </c>
      <c r="D29" s="2">
        <v>51</v>
      </c>
      <c r="E29" s="3">
        <f>EXP(-1*D23*10.09) - EXP(-1*D23*15.09)</f>
        <v>0.14455166331094624</v>
      </c>
      <c r="F29" s="3">
        <f>E29 *D43</f>
        <v>43.365498993283872</v>
      </c>
      <c r="G29" s="3">
        <f t="shared" si="0"/>
        <v>1.344054766453314</v>
      </c>
    </row>
    <row r="30" spans="1:7">
      <c r="A30" s="1">
        <v>1.6379999999999999</v>
      </c>
      <c r="C30" s="2" t="s">
        <v>12</v>
      </c>
      <c r="D30" s="2">
        <v>23</v>
      </c>
      <c r="E30" s="3">
        <f>EXP(-1*D23*15.09) - EXP(-1*D23*20.09)</f>
        <v>8.9202949868213255E-2</v>
      </c>
      <c r="F30" s="3">
        <f>E30 *D43</f>
        <v>26.760884960463976</v>
      </c>
      <c r="G30" s="3">
        <f t="shared" si="0"/>
        <v>0.52854215048346032</v>
      </c>
    </row>
    <row r="31" spans="1:7">
      <c r="A31" s="1">
        <v>5.4</v>
      </c>
      <c r="C31" s="2" t="s">
        <v>13</v>
      </c>
      <c r="D31" s="2">
        <v>20</v>
      </c>
      <c r="E31" s="3">
        <f>EXP(-1*D23*20.09) - EXP(-1*D23*25.09)</f>
        <v>5.5047213452495788E-2</v>
      </c>
      <c r="F31" s="3">
        <f>E31 *D43</f>
        <v>16.514164035748738</v>
      </c>
      <c r="G31" s="3">
        <f t="shared" si="0"/>
        <v>0.73579578980587523</v>
      </c>
    </row>
    <row r="32" spans="1:7">
      <c r="A32" s="1">
        <v>1.532</v>
      </c>
      <c r="C32" s="2" t="s">
        <v>14</v>
      </c>
      <c r="D32" s="2">
        <v>10</v>
      </c>
      <c r="E32" s="3">
        <f>EXP(-1*D23*25.09) - EXP(-1*D23*30.09)</f>
        <v>3.3969680524706745E-2</v>
      </c>
      <c r="F32" s="3">
        <f>E32 *D43</f>
        <v>10.190904157412024</v>
      </c>
      <c r="G32" s="3">
        <f t="shared" si="0"/>
        <v>3.5761691754002387E-3</v>
      </c>
    </row>
    <row r="33" spans="1:7">
      <c r="A33" s="1">
        <v>9.9689999999999994</v>
      </c>
      <c r="C33" s="2" t="s">
        <v>15</v>
      </c>
      <c r="D33" s="2">
        <v>4</v>
      </c>
      <c r="E33" s="3">
        <f>EXP(-1*D23*30.09) - EXP(-1*D23*35.09)</f>
        <v>2.0962717685000659E-2</v>
      </c>
      <c r="F33" s="3">
        <f>E33 *D43</f>
        <v>6.2888153055001981</v>
      </c>
      <c r="G33" s="3">
        <f t="shared" si="0"/>
        <v>0.8330146853112731</v>
      </c>
    </row>
    <row r="34" spans="1:7">
      <c r="A34" s="1">
        <v>19.93</v>
      </c>
      <c r="C34" s="2" t="s">
        <v>16</v>
      </c>
      <c r="D34" s="2">
        <v>4</v>
      </c>
      <c r="E34" s="3">
        <f>EXP(-1*D23*35.09) - EXP(-1*D23*40.09)</f>
        <v>1.2936110259306976E-2</v>
      </c>
      <c r="F34" s="3">
        <f>E34 *D43</f>
        <v>3.8808330777920927</v>
      </c>
      <c r="G34" s="3">
        <f t="shared" si="0"/>
        <v>3.659202821623186E-3</v>
      </c>
    </row>
    <row r="35" spans="1:7">
      <c r="A35" s="1">
        <v>8.4700000000000006</v>
      </c>
      <c r="C35" s="2" t="s">
        <v>17</v>
      </c>
      <c r="D35" s="2">
        <v>1</v>
      </c>
      <c r="E35" s="3">
        <f>EXP(-1*D23*40.09) - EXP(-1*D23*45.09)</f>
        <v>7.9828842402760343E-3</v>
      </c>
      <c r="F35" s="3">
        <f>E35 *D43</f>
        <v>2.3948652720828103</v>
      </c>
      <c r="G35" s="3">
        <f t="shared" si="0"/>
        <v>0.812425295879181</v>
      </c>
    </row>
    <row r="36" spans="1:7">
      <c r="A36" s="1">
        <v>7.11</v>
      </c>
      <c r="C36" s="2" t="s">
        <v>18</v>
      </c>
      <c r="D36" s="2">
        <v>0</v>
      </c>
      <c r="E36" s="3">
        <f>EXP(-1*D23*45.09) - EXP(-1*D23*50.09)</f>
        <v>4.9262444054849457E-3</v>
      </c>
      <c r="F36" s="3">
        <f>E36 *D43</f>
        <v>1.4778733216454838</v>
      </c>
      <c r="G36" s="3">
        <f t="shared" si="0"/>
        <v>1.4778733216454838</v>
      </c>
    </row>
    <row r="37" spans="1:7">
      <c r="A37" s="1">
        <v>32.939</v>
      </c>
      <c r="C37" s="2" t="s">
        <v>19</v>
      </c>
      <c r="D37" s="2">
        <v>1</v>
      </c>
      <c r="E37" s="3">
        <f>EXP(-1*D23*50.09) - EXP(-1*D23*55.09)</f>
        <v>3.0399894589643378E-3</v>
      </c>
      <c r="F37" s="3">
        <f>E37 *D43</f>
        <v>0.91199683768930129</v>
      </c>
      <c r="G37" s="3">
        <f t="shared" si="0"/>
        <v>8.4918677967188248E-3</v>
      </c>
    </row>
    <row r="38" spans="1:7">
      <c r="A38" s="1">
        <v>37.381</v>
      </c>
      <c r="C38" s="2" t="s">
        <v>20</v>
      </c>
      <c r="D38" s="2">
        <v>1</v>
      </c>
      <c r="E38" s="3">
        <f>EXP(-1*D23*55.09) - EXP(-1*D23*60.09)</f>
        <v>1.8759799859553619E-3</v>
      </c>
      <c r="F38" s="3">
        <f>E38 *D43</f>
        <v>0.5627939957866086</v>
      </c>
      <c r="G38" s="3">
        <f t="shared" si="0"/>
        <v>0.33964308708211044</v>
      </c>
    </row>
    <row r="39" spans="1:7">
      <c r="A39" s="1">
        <v>2.8439999999999999</v>
      </c>
      <c r="C39" s="2" t="s">
        <v>21</v>
      </c>
      <c r="D39" s="2">
        <v>0</v>
      </c>
      <c r="E39" s="3">
        <f>EXP(-1*D23*60.09) - EXP(-1*D23*65.09)</f>
        <v>1.1576687864253397E-3</v>
      </c>
      <c r="F39" s="3">
        <f>E39 *D43</f>
        <v>0.34730063592760191</v>
      </c>
      <c r="G39" s="3">
        <f t="shared" si="0"/>
        <v>0.34730063592760191</v>
      </c>
    </row>
    <row r="40" spans="1:7">
      <c r="A40" s="1">
        <v>10.465999999999999</v>
      </c>
      <c r="C40" s="2" t="s">
        <v>22</v>
      </c>
      <c r="D40" s="2">
        <v>0</v>
      </c>
      <c r="E40" s="3">
        <f>EXP(-1*D23*65.09) - EXP(-1*D23*70.09)</f>
        <v>7.1439835664398646E-4</v>
      </c>
      <c r="F40" s="3">
        <f>E40 *D43</f>
        <v>0.21431950699319594</v>
      </c>
      <c r="G40" s="3">
        <f t="shared" si="0"/>
        <v>0.21431950699319594</v>
      </c>
    </row>
    <row r="41" spans="1:7">
      <c r="A41" s="1">
        <v>12.92</v>
      </c>
      <c r="C41" s="2" t="s">
        <v>23</v>
      </c>
      <c r="D41" s="2">
        <v>0</v>
      </c>
      <c r="E41" s="3">
        <f>EXP(-1*D23*70.09) - EXP(-1*D23*75.09)</f>
        <v>4.4085581123037626E-4</v>
      </c>
      <c r="F41" s="3">
        <f>E41 *D43</f>
        <v>0.13225674336911289</v>
      </c>
      <c r="G41" s="3">
        <f t="shared" si="0"/>
        <v>0.13225674336911289</v>
      </c>
    </row>
    <row r="42" spans="1:7">
      <c r="A42" s="1">
        <v>3.9209999999999998</v>
      </c>
      <c r="C42" s="2" t="s">
        <v>24</v>
      </c>
      <c r="D42" s="2">
        <v>1</v>
      </c>
      <c r="E42" s="3">
        <f>EXP(-1*D23*75.09) - EXP(-1*D23*9999999)</f>
        <v>7.1050682811231534E-4</v>
      </c>
      <c r="F42" s="3">
        <f>E42 *D43</f>
        <v>0.21315204843369459</v>
      </c>
      <c r="G42" s="3">
        <f t="shared" si="0"/>
        <v>2.9046387470054462</v>
      </c>
    </row>
    <row r="43" spans="1:7">
      <c r="A43" s="1">
        <v>11.574</v>
      </c>
      <c r="C43" s="2" t="s">
        <v>25</v>
      </c>
      <c r="D43" s="3">
        <f>SUM(D27:D42)</f>
        <v>300</v>
      </c>
      <c r="G43" s="3">
        <f>SUM(G27:G42)</f>
        <v>11.899212572960757</v>
      </c>
    </row>
    <row r="44" spans="1:7">
      <c r="A44" s="1">
        <v>14.925000000000001</v>
      </c>
    </row>
    <row r="45" spans="1:7">
      <c r="A45" s="1">
        <v>17.832999999999998</v>
      </c>
    </row>
    <row r="46" spans="1:7">
      <c r="A46" s="1">
        <v>6.5549999999999997</v>
      </c>
      <c r="C46" s="2" t="s">
        <v>26</v>
      </c>
      <c r="D46" s="2">
        <v>0.05</v>
      </c>
    </row>
    <row r="47" spans="1:7">
      <c r="A47" s="1">
        <v>8.2420000000000009</v>
      </c>
      <c r="C47" s="2" t="s">
        <v>27</v>
      </c>
      <c r="D47" s="2">
        <v>14</v>
      </c>
    </row>
    <row r="48" spans="1:7">
      <c r="A48" s="1">
        <v>1.9339999999999999</v>
      </c>
      <c r="C48" s="4" t="s">
        <v>28</v>
      </c>
      <c r="D48" s="2">
        <v>23.7</v>
      </c>
    </row>
    <row r="49" spans="1:3">
      <c r="A49" s="1">
        <v>27.983000000000001</v>
      </c>
    </row>
    <row r="50" spans="1:3">
      <c r="A50" s="1">
        <v>8.2590000000000003</v>
      </c>
      <c r="C50" s="2" t="s">
        <v>29</v>
      </c>
    </row>
    <row r="51" spans="1:3">
      <c r="A51" s="1">
        <v>15.521000000000001</v>
      </c>
      <c r="C51" s="2" t="s">
        <v>30</v>
      </c>
    </row>
    <row r="52" spans="1:3">
      <c r="A52" s="1">
        <v>23.239000000000001</v>
      </c>
    </row>
    <row r="53" spans="1:3">
      <c r="A53" s="1">
        <v>0.502</v>
      </c>
    </row>
    <row r="54" spans="1:3">
      <c r="A54" s="1">
        <v>16.238</v>
      </c>
    </row>
    <row r="55" spans="1:3">
      <c r="A55" s="1">
        <v>12.832000000000001</v>
      </c>
    </row>
    <row r="56" spans="1:3">
      <c r="A56" s="1">
        <v>4.9109999999999996</v>
      </c>
    </row>
    <row r="57" spans="1:3">
      <c r="A57" s="1">
        <v>1.6120000000000001</v>
      </c>
    </row>
    <row r="58" spans="1:3">
      <c r="A58" s="1">
        <v>15.423</v>
      </c>
    </row>
    <row r="59" spans="1:3">
      <c r="A59" s="1">
        <v>4.3440000000000003</v>
      </c>
    </row>
    <row r="60" spans="1:3">
      <c r="A60" s="1">
        <v>7.25</v>
      </c>
    </row>
    <row r="61" spans="1:3">
      <c r="A61" s="1">
        <v>8.9250000000000007</v>
      </c>
    </row>
    <row r="62" spans="1:3">
      <c r="A62" s="1">
        <v>6.4029999999999996</v>
      </c>
    </row>
    <row r="63" spans="1:3">
      <c r="A63" s="1">
        <v>3.4260000000000002</v>
      </c>
    </row>
    <row r="64" spans="1:3">
      <c r="A64" s="1">
        <v>22.305</v>
      </c>
    </row>
    <row r="65" spans="1:3">
      <c r="A65" s="1">
        <v>1.7450000000000001</v>
      </c>
    </row>
    <row r="66" spans="1:3">
      <c r="A66" s="1">
        <v>5.4320000000000004</v>
      </c>
    </row>
    <row r="67" spans="1:3">
      <c r="A67" s="1">
        <v>10.79</v>
      </c>
    </row>
    <row r="68" spans="1:3">
      <c r="A68" s="1">
        <v>4.4109999999999996</v>
      </c>
    </row>
    <row r="69" spans="1:3">
      <c r="A69" s="1">
        <v>0.47499999999999998</v>
      </c>
    </row>
    <row r="70" spans="1:3">
      <c r="A70" s="1">
        <v>17.274999999999999</v>
      </c>
    </row>
    <row r="71" spans="1:3">
      <c r="A71" s="1">
        <v>2.1930000000000001</v>
      </c>
    </row>
    <row r="72" spans="1:3">
      <c r="A72" s="1">
        <v>36.744</v>
      </c>
      <c r="C72" s="2" t="s">
        <v>31</v>
      </c>
    </row>
    <row r="73" spans="1:3">
      <c r="A73" s="1">
        <v>1.679</v>
      </c>
    </row>
    <row r="74" spans="1:3">
      <c r="A74" s="1">
        <v>3.3889999999999998</v>
      </c>
    </row>
    <row r="75" spans="1:3">
      <c r="A75" s="1">
        <v>1.504</v>
      </c>
    </row>
    <row r="76" spans="1:3">
      <c r="A76" s="1">
        <v>0.496</v>
      </c>
    </row>
    <row r="77" spans="1:3">
      <c r="A77" s="1">
        <v>6.4260000000000002</v>
      </c>
    </row>
    <row r="78" spans="1:3">
      <c r="A78" s="1">
        <v>6.0510000000000002</v>
      </c>
    </row>
    <row r="79" spans="1:3">
      <c r="A79" s="1">
        <v>13.76</v>
      </c>
    </row>
    <row r="80" spans="1:3">
      <c r="A80" s="1">
        <v>22.71</v>
      </c>
    </row>
    <row r="81" spans="1:1">
      <c r="A81" s="1">
        <v>5.9809999999999999</v>
      </c>
    </row>
    <row r="82" spans="1:1">
      <c r="A82" s="1">
        <v>20.617999999999999</v>
      </c>
    </row>
    <row r="83" spans="1:1">
      <c r="A83" s="1">
        <v>7.2569999999999997</v>
      </c>
    </row>
    <row r="84" spans="1:1">
      <c r="A84" s="1">
        <v>5.5620000000000003</v>
      </c>
    </row>
    <row r="85" spans="1:1">
      <c r="A85" s="1">
        <v>8.2959999999999994</v>
      </c>
    </row>
    <row r="86" spans="1:1">
      <c r="A86" s="1">
        <v>14.946</v>
      </c>
    </row>
    <row r="87" spans="1:1">
      <c r="A87" s="1">
        <v>5.4809999999999999</v>
      </c>
    </row>
    <row r="88" spans="1:1">
      <c r="A88" s="1">
        <v>14.266</v>
      </c>
    </row>
    <row r="89" spans="1:1">
      <c r="A89" s="1">
        <v>8.5060000000000002</v>
      </c>
    </row>
    <row r="90" spans="1:1">
      <c r="A90" s="1">
        <v>9.8480000000000008</v>
      </c>
    </row>
    <row r="91" spans="1:1">
      <c r="A91" s="1">
        <v>14.856999999999999</v>
      </c>
    </row>
    <row r="92" spans="1:1">
      <c r="A92" s="1">
        <v>5.6559999999999997</v>
      </c>
    </row>
    <row r="93" spans="1:1">
      <c r="A93" s="1">
        <v>1.248</v>
      </c>
    </row>
    <row r="94" spans="1:1">
      <c r="A94" s="1">
        <v>9.0500000000000007</v>
      </c>
    </row>
    <row r="95" spans="1:1">
      <c r="A95" s="1">
        <v>6.8659999999999997</v>
      </c>
    </row>
    <row r="96" spans="1:1">
      <c r="A96" s="1">
        <v>26.175999999999998</v>
      </c>
    </row>
    <row r="97" spans="1:1">
      <c r="A97" s="1">
        <v>10.272</v>
      </c>
    </row>
    <row r="98" spans="1:1">
      <c r="A98" s="1">
        <v>4.258</v>
      </c>
    </row>
    <row r="99" spans="1:1">
      <c r="A99" s="1">
        <v>26.898</v>
      </c>
    </row>
    <row r="100" spans="1:1">
      <c r="A100" s="1">
        <v>8.3339999999999996</v>
      </c>
    </row>
    <row r="101" spans="1:1">
      <c r="A101" s="1">
        <v>18.29</v>
      </c>
    </row>
    <row r="102" spans="1:1">
      <c r="A102" s="1">
        <v>15.151</v>
      </c>
    </row>
    <row r="103" spans="1:1">
      <c r="A103" s="1">
        <v>6.4480000000000004</v>
      </c>
    </row>
    <row r="104" spans="1:1">
      <c r="A104" s="1">
        <v>0.1</v>
      </c>
    </row>
    <row r="105" spans="1:1">
      <c r="A105" s="1">
        <v>0.69399999999999995</v>
      </c>
    </row>
    <row r="106" spans="1:1">
      <c r="A106" s="1">
        <v>9.6210000000000004</v>
      </c>
    </row>
    <row r="107" spans="1:1">
      <c r="A107" s="1">
        <v>10.042999999999999</v>
      </c>
    </row>
    <row r="108" spans="1:1">
      <c r="A108" s="1">
        <v>23.591999999999999</v>
      </c>
    </row>
    <row r="109" spans="1:1">
      <c r="A109" s="1">
        <v>5.8109999999999999</v>
      </c>
    </row>
    <row r="110" spans="1:1">
      <c r="A110" s="1">
        <v>37.308999999999997</v>
      </c>
    </row>
    <row r="111" spans="1:1">
      <c r="A111" s="1">
        <v>4.0430000000000001</v>
      </c>
    </row>
    <row r="112" spans="1:1">
      <c r="A112" s="1">
        <v>5.4119999999999999</v>
      </c>
    </row>
    <row r="113" spans="1:1">
      <c r="A113" s="1">
        <v>8.1590000000000007</v>
      </c>
    </row>
    <row r="114" spans="1:1">
      <c r="A114" s="1">
        <v>3.7469999999999999</v>
      </c>
    </row>
    <row r="115" spans="1:1">
      <c r="A115" s="1">
        <v>7.8550000000000004</v>
      </c>
    </row>
    <row r="116" spans="1:1">
      <c r="A116" s="1">
        <v>11.664999999999999</v>
      </c>
    </row>
    <row r="117" spans="1:1">
      <c r="A117" s="1">
        <v>0.55600000000000005</v>
      </c>
    </row>
    <row r="118" spans="1:1">
      <c r="A118" s="1">
        <v>4.97</v>
      </c>
    </row>
    <row r="119" spans="1:1">
      <c r="A119" s="1">
        <v>8.4819999999999993</v>
      </c>
    </row>
    <row r="120" spans="1:1">
      <c r="A120" s="1">
        <v>6.3259999999999996</v>
      </c>
    </row>
    <row r="121" spans="1:1">
      <c r="A121" s="1">
        <v>5.9089999999999998</v>
      </c>
    </row>
    <row r="122" spans="1:1">
      <c r="A122" s="1">
        <v>1.6910000000000001</v>
      </c>
    </row>
    <row r="123" spans="1:1">
      <c r="A123" s="1">
        <v>8.3239999999999998</v>
      </c>
    </row>
    <row r="124" spans="1:1">
      <c r="A124" s="1">
        <v>6.0019999999999998</v>
      </c>
    </row>
    <row r="125" spans="1:1">
      <c r="A125" s="1">
        <v>33.024000000000001</v>
      </c>
    </row>
    <row r="126" spans="1:1">
      <c r="A126" s="1">
        <v>10.327999999999999</v>
      </c>
    </row>
    <row r="127" spans="1:1">
      <c r="A127" s="1">
        <v>0.98099999999999998</v>
      </c>
    </row>
    <row r="128" spans="1:1">
      <c r="A128" s="1">
        <v>0.65100000000000002</v>
      </c>
    </row>
    <row r="129" spans="1:1">
      <c r="A129" s="1">
        <v>3.8769999999999998</v>
      </c>
    </row>
    <row r="130" spans="1:1">
      <c r="A130" s="1">
        <v>4.3360000000000003</v>
      </c>
    </row>
    <row r="131" spans="1:1">
      <c r="A131" s="1">
        <v>19.640999999999998</v>
      </c>
    </row>
    <row r="132" spans="1:1">
      <c r="A132" s="1">
        <v>13.311</v>
      </c>
    </row>
    <row r="133" spans="1:1">
      <c r="A133" s="1">
        <v>10.311</v>
      </c>
    </row>
    <row r="134" spans="1:1">
      <c r="A134" s="1">
        <v>10.983000000000001</v>
      </c>
    </row>
    <row r="135" spans="1:1">
      <c r="A135" s="1">
        <v>20.949000000000002</v>
      </c>
    </row>
    <row r="136" spans="1:1">
      <c r="A136" s="1">
        <v>25.266999999999999</v>
      </c>
    </row>
    <row r="137" spans="1:1">
      <c r="A137" s="1">
        <v>37.728000000000002</v>
      </c>
    </row>
    <row r="138" spans="1:1">
      <c r="A138" s="1">
        <v>3.214</v>
      </c>
    </row>
    <row r="139" spans="1:1">
      <c r="A139" s="1">
        <v>11.744</v>
      </c>
    </row>
    <row r="140" spans="1:1">
      <c r="A140" s="1">
        <v>4.4210000000000003</v>
      </c>
    </row>
    <row r="141" spans="1:1">
      <c r="A141" s="1">
        <v>1.2230000000000001</v>
      </c>
    </row>
    <row r="142" spans="1:1">
      <c r="A142" s="1">
        <v>11.393000000000001</v>
      </c>
    </row>
    <row r="143" spans="1:1">
      <c r="A143" s="1">
        <v>6.4349999999999996</v>
      </c>
    </row>
    <row r="144" spans="1:1">
      <c r="A144" s="1">
        <v>4.7329999999999997</v>
      </c>
    </row>
    <row r="145" spans="1:1">
      <c r="A145" s="1">
        <v>11.113</v>
      </c>
    </row>
    <row r="146" spans="1:1">
      <c r="A146" s="1">
        <v>2.4769999999999999</v>
      </c>
    </row>
    <row r="147" spans="1:1">
      <c r="A147" s="1">
        <v>0.74</v>
      </c>
    </row>
    <row r="148" spans="1:1">
      <c r="A148" s="1">
        <v>2.665</v>
      </c>
    </row>
    <row r="149" spans="1:1">
      <c r="A149" s="1">
        <v>9.4239999999999995</v>
      </c>
    </row>
    <row r="150" spans="1:1">
      <c r="A150" s="1">
        <v>2.5510000000000002</v>
      </c>
    </row>
    <row r="151" spans="1:1">
      <c r="A151" s="1">
        <v>3.835</v>
      </c>
    </row>
    <row r="152" spans="1:1">
      <c r="A152" s="1">
        <v>13.872999999999999</v>
      </c>
    </row>
    <row r="153" spans="1:1">
      <c r="A153" s="1">
        <v>11.943</v>
      </c>
    </row>
    <row r="154" spans="1:1">
      <c r="A154" s="1">
        <v>2.4249999999999998</v>
      </c>
    </row>
    <row r="155" spans="1:1">
      <c r="A155" s="1">
        <v>2.5619999999999998</v>
      </c>
    </row>
    <row r="156" spans="1:1">
      <c r="A156" s="1">
        <v>15.129</v>
      </c>
    </row>
    <row r="157" spans="1:1">
      <c r="A157" s="1">
        <v>7.9950000000000001</v>
      </c>
    </row>
    <row r="158" spans="1:1">
      <c r="A158" s="1">
        <v>3</v>
      </c>
    </row>
    <row r="159" spans="1:1">
      <c r="A159" s="1">
        <v>18.311</v>
      </c>
    </row>
    <row r="160" spans="1:1">
      <c r="A160" s="1">
        <v>2.9929999999999999</v>
      </c>
    </row>
    <row r="161" spans="1:1">
      <c r="A161" s="1">
        <v>3.1619999999999999</v>
      </c>
    </row>
    <row r="162" spans="1:1">
      <c r="A162" s="1">
        <v>23.558</v>
      </c>
    </row>
    <row r="163" spans="1:1">
      <c r="A163" s="1">
        <v>20.274000000000001</v>
      </c>
    </row>
    <row r="164" spans="1:1">
      <c r="A164" s="1">
        <v>19.603000000000002</v>
      </c>
    </row>
    <row r="165" spans="1:1">
      <c r="A165" s="1">
        <v>18.189</v>
      </c>
    </row>
    <row r="166" spans="1:1">
      <c r="A166" s="1">
        <v>3.7610000000000001</v>
      </c>
    </row>
    <row r="167" spans="1:1">
      <c r="A167" s="1">
        <v>5.1040000000000001</v>
      </c>
    </row>
    <row r="168" spans="1:1">
      <c r="A168" s="1">
        <v>7.1479999999999997</v>
      </c>
    </row>
    <row r="169" spans="1:1">
      <c r="A169" s="1">
        <v>12.976000000000001</v>
      </c>
    </row>
    <row r="170" spans="1:1">
      <c r="A170" s="1">
        <v>6.5990000000000002</v>
      </c>
    </row>
    <row r="171" spans="1:1">
      <c r="A171" s="1">
        <v>3.3919999999999999</v>
      </c>
    </row>
    <row r="172" spans="1:1">
      <c r="A172" s="1">
        <v>3.6429999999999998</v>
      </c>
    </row>
    <row r="173" spans="1:1">
      <c r="A173" s="1">
        <v>6.1440000000000001</v>
      </c>
    </row>
    <row r="174" spans="1:1">
      <c r="A174" s="1">
        <v>12.528</v>
      </c>
    </row>
    <row r="175" spans="1:1">
      <c r="A175" s="1">
        <v>0.35099999999999998</v>
      </c>
    </row>
    <row r="176" spans="1:1">
      <c r="A176" s="1">
        <v>8.0440000000000005</v>
      </c>
    </row>
    <row r="177" spans="1:1">
      <c r="A177" s="1">
        <v>0.26600000000000001</v>
      </c>
    </row>
    <row r="178" spans="1:1">
      <c r="A178" s="1">
        <v>11.942</v>
      </c>
    </row>
    <row r="179" spans="1:1">
      <c r="A179" s="1">
        <v>2.8730000000000002</v>
      </c>
    </row>
    <row r="180" spans="1:1">
      <c r="A180" s="1">
        <v>76.284000000000006</v>
      </c>
    </row>
    <row r="181" spans="1:1">
      <c r="A181" s="1">
        <v>5.1260000000000003</v>
      </c>
    </row>
    <row r="182" spans="1:1">
      <c r="A182" s="1">
        <v>20.11</v>
      </c>
    </row>
    <row r="183" spans="1:1">
      <c r="A183" s="1">
        <v>0.114</v>
      </c>
    </row>
    <row r="184" spans="1:1">
      <c r="A184" s="1">
        <v>6.5460000000000003</v>
      </c>
    </row>
    <row r="185" spans="1:1">
      <c r="A185" s="1">
        <v>8.7260000000000009</v>
      </c>
    </row>
    <row r="186" spans="1:1">
      <c r="A186" s="1">
        <v>24.454999999999998</v>
      </c>
    </row>
    <row r="187" spans="1:1">
      <c r="A187" s="1">
        <v>12.358000000000001</v>
      </c>
    </row>
    <row r="188" spans="1:1">
      <c r="A188" s="1">
        <v>7.2169999999999996</v>
      </c>
    </row>
    <row r="189" spans="1:1">
      <c r="A189" s="1">
        <v>21.170999999999999</v>
      </c>
    </row>
    <row r="190" spans="1:1">
      <c r="A190" s="1">
        <v>9.1</v>
      </c>
    </row>
    <row r="191" spans="1:1">
      <c r="A191" s="1">
        <v>2.2080000000000002</v>
      </c>
    </row>
    <row r="192" spans="1:1">
      <c r="A192" s="1">
        <v>9.4860000000000007</v>
      </c>
    </row>
    <row r="193" spans="1:1">
      <c r="A193" s="1">
        <v>4.9800000000000004</v>
      </c>
    </row>
    <row r="194" spans="1:1">
      <c r="A194" s="1">
        <v>2.7869999999999999</v>
      </c>
    </row>
    <row r="195" spans="1:1">
      <c r="A195" s="1">
        <v>4.1020000000000003</v>
      </c>
    </row>
    <row r="196" spans="1:1">
      <c r="A196" s="1">
        <v>3.819</v>
      </c>
    </row>
    <row r="197" spans="1:1">
      <c r="A197" s="1">
        <v>21.227</v>
      </c>
    </row>
    <row r="198" spans="1:1">
      <c r="A198" s="1">
        <v>8.41</v>
      </c>
    </row>
    <row r="199" spans="1:1">
      <c r="A199" s="1">
        <v>2.8029999999999999</v>
      </c>
    </row>
    <row r="200" spans="1:1">
      <c r="A200" s="1">
        <v>2.5910000000000002</v>
      </c>
    </row>
    <row r="201" spans="1:1">
      <c r="A201" s="1">
        <v>6.6749999999999998</v>
      </c>
    </row>
    <row r="202" spans="1:1">
      <c r="A202" s="1">
        <v>13.2</v>
      </c>
    </row>
    <row r="203" spans="1:1">
      <c r="A203" s="1">
        <v>19.175000000000001</v>
      </c>
    </row>
    <row r="204" spans="1:1">
      <c r="A204" s="1">
        <v>7.8010000000000002</v>
      </c>
    </row>
    <row r="205" spans="1:1">
      <c r="A205" s="1">
        <v>0.121</v>
      </c>
    </row>
    <row r="206" spans="1:1">
      <c r="A206" s="1">
        <v>13.595000000000001</v>
      </c>
    </row>
    <row r="207" spans="1:1">
      <c r="A207" s="1">
        <v>8.5890000000000004</v>
      </c>
    </row>
    <row r="208" spans="1:1">
      <c r="A208" s="1">
        <v>19.933</v>
      </c>
    </row>
    <row r="209" spans="1:1">
      <c r="A209" s="1">
        <v>11.683999999999999</v>
      </c>
    </row>
    <row r="210" spans="1:1">
      <c r="A210" s="1">
        <v>9.5389999999999997</v>
      </c>
    </row>
    <row r="211" spans="1:1">
      <c r="A211" s="1">
        <v>2.0369999999999999</v>
      </c>
    </row>
    <row r="212" spans="1:1">
      <c r="A212" s="1">
        <v>3.746</v>
      </c>
    </row>
    <row r="213" spans="1:1">
      <c r="A213" s="1">
        <v>11.178000000000001</v>
      </c>
    </row>
    <row r="214" spans="1:1">
      <c r="A214" s="1">
        <v>25.288</v>
      </c>
    </row>
    <row r="215" spans="1:1">
      <c r="A215" s="1">
        <v>2.2650000000000001</v>
      </c>
    </row>
    <row r="216" spans="1:1">
      <c r="A216" s="1">
        <v>1.9339999999999999</v>
      </c>
    </row>
    <row r="217" spans="1:1">
      <c r="A217" s="1">
        <v>11.581</v>
      </c>
    </row>
    <row r="218" spans="1:1">
      <c r="A218" s="1">
        <v>9.7460000000000004</v>
      </c>
    </row>
    <row r="219" spans="1:1">
      <c r="A219" s="1">
        <v>5.4660000000000002</v>
      </c>
    </row>
    <row r="220" spans="1:1">
      <c r="A220" s="1">
        <v>10.266999999999999</v>
      </c>
    </row>
    <row r="221" spans="1:1">
      <c r="A221" s="1">
        <v>7.54</v>
      </c>
    </row>
    <row r="222" spans="1:1">
      <c r="A222" s="1">
        <v>4.016</v>
      </c>
    </row>
    <row r="223" spans="1:1">
      <c r="A223" s="1">
        <v>4.0659999999999998</v>
      </c>
    </row>
    <row r="224" spans="1:1">
      <c r="A224" s="1">
        <v>4.5339999999999998</v>
      </c>
    </row>
    <row r="225" spans="1:1">
      <c r="A225" s="1">
        <v>5.3419999999999996</v>
      </c>
    </row>
    <row r="226" spans="1:1">
      <c r="A226" s="1">
        <v>4.59</v>
      </c>
    </row>
    <row r="227" spans="1:1">
      <c r="A227" s="1">
        <v>9.0579999999999998</v>
      </c>
    </row>
    <row r="228" spans="1:1">
      <c r="A228" s="1">
        <v>21.477</v>
      </c>
    </row>
    <row r="229" spans="1:1">
      <c r="A229" s="1">
        <v>3.6619999999999999</v>
      </c>
    </row>
    <row r="230" spans="1:1">
      <c r="A230" s="1">
        <v>3.5059999999999998</v>
      </c>
    </row>
    <row r="231" spans="1:1">
      <c r="A231" s="1">
        <v>16.873999999999999</v>
      </c>
    </row>
    <row r="232" spans="1:1">
      <c r="A232" s="1">
        <v>1.74</v>
      </c>
    </row>
    <row r="233" spans="1:1">
      <c r="A233" s="1">
        <v>14.117000000000001</v>
      </c>
    </row>
    <row r="234" spans="1:1">
      <c r="A234" s="1">
        <v>15.15</v>
      </c>
    </row>
    <row r="235" spans="1:1">
      <c r="A235" s="1">
        <v>3.141</v>
      </c>
    </row>
    <row r="236" spans="1:1">
      <c r="A236" s="1">
        <v>13.824999999999999</v>
      </c>
    </row>
    <row r="237" spans="1:1">
      <c r="A237" s="1">
        <v>22.239000000000001</v>
      </c>
    </row>
    <row r="238" spans="1:1">
      <c r="A238" s="1">
        <v>29.292999999999999</v>
      </c>
    </row>
    <row r="239" spans="1:1">
      <c r="A239" s="1">
        <v>4.58</v>
      </c>
    </row>
    <row r="240" spans="1:1">
      <c r="A240" s="1">
        <v>4.6210000000000004</v>
      </c>
    </row>
    <row r="241" spans="1:1">
      <c r="A241" s="1">
        <v>8.0429999999999993</v>
      </c>
    </row>
    <row r="242" spans="1:1">
      <c r="A242" s="1">
        <v>9.3510000000000009</v>
      </c>
    </row>
    <row r="243" spans="1:1">
      <c r="A243" s="1">
        <v>27.073</v>
      </c>
    </row>
    <row r="244" spans="1:1">
      <c r="A244" s="1">
        <v>22.131</v>
      </c>
    </row>
    <row r="245" spans="1:1">
      <c r="A245" s="1">
        <v>13.903</v>
      </c>
    </row>
    <row r="246" spans="1:1">
      <c r="A246" s="1">
        <v>8.6999999999999994E-2</v>
      </c>
    </row>
    <row r="247" spans="1:1">
      <c r="A247" s="1">
        <v>10.441000000000001</v>
      </c>
    </row>
    <row r="248" spans="1:1">
      <c r="A248" s="1">
        <v>51.216000000000001</v>
      </c>
    </row>
    <row r="249" spans="1:1">
      <c r="A249" s="1">
        <v>25.395</v>
      </c>
    </row>
    <row r="250" spans="1:1">
      <c r="A250" s="1">
        <v>40.25</v>
      </c>
    </row>
    <row r="251" spans="1:1">
      <c r="A251" s="1">
        <v>2.4860000000000002</v>
      </c>
    </row>
    <row r="252" spans="1:1">
      <c r="A252" s="1">
        <v>0.41799999999999998</v>
      </c>
    </row>
    <row r="253" spans="1:1">
      <c r="A253" s="1">
        <v>10.701000000000001</v>
      </c>
    </row>
    <row r="254" spans="1:1">
      <c r="A254" s="1">
        <v>10.406000000000001</v>
      </c>
    </row>
    <row r="255" spans="1:1">
      <c r="A255" s="1">
        <v>1.24</v>
      </c>
    </row>
    <row r="256" spans="1:1">
      <c r="A256" s="1">
        <v>22.454000000000001</v>
      </c>
    </row>
    <row r="257" spans="1:1">
      <c r="A257" s="1">
        <v>22.373999999999999</v>
      </c>
    </row>
    <row r="258" spans="1:1">
      <c r="A258" s="1">
        <v>0.48599999999999999</v>
      </c>
    </row>
    <row r="259" spans="1:1">
      <c r="A259" s="1">
        <v>26.75</v>
      </c>
    </row>
    <row r="260" spans="1:1">
      <c r="A260" s="1">
        <v>12.721</v>
      </c>
    </row>
    <row r="261" spans="1:1">
      <c r="A261" s="1">
        <v>13.121</v>
      </c>
    </row>
    <row r="262" spans="1:1">
      <c r="A262" s="1">
        <v>4.6760000000000002</v>
      </c>
    </row>
    <row r="263" spans="1:1">
      <c r="A263" s="1">
        <v>12.675000000000001</v>
      </c>
    </row>
    <row r="264" spans="1:1">
      <c r="A264" s="1">
        <v>0.33400000000000002</v>
      </c>
    </row>
    <row r="265" spans="1:1">
      <c r="A265" s="1">
        <v>4.484</v>
      </c>
    </row>
    <row r="266" spans="1:1">
      <c r="A266" s="1">
        <v>10.404</v>
      </c>
    </row>
    <row r="267" spans="1:1">
      <c r="A267" s="1">
        <v>20.623000000000001</v>
      </c>
    </row>
    <row r="268" spans="1:1">
      <c r="A268" s="1">
        <v>6.9489999999999998</v>
      </c>
    </row>
    <row r="269" spans="1:1">
      <c r="A269" s="1">
        <v>15.821</v>
      </c>
    </row>
    <row r="270" spans="1:1">
      <c r="A270" s="1">
        <v>0.2</v>
      </c>
    </row>
    <row r="271" spans="1:1">
      <c r="A271" s="1">
        <v>4.7489999999999997</v>
      </c>
    </row>
    <row r="272" spans="1:1">
      <c r="A272" s="1">
        <v>3.1720000000000002</v>
      </c>
    </row>
    <row r="273" spans="1:1">
      <c r="A273" s="1">
        <v>4.125</v>
      </c>
    </row>
    <row r="274" spans="1:1">
      <c r="A274" s="1">
        <v>0.78500000000000003</v>
      </c>
    </row>
    <row r="275" spans="1:1">
      <c r="A275" s="1">
        <v>7.0949999999999998</v>
      </c>
    </row>
    <row r="276" spans="1:1">
      <c r="A276" s="1">
        <v>18.492999999999999</v>
      </c>
    </row>
    <row r="277" spans="1:1">
      <c r="A277" s="1">
        <v>0.38700000000000001</v>
      </c>
    </row>
    <row r="278" spans="1:1">
      <c r="A278" s="1">
        <v>14.618</v>
      </c>
    </row>
    <row r="279" spans="1:1">
      <c r="A279" s="1">
        <v>3.6509999999999998</v>
      </c>
    </row>
    <row r="280" spans="1:1">
      <c r="A280" s="1">
        <v>13.202</v>
      </c>
    </row>
    <row r="281" spans="1:1">
      <c r="A281" s="1">
        <v>7.52</v>
      </c>
    </row>
    <row r="282" spans="1:1">
      <c r="A282" s="1">
        <v>22.654</v>
      </c>
    </row>
    <row r="283" spans="1:1">
      <c r="A283" s="1">
        <v>5.423</v>
      </c>
    </row>
    <row r="284" spans="1:1">
      <c r="A284" s="1">
        <v>6.5439999999999996</v>
      </c>
    </row>
    <row r="285" spans="1:1">
      <c r="A285" s="1">
        <v>58.308999999999997</v>
      </c>
    </row>
    <row r="286" spans="1:1">
      <c r="A286" s="1">
        <v>2.859</v>
      </c>
    </row>
    <row r="287" spans="1:1">
      <c r="A287" s="1">
        <v>1.2490000000000001</v>
      </c>
    </row>
    <row r="288" spans="1:1">
      <c r="A288" s="1">
        <v>12.805999999999999</v>
      </c>
    </row>
    <row r="289" spans="1:1">
      <c r="A289" s="1">
        <v>2.431</v>
      </c>
    </row>
    <row r="290" spans="1:1">
      <c r="A290" s="1">
        <v>16.852</v>
      </c>
    </row>
    <row r="291" spans="1:1">
      <c r="A291" s="1">
        <v>8.6820000000000004</v>
      </c>
    </row>
    <row r="292" spans="1:1">
      <c r="A292" s="1">
        <v>4.7930000000000001</v>
      </c>
    </row>
    <row r="293" spans="1:1">
      <c r="A293" s="1">
        <v>18.617999999999999</v>
      </c>
    </row>
    <row r="294" spans="1:1">
      <c r="A294" s="1">
        <v>11.929</v>
      </c>
    </row>
    <row r="295" spans="1:1">
      <c r="A295" s="1">
        <v>14.481</v>
      </c>
    </row>
    <row r="296" spans="1:1">
      <c r="A296" s="1">
        <v>2.4319999999999999</v>
      </c>
    </row>
    <row r="297" spans="1:1">
      <c r="A297" s="1">
        <v>6.11</v>
      </c>
    </row>
    <row r="298" spans="1:1">
      <c r="A298" s="1">
        <v>9.6649999999999991</v>
      </c>
    </row>
    <row r="299" spans="1:1">
      <c r="A299" s="1">
        <v>6.0069999999999997</v>
      </c>
    </row>
    <row r="300" spans="1:1">
      <c r="A300" s="1">
        <v>3.0259999999999998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9"/>
  <sheetViews>
    <sheetView workbookViewId="0">
      <selection activeCell="J12" sqref="J12"/>
    </sheetView>
  </sheetViews>
  <sheetFormatPr defaultColWidth="14.42578125" defaultRowHeight="15.75" customHeight="1"/>
  <cols>
    <col min="3" max="3" width="16.42578125" customWidth="1"/>
    <col min="5" max="5" width="20.42578125" customWidth="1"/>
    <col min="6" max="6" width="16.5703125" customWidth="1"/>
  </cols>
  <sheetData>
    <row r="1" spans="1:1">
      <c r="A1" s="5">
        <v>0.85</v>
      </c>
    </row>
    <row r="2" spans="1:1">
      <c r="A2" s="5">
        <v>0.47599999999999998</v>
      </c>
    </row>
    <row r="3" spans="1:1">
      <c r="A3" s="5">
        <v>3.016</v>
      </c>
    </row>
    <row r="4" spans="1:1">
      <c r="A4" s="5">
        <v>7.33</v>
      </c>
    </row>
    <row r="5" spans="1:1">
      <c r="A5" s="5">
        <v>0.95599999999999996</v>
      </c>
    </row>
    <row r="6" spans="1:1">
      <c r="A6" s="5">
        <v>4.1970000000000001</v>
      </c>
    </row>
    <row r="7" spans="1:1">
      <c r="A7" s="5">
        <v>0.95099999999999996</v>
      </c>
    </row>
    <row r="8" spans="1:1">
      <c r="A8" s="5">
        <v>0.24199999999999999</v>
      </c>
    </row>
    <row r="9" spans="1:1">
      <c r="A9" s="5">
        <v>3.2589999999999999</v>
      </c>
    </row>
    <row r="10" spans="1:1">
      <c r="A10" s="5">
        <v>3.3420000000000001</v>
      </c>
    </row>
    <row r="11" spans="1:1">
      <c r="A11" s="5">
        <v>10.956</v>
      </c>
    </row>
    <row r="12" spans="1:1">
      <c r="A12" s="5">
        <v>7.0019999999999998</v>
      </c>
    </row>
    <row r="13" spans="1:1">
      <c r="A13" s="5">
        <v>1.746</v>
      </c>
    </row>
    <row r="14" spans="1:1">
      <c r="A14" s="5">
        <v>0.28899999999999998</v>
      </c>
    </row>
    <row r="15" spans="1:1">
      <c r="A15" s="5">
        <v>3.5139999999999998</v>
      </c>
    </row>
    <row r="16" spans="1:1">
      <c r="A16" s="5">
        <v>2.4950000000000001</v>
      </c>
    </row>
    <row r="17" spans="1:7">
      <c r="A17" s="5">
        <v>1.823</v>
      </c>
    </row>
    <row r="18" spans="1:7">
      <c r="A18" s="5">
        <v>6.069</v>
      </c>
    </row>
    <row r="19" spans="1:7">
      <c r="A19" s="5">
        <v>1.44</v>
      </c>
    </row>
    <row r="20" spans="1:7">
      <c r="A20" s="5">
        <v>4.1020000000000003</v>
      </c>
    </row>
    <row r="21" spans="1:7">
      <c r="A21" s="5">
        <v>8.8030000000000008</v>
      </c>
    </row>
    <row r="22" spans="1:7">
      <c r="A22" s="5">
        <v>0.61899999999999999</v>
      </c>
      <c r="C22" s="2" t="s">
        <v>0</v>
      </c>
    </row>
    <row r="23" spans="1:7">
      <c r="A23" s="5">
        <v>6.3769999999999998</v>
      </c>
      <c r="C23" s="2" t="s">
        <v>1</v>
      </c>
      <c r="D23" s="3">
        <f>AVERAGE(A1:A299)</f>
        <v>4.6036120401337772</v>
      </c>
    </row>
    <row r="24" spans="1:7">
      <c r="A24" s="5">
        <v>0.39400000000000002</v>
      </c>
      <c r="C24" s="2" t="s">
        <v>32</v>
      </c>
      <c r="D24" s="3">
        <f>_xlfn.VAR.S(A1:A299)</f>
        <v>22.701104191263994</v>
      </c>
    </row>
    <row r="25" spans="1:7">
      <c r="A25" s="5">
        <v>3.5169999999999999</v>
      </c>
      <c r="C25" s="2" t="s">
        <v>33</v>
      </c>
      <c r="D25" s="3">
        <f>1/D23</f>
        <v>0.21722073695222607</v>
      </c>
    </row>
    <row r="26" spans="1:7">
      <c r="A26" s="5">
        <v>1.351</v>
      </c>
    </row>
    <row r="27" spans="1:7">
      <c r="A27" s="5">
        <v>7.3330000000000002</v>
      </c>
    </row>
    <row r="28" spans="1:7">
      <c r="A28" s="5">
        <v>6.8319999999999999</v>
      </c>
      <c r="C28" s="2" t="s">
        <v>4</v>
      </c>
      <c r="D28" s="2" t="s">
        <v>5</v>
      </c>
      <c r="E28" s="2" t="s">
        <v>6</v>
      </c>
      <c r="F28" s="2" t="s">
        <v>7</v>
      </c>
      <c r="G28" s="2" t="s">
        <v>8</v>
      </c>
    </row>
    <row r="29" spans="1:7">
      <c r="A29" s="5">
        <v>17.956</v>
      </c>
      <c r="C29" s="2" t="s">
        <v>34</v>
      </c>
      <c r="D29" s="2">
        <v>148</v>
      </c>
      <c r="E29" s="6">
        <f>EXP(-1*D25*0) - EXP(-1*D25*3)</f>
        <v>0.47882125260435748</v>
      </c>
      <c r="F29" s="3">
        <f t="shared" ref="F29:F38" si="0">E29 * 300</f>
        <v>143.64637578130726</v>
      </c>
      <c r="G29" s="3">
        <f t="shared" ref="G29:G38" si="1">(D29-F29)^2 / F29</f>
        <v>0.1319493355435877</v>
      </c>
    </row>
    <row r="30" spans="1:7">
      <c r="A30" s="5">
        <v>0.47899999999999998</v>
      </c>
      <c r="C30" s="2" t="s">
        <v>35</v>
      </c>
      <c r="D30" s="2">
        <v>70</v>
      </c>
      <c r="E30" s="3">
        <f>EXP(-1*D25*3) - EXP(-1*D25*6)</f>
        <v>0.24955146065875156</v>
      </c>
      <c r="F30" s="3">
        <f t="shared" si="0"/>
        <v>74.865438197625465</v>
      </c>
      <c r="G30" s="3">
        <f t="shared" si="1"/>
        <v>0.3162004981848055</v>
      </c>
    </row>
    <row r="31" spans="1:7">
      <c r="A31" s="5">
        <v>8.4359999999999999</v>
      </c>
      <c r="C31" s="2" t="s">
        <v>36</v>
      </c>
      <c r="D31" s="2">
        <v>39</v>
      </c>
      <c r="E31" s="3">
        <f>EXP(-1*D25*6) - EXP(-1*D25*9)</f>
        <v>0.13006091767688113</v>
      </c>
      <c r="F31" s="3">
        <f t="shared" si="0"/>
        <v>39.018275303064343</v>
      </c>
      <c r="G31" s="3">
        <f t="shared" si="1"/>
        <v>8.5597505143272762E-6</v>
      </c>
    </row>
    <row r="32" spans="1:7">
      <c r="A32" s="5">
        <v>1.403</v>
      </c>
      <c r="C32" s="2" t="s">
        <v>37</v>
      </c>
      <c r="D32" s="2">
        <v>19</v>
      </c>
      <c r="E32" s="3">
        <f>EXP(-1*D25*9) - EXP(-1*D25*12)</f>
        <v>6.7784986159964658E-2</v>
      </c>
      <c r="F32" s="3">
        <f t="shared" si="0"/>
        <v>20.335495847989396</v>
      </c>
      <c r="G32" s="3">
        <f t="shared" si="1"/>
        <v>8.7706204625114081E-2</v>
      </c>
    </row>
    <row r="33" spans="1:7">
      <c r="A33" s="5">
        <v>1.1299999999999999</v>
      </c>
      <c r="C33" s="2" t="s">
        <v>38</v>
      </c>
      <c r="D33" s="2">
        <v>9</v>
      </c>
      <c r="E33" s="3">
        <f>EXP(-1*D25*12) - EXP(-1*D25*15)</f>
        <v>3.5328094179081358E-2</v>
      </c>
      <c r="F33" s="3">
        <f t="shared" si="0"/>
        <v>10.598428253724407</v>
      </c>
      <c r="G33" s="3">
        <f t="shared" si="1"/>
        <v>0.24107092307829805</v>
      </c>
    </row>
    <row r="34" spans="1:7">
      <c r="A34" s="5">
        <v>4.8079999999999998</v>
      </c>
      <c r="C34" s="2" t="s">
        <v>39</v>
      </c>
      <c r="D34" s="2">
        <v>10</v>
      </c>
      <c r="E34" s="3">
        <f>EXP(-1*D25*15) - EXP(-1*D25*18)</f>
        <v>1.8412251872128905E-2</v>
      </c>
      <c r="F34" s="3">
        <f t="shared" si="0"/>
        <v>5.5236755616386715</v>
      </c>
      <c r="G34" s="3">
        <f t="shared" si="1"/>
        <v>3.6275628888541167</v>
      </c>
    </row>
    <row r="35" spans="1:7">
      <c r="A35" s="5">
        <v>2.528</v>
      </c>
      <c r="C35" s="2" t="s">
        <v>40</v>
      </c>
      <c r="D35" s="2">
        <v>0</v>
      </c>
      <c r="E35" s="3">
        <f>EXP(-1*D25*18) - EXP(-1*D25*21)</f>
        <v>9.5960743674492182E-3</v>
      </c>
      <c r="F35" s="3">
        <f t="shared" si="0"/>
        <v>2.8788223102347654</v>
      </c>
      <c r="G35" s="3">
        <f t="shared" si="1"/>
        <v>2.8788223102347654</v>
      </c>
    </row>
    <row r="36" spans="1:7">
      <c r="A36" s="5">
        <v>12.246</v>
      </c>
      <c r="C36" s="2" t="s">
        <v>41</v>
      </c>
      <c r="D36" s="2">
        <v>3</v>
      </c>
      <c r="E36" s="3">
        <f>EXP(-1*D25*21) - EXP(-1*D25*24)</f>
        <v>5.0012700187426111E-3</v>
      </c>
      <c r="F36" s="3">
        <f t="shared" si="0"/>
        <v>1.5003810056227833</v>
      </c>
      <c r="G36" s="3">
        <f t="shared" si="1"/>
        <v>1.4988573701407737</v>
      </c>
    </row>
    <row r="37" spans="1:7">
      <c r="A37" s="5">
        <v>3.2370000000000001</v>
      </c>
      <c r="C37" s="2" t="s">
        <v>42</v>
      </c>
      <c r="D37" s="2">
        <v>1</v>
      </c>
      <c r="E37" s="3">
        <f>EXP(-1*D25*24) - EXP(-1*D25*27)</f>
        <v>2.6065556437556594E-3</v>
      </c>
      <c r="F37" s="3">
        <f t="shared" si="0"/>
        <v>0.78196669312669786</v>
      </c>
      <c r="G37" s="3">
        <f t="shared" si="1"/>
        <v>6.0793539320740775E-2</v>
      </c>
    </row>
    <row r="38" spans="1:7">
      <c r="A38" s="5">
        <v>9.86</v>
      </c>
      <c r="C38" s="2" t="s">
        <v>43</v>
      </c>
      <c r="D38" s="2">
        <v>1</v>
      </c>
      <c r="E38" s="3">
        <f>EXP(-1*D25*27) - EXP(-1*D25*9999999)</f>
        <v>2.837136818887418E-3</v>
      </c>
      <c r="F38" s="3">
        <f t="shared" si="0"/>
        <v>0.85114104566622539</v>
      </c>
      <c r="G38" s="3">
        <f t="shared" si="1"/>
        <v>2.6034449164650475E-2</v>
      </c>
    </row>
    <row r="39" spans="1:7">
      <c r="A39" s="5">
        <v>0.28199999999999997</v>
      </c>
      <c r="C39" s="2" t="s">
        <v>44</v>
      </c>
      <c r="D39" s="3">
        <f>SUM(D29:D38)</f>
        <v>300</v>
      </c>
      <c r="F39" s="2" t="s">
        <v>44</v>
      </c>
      <c r="G39" s="3">
        <f>SUM(G29:G38)</f>
        <v>8.8690060788973675</v>
      </c>
    </row>
    <row r="40" spans="1:7">
      <c r="A40" s="5">
        <v>3.0489999999999999</v>
      </c>
    </row>
    <row r="41" spans="1:7">
      <c r="A41" s="5">
        <v>1.0780000000000001</v>
      </c>
    </row>
    <row r="42" spans="1:7">
      <c r="A42" s="5">
        <v>1.038</v>
      </c>
    </row>
    <row r="43" spans="1:7">
      <c r="A43" s="5">
        <v>9.9269999999999996</v>
      </c>
      <c r="E43" s="2" t="s">
        <v>26</v>
      </c>
      <c r="F43" s="2">
        <v>0.05</v>
      </c>
    </row>
    <row r="44" spans="1:7">
      <c r="A44" s="5">
        <v>8.8279999999999994</v>
      </c>
      <c r="E44" s="2" t="s">
        <v>27</v>
      </c>
      <c r="F44" s="2">
        <v>8</v>
      </c>
    </row>
    <row r="45" spans="1:7">
      <c r="A45" s="5">
        <v>16.311</v>
      </c>
      <c r="E45" s="2" t="s">
        <v>28</v>
      </c>
      <c r="F45" s="2">
        <v>15.5</v>
      </c>
    </row>
    <row r="46" spans="1:7">
      <c r="A46" s="5">
        <v>2.621</v>
      </c>
    </row>
    <row r="47" spans="1:7">
      <c r="A47" s="5">
        <v>1.075</v>
      </c>
      <c r="C47" s="2" t="s">
        <v>45</v>
      </c>
    </row>
    <row r="48" spans="1:7">
      <c r="A48" s="5">
        <v>8.5239999999999991</v>
      </c>
      <c r="C48" s="2" t="s">
        <v>30</v>
      </c>
    </row>
    <row r="49" spans="1:1">
      <c r="A49" s="5">
        <v>5.665</v>
      </c>
    </row>
    <row r="50" spans="1:1">
      <c r="A50" s="5">
        <v>14.579000000000001</v>
      </c>
    </row>
    <row r="51" spans="1:1">
      <c r="A51" s="5">
        <v>3.9239999999999999</v>
      </c>
    </row>
    <row r="52" spans="1:1">
      <c r="A52" s="5">
        <v>0.45300000000000001</v>
      </c>
    </row>
    <row r="53" spans="1:1">
      <c r="A53" s="5">
        <v>4.0590000000000002</v>
      </c>
    </row>
    <row r="54" spans="1:1">
      <c r="A54" s="5">
        <v>2.9470000000000001</v>
      </c>
    </row>
    <row r="55" spans="1:1">
      <c r="A55" s="5">
        <v>3.4249999999999998</v>
      </c>
    </row>
    <row r="56" spans="1:1">
      <c r="A56" s="5">
        <v>5.891</v>
      </c>
    </row>
    <row r="57" spans="1:1">
      <c r="A57" s="5">
        <v>1.738</v>
      </c>
    </row>
    <row r="58" spans="1:1">
      <c r="A58" s="5">
        <v>3.0720000000000001</v>
      </c>
    </row>
    <row r="59" spans="1:1">
      <c r="A59" s="5">
        <v>0.78900000000000003</v>
      </c>
    </row>
    <row r="60" spans="1:1">
      <c r="A60" s="5">
        <v>2.1669999999999998</v>
      </c>
    </row>
    <row r="61" spans="1:1">
      <c r="A61" s="5">
        <v>9.2260000000000009</v>
      </c>
    </row>
    <row r="62" spans="1:1">
      <c r="A62" s="5">
        <v>0.55000000000000004</v>
      </c>
    </row>
    <row r="63" spans="1:1">
      <c r="A63" s="5">
        <v>4.2930000000000001</v>
      </c>
    </row>
    <row r="64" spans="1:1">
      <c r="A64" s="5">
        <v>16.603000000000002</v>
      </c>
    </row>
    <row r="65" spans="1:4">
      <c r="A65" s="5">
        <v>3.226</v>
      </c>
    </row>
    <row r="66" spans="1:4">
      <c r="A66" s="5">
        <v>8.8729999999999993</v>
      </c>
    </row>
    <row r="67" spans="1:4">
      <c r="A67" s="5">
        <v>1.1060000000000001</v>
      </c>
    </row>
    <row r="68" spans="1:4">
      <c r="A68" s="5">
        <v>0.85</v>
      </c>
      <c r="D68" s="2" t="s">
        <v>46</v>
      </c>
    </row>
    <row r="69" spans="1:4">
      <c r="A69" s="5">
        <v>0.62</v>
      </c>
    </row>
    <row r="70" spans="1:4">
      <c r="A70" s="5">
        <v>5.8109999999999999</v>
      </c>
    </row>
    <row r="71" spans="1:4">
      <c r="A71" s="5">
        <v>0.25</v>
      </c>
    </row>
    <row r="72" spans="1:4">
      <c r="A72" s="5">
        <v>10.273</v>
      </c>
    </row>
    <row r="73" spans="1:4">
      <c r="A73" s="5">
        <v>0.63600000000000001</v>
      </c>
    </row>
    <row r="74" spans="1:4">
      <c r="A74" s="5">
        <v>6.62</v>
      </c>
    </row>
    <row r="75" spans="1:4">
      <c r="A75" s="5">
        <v>2.23</v>
      </c>
    </row>
    <row r="76" spans="1:4">
      <c r="A76" s="5">
        <v>1.5189999999999999</v>
      </c>
    </row>
    <row r="77" spans="1:4">
      <c r="A77" s="5">
        <v>16.521999999999998</v>
      </c>
    </row>
    <row r="78" spans="1:4">
      <c r="A78" s="5">
        <v>3.2890000000000001</v>
      </c>
    </row>
    <row r="79" spans="1:4">
      <c r="A79" s="5">
        <v>23.085000000000001</v>
      </c>
    </row>
    <row r="80" spans="1:4">
      <c r="A80" s="5">
        <v>2.5569999999999999</v>
      </c>
    </row>
    <row r="81" spans="1:1">
      <c r="A81" s="5">
        <v>4.1189999999999998</v>
      </c>
    </row>
    <row r="82" spans="1:1">
      <c r="A82" s="5">
        <v>3.56</v>
      </c>
    </row>
    <row r="83" spans="1:1">
      <c r="A83" s="5">
        <v>3.8559999999999999</v>
      </c>
    </row>
    <row r="84" spans="1:1">
      <c r="A84" s="5">
        <v>4.3780000000000001</v>
      </c>
    </row>
    <row r="85" spans="1:1">
      <c r="A85" s="5">
        <v>0.73199999999999998</v>
      </c>
    </row>
    <row r="86" spans="1:1">
      <c r="A86" s="5">
        <v>5.0919999999999996</v>
      </c>
    </row>
    <row r="87" spans="1:1">
      <c r="A87" s="5">
        <v>1.212</v>
      </c>
    </row>
    <row r="88" spans="1:1">
      <c r="A88" s="5">
        <v>1.335</v>
      </c>
    </row>
    <row r="89" spans="1:1">
      <c r="A89" s="5">
        <v>10.089</v>
      </c>
    </row>
    <row r="90" spans="1:1">
      <c r="A90" s="5">
        <v>1.9339999999999999</v>
      </c>
    </row>
    <row r="91" spans="1:1">
      <c r="A91" s="5">
        <v>8.5630000000000006</v>
      </c>
    </row>
    <row r="92" spans="1:1">
      <c r="A92" s="5">
        <v>5.6040000000000001</v>
      </c>
    </row>
    <row r="93" spans="1:1">
      <c r="A93" s="5">
        <v>7.1040000000000001</v>
      </c>
    </row>
    <row r="94" spans="1:1">
      <c r="A94" s="5">
        <v>0.58199999999999996</v>
      </c>
    </row>
    <row r="95" spans="1:1">
      <c r="A95" s="5">
        <v>2.2719999999999998</v>
      </c>
    </row>
    <row r="96" spans="1:1">
      <c r="A96" s="5">
        <v>1.621</v>
      </c>
    </row>
    <row r="97" spans="1:1">
      <c r="A97" s="5">
        <v>2.8780000000000001</v>
      </c>
    </row>
    <row r="98" spans="1:1">
      <c r="A98" s="5">
        <v>2.37</v>
      </c>
    </row>
    <row r="99" spans="1:1">
      <c r="A99" s="5">
        <v>1.234</v>
      </c>
    </row>
    <row r="100" spans="1:1">
      <c r="A100" s="5">
        <v>7.4690000000000003</v>
      </c>
    </row>
    <row r="101" spans="1:1">
      <c r="A101" s="5">
        <v>8.8940000000000001</v>
      </c>
    </row>
    <row r="102" spans="1:1">
      <c r="A102" s="5">
        <v>5.2590000000000003</v>
      </c>
    </row>
    <row r="103" spans="1:1">
      <c r="A103" s="5">
        <v>8.2270000000000003</v>
      </c>
    </row>
    <row r="104" spans="1:1">
      <c r="A104" s="5">
        <v>6.5460000000000003</v>
      </c>
    </row>
    <row r="105" spans="1:1">
      <c r="A105" s="5">
        <v>12.888999999999999</v>
      </c>
    </row>
    <row r="106" spans="1:1">
      <c r="A106" s="5">
        <v>1.222</v>
      </c>
    </row>
    <row r="107" spans="1:1">
      <c r="A107" s="5">
        <v>1.2989999999999999</v>
      </c>
    </row>
    <row r="108" spans="1:1">
      <c r="A108" s="5">
        <v>2.8010000000000002</v>
      </c>
    </row>
    <row r="109" spans="1:1">
      <c r="A109" s="5">
        <v>0.28799999999999998</v>
      </c>
    </row>
    <row r="110" spans="1:1">
      <c r="A110" s="5">
        <v>10.837999999999999</v>
      </c>
    </row>
    <row r="111" spans="1:1">
      <c r="A111" s="5">
        <v>2.1339999999999999</v>
      </c>
    </row>
    <row r="112" spans="1:1">
      <c r="A112" s="5">
        <v>6.66</v>
      </c>
    </row>
    <row r="113" spans="1:1">
      <c r="A113" s="5">
        <v>3.044</v>
      </c>
    </row>
    <row r="114" spans="1:1">
      <c r="A114" s="5">
        <v>0.255</v>
      </c>
    </row>
    <row r="115" spans="1:1">
      <c r="A115" s="5">
        <v>1.079</v>
      </c>
    </row>
    <row r="116" spans="1:1">
      <c r="A116" s="5">
        <v>5.23</v>
      </c>
    </row>
    <row r="117" spans="1:1">
      <c r="A117" s="5">
        <v>17.516999999999999</v>
      </c>
    </row>
    <row r="118" spans="1:1">
      <c r="A118" s="5">
        <v>2.8410000000000002</v>
      </c>
    </row>
    <row r="119" spans="1:1">
      <c r="A119" s="5">
        <v>7.085</v>
      </c>
    </row>
    <row r="120" spans="1:1">
      <c r="A120" s="5">
        <v>4.3840000000000003</v>
      </c>
    </row>
    <row r="121" spans="1:1">
      <c r="A121" s="5">
        <v>1.012</v>
      </c>
    </row>
    <row r="122" spans="1:1">
      <c r="A122" s="5">
        <v>0.93100000000000005</v>
      </c>
    </row>
    <row r="123" spans="1:1">
      <c r="A123" s="5">
        <v>3.3759999999999999</v>
      </c>
    </row>
    <row r="124" spans="1:1">
      <c r="A124" s="5">
        <v>5.37</v>
      </c>
    </row>
    <row r="125" spans="1:1">
      <c r="A125" s="5">
        <v>2.4910000000000001</v>
      </c>
    </row>
    <row r="126" spans="1:1">
      <c r="A126" s="5">
        <v>0.51800000000000002</v>
      </c>
    </row>
    <row r="127" spans="1:1">
      <c r="A127" s="5">
        <v>0.58899999999999997</v>
      </c>
    </row>
    <row r="128" spans="1:1">
      <c r="A128" s="5">
        <v>3.2309999999999999</v>
      </c>
    </row>
    <row r="129" spans="1:1">
      <c r="A129" s="5">
        <v>0.68799999999999994</v>
      </c>
    </row>
    <row r="130" spans="1:1">
      <c r="A130" s="5">
        <v>2.75</v>
      </c>
    </row>
    <row r="131" spans="1:1">
      <c r="A131" s="5">
        <v>3.6880000000000002</v>
      </c>
    </row>
    <row r="132" spans="1:1">
      <c r="A132" s="5">
        <v>1.056</v>
      </c>
    </row>
    <row r="133" spans="1:1">
      <c r="A133" s="5">
        <v>1.0229999999999999</v>
      </c>
    </row>
    <row r="134" spans="1:1">
      <c r="A134" s="5">
        <v>0.64300000000000002</v>
      </c>
    </row>
    <row r="135" spans="1:1">
      <c r="A135" s="5">
        <v>13.661</v>
      </c>
    </row>
    <row r="136" spans="1:1">
      <c r="A136" s="5">
        <v>9.7629999999999999</v>
      </c>
    </row>
    <row r="137" spans="1:1">
      <c r="A137" s="5">
        <v>2.1880000000000002</v>
      </c>
    </row>
    <row r="138" spans="1:1">
      <c r="A138" s="5">
        <v>6.766</v>
      </c>
    </row>
    <row r="139" spans="1:1">
      <c r="A139" s="5">
        <v>3.6920000000000002</v>
      </c>
    </row>
    <row r="140" spans="1:1">
      <c r="A140" s="5">
        <v>2.1259999999999999</v>
      </c>
    </row>
    <row r="141" spans="1:1">
      <c r="A141" s="5">
        <v>1.9610000000000001</v>
      </c>
    </row>
    <row r="142" spans="1:1">
      <c r="A142" s="5">
        <v>3.3849999999999998</v>
      </c>
    </row>
    <row r="143" spans="1:1">
      <c r="A143" s="5">
        <v>0.94</v>
      </c>
    </row>
    <row r="144" spans="1:1">
      <c r="A144" s="5">
        <v>1.8759999999999999</v>
      </c>
    </row>
    <row r="145" spans="1:1">
      <c r="A145" s="5">
        <v>2.9079999999999999</v>
      </c>
    </row>
    <row r="146" spans="1:1">
      <c r="A146" s="5">
        <v>6.7190000000000003</v>
      </c>
    </row>
    <row r="147" spans="1:1">
      <c r="A147" s="5">
        <v>0.98699999999999999</v>
      </c>
    </row>
    <row r="148" spans="1:1">
      <c r="A148" s="5">
        <v>0.11</v>
      </c>
    </row>
    <row r="149" spans="1:1">
      <c r="A149" s="5">
        <v>1.6850000000000001</v>
      </c>
    </row>
    <row r="150" spans="1:1">
      <c r="A150" s="5">
        <v>2.012</v>
      </c>
    </row>
    <row r="151" spans="1:1">
      <c r="A151" s="5">
        <v>15.429</v>
      </c>
    </row>
    <row r="152" spans="1:1">
      <c r="A152" s="5">
        <v>6.9000000000000006E-2</v>
      </c>
    </row>
    <row r="153" spans="1:1">
      <c r="A153" s="5">
        <v>1.6259999999999999</v>
      </c>
    </row>
    <row r="154" spans="1:1">
      <c r="A154" s="5">
        <v>2.306</v>
      </c>
    </row>
    <row r="155" spans="1:1">
      <c r="A155" s="5">
        <v>0.33</v>
      </c>
    </row>
    <row r="156" spans="1:1">
      <c r="A156" s="5">
        <v>11.125</v>
      </c>
    </row>
    <row r="157" spans="1:1">
      <c r="A157" s="5">
        <v>6.78</v>
      </c>
    </row>
    <row r="158" spans="1:1">
      <c r="A158" s="5">
        <v>1.972</v>
      </c>
    </row>
    <row r="159" spans="1:1">
      <c r="A159" s="5">
        <v>1.0940000000000001</v>
      </c>
    </row>
    <row r="160" spans="1:1">
      <c r="A160" s="5">
        <v>6.806</v>
      </c>
    </row>
    <row r="161" spans="1:1">
      <c r="A161" s="5">
        <v>0.90600000000000003</v>
      </c>
    </row>
    <row r="162" spans="1:1">
      <c r="A162" s="5">
        <v>5.2060000000000004</v>
      </c>
    </row>
    <row r="163" spans="1:1">
      <c r="A163" s="5">
        <v>10.388999999999999</v>
      </c>
    </row>
    <row r="164" spans="1:1">
      <c r="A164" s="5">
        <v>16.167999999999999</v>
      </c>
    </row>
    <row r="165" spans="1:1">
      <c r="A165" s="5">
        <v>4.2389999999999999</v>
      </c>
    </row>
    <row r="166" spans="1:1">
      <c r="A166" s="5">
        <v>1.32</v>
      </c>
    </row>
    <row r="167" spans="1:1">
      <c r="A167" s="5">
        <v>23.28</v>
      </c>
    </row>
    <row r="168" spans="1:1">
      <c r="A168" s="5">
        <v>3.214</v>
      </c>
    </row>
    <row r="169" spans="1:1">
      <c r="A169" s="5">
        <v>1.341</v>
      </c>
    </row>
    <row r="170" spans="1:1">
      <c r="A170" s="5">
        <v>2.8069999999999999</v>
      </c>
    </row>
    <row r="171" spans="1:1">
      <c r="A171" s="5">
        <v>3.4169999999999998</v>
      </c>
    </row>
    <row r="172" spans="1:1">
      <c r="A172" s="5">
        <v>5.569</v>
      </c>
    </row>
    <row r="173" spans="1:1">
      <c r="A173" s="5">
        <v>1.0009999999999999</v>
      </c>
    </row>
    <row r="174" spans="1:1">
      <c r="A174" s="5">
        <v>2.8969999999999998</v>
      </c>
    </row>
    <row r="175" spans="1:1">
      <c r="A175" s="5">
        <v>8.5990000000000002</v>
      </c>
    </row>
    <row r="176" spans="1:1">
      <c r="A176" s="5">
        <v>3.5529999999999999</v>
      </c>
    </row>
    <row r="177" spans="1:1">
      <c r="A177" s="5">
        <v>0.95099999999999996</v>
      </c>
    </row>
    <row r="178" spans="1:1">
      <c r="A178" s="5">
        <v>1.54</v>
      </c>
    </row>
    <row r="179" spans="1:1">
      <c r="A179" s="5">
        <v>9.8819999999999997</v>
      </c>
    </row>
    <row r="180" spans="1:1">
      <c r="A180" s="5">
        <v>4.3730000000000002</v>
      </c>
    </row>
    <row r="181" spans="1:1">
      <c r="A181" s="5">
        <v>0.76600000000000001</v>
      </c>
    </row>
    <row r="182" spans="1:1">
      <c r="A182" s="5">
        <v>4.5819999999999999</v>
      </c>
    </row>
    <row r="183" spans="1:1">
      <c r="A183" s="5">
        <v>4.4619999999999997</v>
      </c>
    </row>
    <row r="184" spans="1:1">
      <c r="A184" s="5">
        <v>1.0349999999999999</v>
      </c>
    </row>
    <row r="185" spans="1:1">
      <c r="A185" s="5">
        <v>1.5349999999999999</v>
      </c>
    </row>
    <row r="186" spans="1:1">
      <c r="A186" s="5">
        <v>1.7749999999999999</v>
      </c>
    </row>
    <row r="187" spans="1:1">
      <c r="A187" s="5">
        <v>5.1840000000000002</v>
      </c>
    </row>
    <row r="188" spans="1:1">
      <c r="A188" s="5">
        <v>4.6100000000000003</v>
      </c>
    </row>
    <row r="189" spans="1:1">
      <c r="A189" s="5">
        <v>0.72599999999999998</v>
      </c>
    </row>
    <row r="190" spans="1:1">
      <c r="A190" s="5">
        <v>1.885</v>
      </c>
    </row>
    <row r="191" spans="1:1">
      <c r="A191" s="5">
        <v>3.0529999999999999</v>
      </c>
    </row>
    <row r="192" spans="1:1">
      <c r="A192" s="5">
        <v>0.83299999999999996</v>
      </c>
    </row>
    <row r="193" spans="1:1">
      <c r="A193" s="5">
        <v>6.8369999999999997</v>
      </c>
    </row>
    <row r="194" spans="1:1">
      <c r="A194" s="5">
        <v>1.4019999999999999</v>
      </c>
    </row>
    <row r="195" spans="1:1">
      <c r="A195" s="5">
        <v>6.8940000000000001</v>
      </c>
    </row>
    <row r="196" spans="1:1">
      <c r="A196" s="5">
        <v>7.72</v>
      </c>
    </row>
    <row r="197" spans="1:1">
      <c r="A197" s="5">
        <v>1.1930000000000001</v>
      </c>
    </row>
    <row r="198" spans="1:1">
      <c r="A198" s="5">
        <v>10.824999999999999</v>
      </c>
    </row>
    <row r="199" spans="1:1">
      <c r="A199" s="5">
        <v>3.319</v>
      </c>
    </row>
    <row r="200" spans="1:1">
      <c r="A200" s="5">
        <v>1.0329999999999999</v>
      </c>
    </row>
    <row r="201" spans="1:1">
      <c r="A201" s="5">
        <v>3.1709999999999998</v>
      </c>
    </row>
    <row r="202" spans="1:1">
      <c r="A202" s="5">
        <v>2.7040000000000002</v>
      </c>
    </row>
    <row r="203" spans="1:1">
      <c r="A203" s="5">
        <v>4.6639999999999997</v>
      </c>
    </row>
    <row r="204" spans="1:1">
      <c r="A204" s="5">
        <v>6.0670000000000002</v>
      </c>
    </row>
    <row r="205" spans="1:1">
      <c r="A205" s="5">
        <v>2.2909999999999999</v>
      </c>
    </row>
    <row r="206" spans="1:1">
      <c r="A206" s="5">
        <v>0.71699999999999997</v>
      </c>
    </row>
    <row r="207" spans="1:1">
      <c r="A207" s="5">
        <v>0.57199999999999995</v>
      </c>
    </row>
    <row r="208" spans="1:1">
      <c r="A208" s="5">
        <v>4.4850000000000003</v>
      </c>
    </row>
    <row r="209" spans="1:1">
      <c r="A209" s="5">
        <v>10.919</v>
      </c>
    </row>
    <row r="210" spans="1:1">
      <c r="A210" s="5">
        <v>8.8879999999999999</v>
      </c>
    </row>
    <row r="211" spans="1:1">
      <c r="A211" s="5">
        <v>1.8759999999999999</v>
      </c>
    </row>
    <row r="212" spans="1:1">
      <c r="A212" s="5">
        <v>2.1739999999999999</v>
      </c>
    </row>
    <row r="213" spans="1:1">
      <c r="A213" s="5">
        <v>2.7519999999999998</v>
      </c>
    </row>
    <row r="214" spans="1:1">
      <c r="A214" s="5">
        <v>1.5940000000000001</v>
      </c>
    </row>
    <row r="215" spans="1:1">
      <c r="A215" s="5">
        <v>2.5830000000000002</v>
      </c>
    </row>
    <row r="216" spans="1:1">
      <c r="A216" s="5">
        <v>0.85599999999999998</v>
      </c>
    </row>
    <row r="217" spans="1:1">
      <c r="A217" s="5">
        <v>2.0430000000000001</v>
      </c>
    </row>
    <row r="218" spans="1:1">
      <c r="A218" s="5">
        <v>2.1739999999999999</v>
      </c>
    </row>
    <row r="219" spans="1:1">
      <c r="A219" s="5">
        <v>3.9470000000000001</v>
      </c>
    </row>
    <row r="220" spans="1:1">
      <c r="A220" s="5">
        <v>5.36</v>
      </c>
    </row>
    <row r="221" spans="1:1">
      <c r="A221" s="5">
        <v>1.2789999999999999</v>
      </c>
    </row>
    <row r="222" spans="1:1">
      <c r="A222" s="5">
        <v>9.4849999999999994</v>
      </c>
    </row>
    <row r="223" spans="1:1">
      <c r="A223" s="5">
        <v>0.999</v>
      </c>
    </row>
    <row r="224" spans="1:1">
      <c r="A224" s="5">
        <v>5.5339999999999998</v>
      </c>
    </row>
    <row r="225" spans="1:1">
      <c r="A225" s="5">
        <v>5.125</v>
      </c>
    </row>
    <row r="226" spans="1:1">
      <c r="A226" s="5">
        <v>13.089</v>
      </c>
    </row>
    <row r="227" spans="1:1">
      <c r="A227" s="5">
        <v>1.893</v>
      </c>
    </row>
    <row r="228" spans="1:1">
      <c r="A228" s="5">
        <v>3.5569999999999999</v>
      </c>
    </row>
    <row r="229" spans="1:1">
      <c r="A229" s="5">
        <v>0.84899999999999998</v>
      </c>
    </row>
    <row r="230" spans="1:1">
      <c r="A230" s="5">
        <v>6.8609999999999998</v>
      </c>
    </row>
    <row r="231" spans="1:1">
      <c r="A231" s="5">
        <v>10.744</v>
      </c>
    </row>
    <row r="232" spans="1:1">
      <c r="A232" s="5">
        <v>26.34</v>
      </c>
    </row>
    <row r="233" spans="1:1">
      <c r="A233" s="5">
        <v>0.19700000000000001</v>
      </c>
    </row>
    <row r="234" spans="1:1">
      <c r="A234" s="5">
        <v>9.7710000000000008</v>
      </c>
    </row>
    <row r="235" spans="1:1">
      <c r="A235" s="5">
        <v>3.65</v>
      </c>
    </row>
    <row r="236" spans="1:1">
      <c r="A236" s="5">
        <v>2.3780000000000001</v>
      </c>
    </row>
    <row r="237" spans="1:1">
      <c r="A237" s="5">
        <v>15.196</v>
      </c>
    </row>
    <row r="238" spans="1:1">
      <c r="A238" s="5">
        <v>1.3959999999999999</v>
      </c>
    </row>
    <row r="239" spans="1:1">
      <c r="A239" s="5">
        <v>1.772</v>
      </c>
    </row>
    <row r="240" spans="1:1">
      <c r="A240" s="5">
        <v>6.415</v>
      </c>
    </row>
    <row r="241" spans="1:1">
      <c r="A241" s="5">
        <v>2.528</v>
      </c>
    </row>
    <row r="242" spans="1:1">
      <c r="A242" s="5">
        <v>0.84499999999999997</v>
      </c>
    </row>
    <row r="243" spans="1:1">
      <c r="A243" s="5">
        <v>1.8440000000000001</v>
      </c>
    </row>
    <row r="244" spans="1:1">
      <c r="A244" s="5">
        <v>3.3879999999999999</v>
      </c>
    </row>
    <row r="245" spans="1:1">
      <c r="A245" s="5">
        <v>9.2609999999999992</v>
      </c>
    </row>
    <row r="246" spans="1:1">
      <c r="A246" s="5">
        <v>0.80700000000000005</v>
      </c>
    </row>
    <row r="247" spans="1:1">
      <c r="A247" s="5">
        <v>0.44400000000000001</v>
      </c>
    </row>
    <row r="248" spans="1:1">
      <c r="A248" s="5">
        <v>2.306</v>
      </c>
    </row>
    <row r="249" spans="1:1">
      <c r="A249" s="5">
        <v>7.1539999999999999</v>
      </c>
    </row>
    <row r="250" spans="1:1">
      <c r="A250" s="5">
        <v>14.138</v>
      </c>
    </row>
    <row r="251" spans="1:1">
      <c r="A251" s="5">
        <v>1.6319999999999999</v>
      </c>
    </row>
    <row r="252" spans="1:1">
      <c r="A252" s="5">
        <v>4.1849999999999996</v>
      </c>
    </row>
    <row r="253" spans="1:1">
      <c r="A253" s="5">
        <v>29.375</v>
      </c>
    </row>
    <row r="254" spans="1:1">
      <c r="A254" s="5">
        <v>21.555</v>
      </c>
    </row>
    <row r="255" spans="1:1">
      <c r="A255" s="5">
        <v>0.58699999999999997</v>
      </c>
    </row>
    <row r="256" spans="1:1">
      <c r="A256" s="5">
        <v>0.78900000000000003</v>
      </c>
    </row>
    <row r="257" spans="1:1">
      <c r="A257" s="5">
        <v>1.151</v>
      </c>
    </row>
    <row r="258" spans="1:1">
      <c r="A258" s="5">
        <v>12.69</v>
      </c>
    </row>
    <row r="259" spans="1:1">
      <c r="A259" s="5">
        <v>3.0129999999999999</v>
      </c>
    </row>
    <row r="260" spans="1:1">
      <c r="A260" s="5">
        <v>0.58099999999999996</v>
      </c>
    </row>
    <row r="261" spans="1:1">
      <c r="A261" s="5">
        <v>1.649</v>
      </c>
    </row>
    <row r="262" spans="1:1">
      <c r="A262" s="5">
        <v>1.421</v>
      </c>
    </row>
    <row r="263" spans="1:1">
      <c r="A263" s="5">
        <v>4.6159999999999997</v>
      </c>
    </row>
    <row r="264" spans="1:1">
      <c r="A264" s="5">
        <v>1.7010000000000001</v>
      </c>
    </row>
    <row r="265" spans="1:1">
      <c r="A265" s="5">
        <v>7.0000000000000001E-3</v>
      </c>
    </row>
    <row r="266" spans="1:1">
      <c r="A266" s="5">
        <v>12.599</v>
      </c>
    </row>
    <row r="267" spans="1:1">
      <c r="A267" s="5">
        <v>0.497</v>
      </c>
    </row>
    <row r="268" spans="1:1">
      <c r="A268" s="5">
        <v>1.627</v>
      </c>
    </row>
    <row r="269" spans="1:1">
      <c r="A269" s="5">
        <v>2.0169999999999999</v>
      </c>
    </row>
    <row r="270" spans="1:1">
      <c r="A270" s="5">
        <v>6.1070000000000002</v>
      </c>
    </row>
    <row r="271" spans="1:1">
      <c r="A271" s="5">
        <v>0.58199999999999996</v>
      </c>
    </row>
    <row r="272" spans="1:1">
      <c r="A272" s="5">
        <v>15.016999999999999</v>
      </c>
    </row>
    <row r="273" spans="1:1">
      <c r="A273" s="5">
        <v>0.48599999999999999</v>
      </c>
    </row>
    <row r="274" spans="1:1">
      <c r="A274" s="5">
        <v>3.2040000000000002</v>
      </c>
    </row>
    <row r="275" spans="1:1">
      <c r="A275" s="5">
        <v>1.976</v>
      </c>
    </row>
    <row r="276" spans="1:1">
      <c r="A276" s="5">
        <v>1.8069999999999999</v>
      </c>
    </row>
    <row r="277" spans="1:1">
      <c r="A277" s="5">
        <v>14.343999999999999</v>
      </c>
    </row>
    <row r="278" spans="1:1">
      <c r="A278" s="5">
        <v>7.875</v>
      </c>
    </row>
    <row r="279" spans="1:1">
      <c r="A279" s="5">
        <v>1.6339999999999999</v>
      </c>
    </row>
    <row r="280" spans="1:1">
      <c r="A280" s="5">
        <v>5.3680000000000003</v>
      </c>
    </row>
    <row r="281" spans="1:1">
      <c r="A281" s="5">
        <v>10.994999999999999</v>
      </c>
    </row>
    <row r="282" spans="1:1">
      <c r="A282" s="5">
        <v>3.363</v>
      </c>
    </row>
    <row r="283" spans="1:1">
      <c r="A283" s="5">
        <v>4.101</v>
      </c>
    </row>
    <row r="284" spans="1:1">
      <c r="A284" s="5">
        <v>3.2690000000000001</v>
      </c>
    </row>
    <row r="285" spans="1:1">
      <c r="A285" s="5">
        <v>7.1479999999999997</v>
      </c>
    </row>
    <row r="286" spans="1:1">
      <c r="A286" s="5">
        <v>0.216</v>
      </c>
    </row>
    <row r="287" spans="1:1">
      <c r="A287" s="5">
        <v>2.907</v>
      </c>
    </row>
    <row r="288" spans="1:1">
      <c r="A288" s="5">
        <v>1.9910000000000001</v>
      </c>
    </row>
    <row r="289" spans="1:1">
      <c r="A289" s="5">
        <v>2.302</v>
      </c>
    </row>
    <row r="290" spans="1:1">
      <c r="A290" s="5">
        <v>17.321999999999999</v>
      </c>
    </row>
    <row r="291" spans="1:1">
      <c r="A291" s="5">
        <v>6.7380000000000004</v>
      </c>
    </row>
    <row r="292" spans="1:1">
      <c r="A292" s="5">
        <v>6.2030000000000003</v>
      </c>
    </row>
    <row r="293" spans="1:1">
      <c r="A293" s="5">
        <v>1.73</v>
      </c>
    </row>
    <row r="294" spans="1:1">
      <c r="A294" s="5">
        <v>4.4029999999999996</v>
      </c>
    </row>
    <row r="295" spans="1:1">
      <c r="A295" s="5">
        <v>7.0999999999999994E-2</v>
      </c>
    </row>
    <row r="296" spans="1:1">
      <c r="A296" s="5">
        <v>9.4079999999999995</v>
      </c>
    </row>
    <row r="297" spans="1:1">
      <c r="A297" s="5">
        <v>3.419</v>
      </c>
    </row>
    <row r="298" spans="1:1">
      <c r="A298" s="5">
        <v>7.6870000000000003</v>
      </c>
    </row>
    <row r="299" spans="1:1">
      <c r="A299" s="5">
        <v>2.589</v>
      </c>
    </row>
    <row r="300" spans="1:1">
      <c r="A300" s="5">
        <v>4.8449999999999998</v>
      </c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00"/>
  <sheetViews>
    <sheetView topLeftCell="A22" workbookViewId="0">
      <selection activeCell="I11" sqref="I11"/>
    </sheetView>
  </sheetViews>
  <sheetFormatPr defaultColWidth="14.42578125" defaultRowHeight="15.75" customHeight="1"/>
  <cols>
    <col min="4" max="4" width="22.7109375" customWidth="1"/>
    <col min="6" max="6" width="16.42578125" customWidth="1"/>
  </cols>
  <sheetData>
    <row r="1" spans="1:1">
      <c r="A1" s="2">
        <v>0.13</v>
      </c>
    </row>
    <row r="2" spans="1:1">
      <c r="A2" s="2">
        <v>0.151</v>
      </c>
    </row>
    <row r="3" spans="1:1">
      <c r="A3" s="2">
        <v>0.17100000000000001</v>
      </c>
    </row>
    <row r="4" spans="1:1">
      <c r="A4" s="2">
        <v>0.18099999999999999</v>
      </c>
    </row>
    <row r="5" spans="1:1">
      <c r="A5" s="2">
        <v>0.29899999999999999</v>
      </c>
    </row>
    <row r="6" spans="1:1">
      <c r="A6" s="2">
        <v>0.4</v>
      </c>
    </row>
    <row r="7" spans="1:1">
      <c r="A7" s="2">
        <v>0.501</v>
      </c>
    </row>
    <row r="8" spans="1:1">
      <c r="A8" s="2">
        <v>0.52600000000000002</v>
      </c>
    </row>
    <row r="9" spans="1:1">
      <c r="A9" s="2">
        <v>0.53700000000000003</v>
      </c>
    </row>
    <row r="10" spans="1:1">
      <c r="A10" s="2">
        <v>0.54300000000000004</v>
      </c>
    </row>
    <row r="11" spans="1:1">
      <c r="A11" s="2">
        <v>0.57999999999999996</v>
      </c>
    </row>
    <row r="12" spans="1:1">
      <c r="A12" s="2">
        <v>0.628</v>
      </c>
    </row>
    <row r="13" spans="1:1">
      <c r="A13" s="2">
        <v>0.71199999999999997</v>
      </c>
    </row>
    <row r="14" spans="1:1">
      <c r="A14" s="2">
        <v>0.72899999999999998</v>
      </c>
    </row>
    <row r="15" spans="1:1">
      <c r="A15" s="2">
        <v>0.745</v>
      </c>
    </row>
    <row r="16" spans="1:1">
      <c r="A16" s="2">
        <v>0.752</v>
      </c>
    </row>
    <row r="17" spans="1:5">
      <c r="A17" s="2">
        <v>0.83399999999999996</v>
      </c>
    </row>
    <row r="18" spans="1:5">
      <c r="A18" s="2">
        <v>0.89900000000000002</v>
      </c>
    </row>
    <row r="19" spans="1:5">
      <c r="A19" s="2">
        <v>0.97699999999999998</v>
      </c>
    </row>
    <row r="20" spans="1:5">
      <c r="A20" s="2">
        <v>1.0409999999999999</v>
      </c>
    </row>
    <row r="21" spans="1:5">
      <c r="A21" s="2">
        <v>1.1100000000000001</v>
      </c>
    </row>
    <row r="22" spans="1:5">
      <c r="A22" s="2">
        <v>1.1779999999999999</v>
      </c>
    </row>
    <row r="23" spans="1:5">
      <c r="A23" s="2">
        <v>1.472</v>
      </c>
    </row>
    <row r="24" spans="1:5">
      <c r="A24" s="2">
        <v>1.8320000000000001</v>
      </c>
    </row>
    <row r="25" spans="1:5">
      <c r="A25" s="2">
        <v>1.835</v>
      </c>
    </row>
    <row r="26" spans="1:5">
      <c r="A26" s="2">
        <v>1.86</v>
      </c>
    </row>
    <row r="27" spans="1:5">
      <c r="A27" s="2">
        <v>1.8720000000000001</v>
      </c>
    </row>
    <row r="28" spans="1:5">
      <c r="A28" s="2">
        <v>1.8740000000000001</v>
      </c>
    </row>
    <row r="29" spans="1:5">
      <c r="A29" s="2">
        <v>2.2559999999999998</v>
      </c>
    </row>
    <row r="30" spans="1:5">
      <c r="A30" s="2">
        <v>2.298</v>
      </c>
      <c r="D30" s="2" t="s">
        <v>47</v>
      </c>
      <c r="E30" s="8" t="s">
        <v>48</v>
      </c>
    </row>
    <row r="31" spans="1:5">
      <c r="A31" s="2">
        <v>2.38</v>
      </c>
    </row>
    <row r="32" spans="1:5">
      <c r="A32" s="2">
        <v>2.4180000000000001</v>
      </c>
      <c r="D32" s="2" t="s">
        <v>1</v>
      </c>
      <c r="E32" s="3">
        <f>AVERAGE(A1:A300)</f>
        <v>15.536903333333338</v>
      </c>
    </row>
    <row r="33" spans="1:8">
      <c r="A33" s="2">
        <v>2.4569999999999999</v>
      </c>
      <c r="D33" s="2" t="s">
        <v>2</v>
      </c>
      <c r="E33" s="3">
        <f>_xlfn.VAR.S(A1:A300)</f>
        <v>215.64430796721268</v>
      </c>
    </row>
    <row r="34" spans="1:8">
      <c r="A34" s="2">
        <v>2.5190000000000001</v>
      </c>
      <c r="D34" s="2" t="s">
        <v>3</v>
      </c>
      <c r="E34" s="3">
        <f>1/E32</f>
        <v>6.4362889988159352E-2</v>
      </c>
    </row>
    <row r="35" spans="1:8">
      <c r="A35" s="2">
        <v>2.5369999999999999</v>
      </c>
    </row>
    <row r="36" spans="1:8">
      <c r="A36" s="2">
        <v>2.6110000000000002</v>
      </c>
    </row>
    <row r="37" spans="1:8">
      <c r="A37" s="2">
        <v>2.617</v>
      </c>
    </row>
    <row r="38" spans="1:8">
      <c r="A38" s="2">
        <v>2.9009999999999998</v>
      </c>
    </row>
    <row r="39" spans="1:8">
      <c r="A39" s="2">
        <v>2.9009999999999998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</row>
    <row r="40" spans="1:8">
      <c r="A40" s="2">
        <v>3.0550000000000002</v>
      </c>
      <c r="D40" s="2" t="s">
        <v>49</v>
      </c>
      <c r="E40" s="2">
        <v>92</v>
      </c>
      <c r="F40" s="3">
        <f>EXP(-1*$E$34*0) - EXP(-1*$E$34*6.67)</f>
        <v>0.34903569950141378</v>
      </c>
      <c r="G40" s="3">
        <f t="shared" ref="G40:G56" si="0">F40*300</f>
        <v>104.71070985042414</v>
      </c>
      <c r="H40" s="9">
        <f t="shared" ref="H40:H56" si="1">(E40-G40)^2 / G40</f>
        <v>1.5429381114162581</v>
      </c>
    </row>
    <row r="41" spans="1:8">
      <c r="A41" s="2">
        <v>3.29</v>
      </c>
      <c r="D41" s="2" t="s">
        <v>50</v>
      </c>
      <c r="E41" s="2">
        <v>79</v>
      </c>
      <c r="F41" s="3">
        <f>EXP(-1*$E$34*6.67) - EXP(-1*$E$34*13.53)</f>
        <v>0.23236029555304483</v>
      </c>
      <c r="G41" s="3">
        <f t="shared" si="0"/>
        <v>69.708088665913451</v>
      </c>
      <c r="H41" s="9">
        <f t="shared" si="1"/>
        <v>1.2385882025014592</v>
      </c>
    </row>
    <row r="42" spans="1:8">
      <c r="A42" s="2">
        <v>3.3109999999999999</v>
      </c>
      <c r="D42" s="2" t="s">
        <v>51</v>
      </c>
      <c r="E42" s="2">
        <v>50</v>
      </c>
      <c r="F42" s="3">
        <f>EXP(-1*$E$34*13.53) - EXP(-1*$E$34*20.29)</f>
        <v>0.14768165693249907</v>
      </c>
      <c r="G42" s="3">
        <f t="shared" si="0"/>
        <v>44.304497079749723</v>
      </c>
      <c r="H42" s="9">
        <f t="shared" si="1"/>
        <v>0.73217744591905609</v>
      </c>
    </row>
    <row r="43" spans="1:8">
      <c r="A43" s="2">
        <v>3.3839999999999999</v>
      </c>
      <c r="D43" s="2" t="s">
        <v>52</v>
      </c>
      <c r="E43" s="2">
        <v>27</v>
      </c>
      <c r="F43" s="3">
        <f>EXP(-1*$E$34*20.29) - EXP(-1*$E$34*27.06)</f>
        <v>9.5693035056595488E-2</v>
      </c>
      <c r="G43" s="3">
        <f t="shared" si="0"/>
        <v>28.707910516978647</v>
      </c>
      <c r="H43" s="9">
        <f t="shared" si="1"/>
        <v>0.10160817285121111</v>
      </c>
    </row>
    <row r="44" spans="1:8">
      <c r="A44" s="2">
        <v>3.3980000000000001</v>
      </c>
      <c r="D44" s="2" t="s">
        <v>53</v>
      </c>
      <c r="E44" s="2">
        <v>23</v>
      </c>
      <c r="F44" s="3">
        <f>EXP(-1*$E$34*27.06) - EXP(-1*$E$34*33.82)</f>
        <v>6.1820133048937589E-2</v>
      </c>
      <c r="G44" s="3">
        <f t="shared" si="0"/>
        <v>18.546039914681277</v>
      </c>
      <c r="H44" s="9">
        <f t="shared" si="1"/>
        <v>1.069649398624908</v>
      </c>
    </row>
    <row r="45" spans="1:8">
      <c r="A45" s="2">
        <v>3.6379999999999999</v>
      </c>
      <c r="D45" s="2" t="s">
        <v>54</v>
      </c>
      <c r="E45" s="2">
        <v>13</v>
      </c>
      <c r="F45" s="3">
        <f>EXP(-1*$E$34*33.82) - EXP(-1*$E$34*40.59)</f>
        <v>4.005748772008498E-2</v>
      </c>
      <c r="G45" s="3">
        <f t="shared" si="0"/>
        <v>12.017246316025494</v>
      </c>
      <c r="H45" s="9">
        <f t="shared" si="1"/>
        <v>8.0368228957537716E-2</v>
      </c>
    </row>
    <row r="46" spans="1:8">
      <c r="A46" s="2">
        <v>3.6459999999999999</v>
      </c>
      <c r="D46" s="2" t="s">
        <v>55</v>
      </c>
      <c r="E46" s="2">
        <v>4</v>
      </c>
      <c r="F46" s="3">
        <f>EXP(-1*$E$34*40.59) - EXP(-1*$E$34*47.35)</f>
        <v>2.5878155280551485E-2</v>
      </c>
      <c r="G46" s="3">
        <f t="shared" si="0"/>
        <v>7.763446584165445</v>
      </c>
      <c r="H46" s="9">
        <f t="shared" si="1"/>
        <v>1.8243868928981763</v>
      </c>
    </row>
    <row r="47" spans="1:8">
      <c r="A47" s="2">
        <v>3.649</v>
      </c>
      <c r="D47" s="2" t="s">
        <v>56</v>
      </c>
      <c r="E47" s="2">
        <v>4</v>
      </c>
      <c r="F47" s="3">
        <f>EXP(-1*$E$34*47.35) - EXP(-1*$E$34*54.12)</f>
        <v>1.6768224787684395E-2</v>
      </c>
      <c r="G47" s="3">
        <f t="shared" si="0"/>
        <v>5.0304674363053188</v>
      </c>
      <c r="H47" s="9">
        <f t="shared" si="1"/>
        <v>0.211086375318146</v>
      </c>
    </row>
    <row r="48" spans="1:8">
      <c r="A48" s="2">
        <v>3.7149999999999999</v>
      </c>
      <c r="D48" s="2" t="s">
        <v>57</v>
      </c>
      <c r="E48" s="2">
        <v>5</v>
      </c>
      <c r="F48" s="3">
        <f>EXP(-1*$E$34*54.12) - EXP(-1*$E$34*60.88)</f>
        <v>1.0832699441041475E-2</v>
      </c>
      <c r="G48" s="3">
        <f t="shared" si="0"/>
        <v>3.2498098323124425</v>
      </c>
      <c r="H48" s="9">
        <f t="shared" si="1"/>
        <v>0.94256765199413761</v>
      </c>
    </row>
    <row r="49" spans="1:8">
      <c r="A49" s="2">
        <v>3.7290000000000001</v>
      </c>
      <c r="D49" s="2" t="s">
        <v>58</v>
      </c>
      <c r="E49" s="2">
        <v>0</v>
      </c>
      <c r="F49" s="3">
        <f>EXP(-1*$E$34*60.88) - EXP(-1*$E$34*67.65)</f>
        <v>7.0192460519517882E-3</v>
      </c>
      <c r="G49" s="3">
        <f t="shared" si="0"/>
        <v>2.1057738155855366</v>
      </c>
      <c r="H49" s="9">
        <f t="shared" si="1"/>
        <v>2.1057738155855366</v>
      </c>
    </row>
    <row r="50" spans="1:8">
      <c r="A50" s="2">
        <v>3.8260000000000001</v>
      </c>
      <c r="D50" s="2" t="s">
        <v>59</v>
      </c>
      <c r="E50" s="2">
        <v>0</v>
      </c>
      <c r="F50" s="3">
        <f>EXP(-1*$E$34*67.65) - EXP(-1*$E$34*74.41)</f>
        <v>4.5346113703912845E-3</v>
      </c>
      <c r="G50" s="3">
        <f t="shared" si="0"/>
        <v>1.3603834111173854</v>
      </c>
      <c r="H50" s="9">
        <f t="shared" si="1"/>
        <v>1.3603834111173854</v>
      </c>
    </row>
    <row r="51" spans="1:8">
      <c r="A51" s="2">
        <v>3.843</v>
      </c>
      <c r="D51" s="2" t="s">
        <v>60</v>
      </c>
      <c r="E51" s="2">
        <v>1</v>
      </c>
      <c r="F51" s="3">
        <f>EXP(-1*$E$34*74.41) - EXP(-1*$E$34*81.18)</f>
        <v>2.9382845090451994E-3</v>
      </c>
      <c r="G51" s="3">
        <f t="shared" si="0"/>
        <v>0.88148535271355988</v>
      </c>
      <c r="H51" s="9">
        <f t="shared" si="1"/>
        <v>1.5934152028948677E-2</v>
      </c>
    </row>
    <row r="52" spans="1:8">
      <c r="A52" s="2">
        <v>3.8860000000000001</v>
      </c>
      <c r="D52" s="2" t="s">
        <v>61</v>
      </c>
      <c r="E52" s="2">
        <v>1</v>
      </c>
      <c r="F52" s="3">
        <f>EXP(-1*$E$34*81.18) - EXP(-1*$E$34*87.94)</f>
        <v>1.8982064805173815E-3</v>
      </c>
      <c r="G52" s="3">
        <f t="shared" si="0"/>
        <v>0.56946194415521445</v>
      </c>
      <c r="H52" s="9">
        <f t="shared" si="1"/>
        <v>0.32550553980492947</v>
      </c>
    </row>
    <row r="53" spans="1:8">
      <c r="A53" s="2">
        <v>3.9980000000000002</v>
      </c>
      <c r="D53" s="2" t="s">
        <v>62</v>
      </c>
      <c r="E53" s="2">
        <v>0</v>
      </c>
      <c r="F53" s="3">
        <f>EXP(-1*$E$34*87.94) - EXP(-1*$E$34*94.71)</f>
        <v>1.2299776631557622E-3</v>
      </c>
      <c r="G53" s="3">
        <f t="shared" si="0"/>
        <v>0.36899329894672867</v>
      </c>
      <c r="H53" s="9">
        <f t="shared" si="1"/>
        <v>0.36899329894672867</v>
      </c>
    </row>
    <row r="54" spans="1:8">
      <c r="A54" s="2">
        <v>4.181</v>
      </c>
      <c r="D54" s="2" t="s">
        <v>63</v>
      </c>
      <c r="E54" s="2">
        <v>0</v>
      </c>
      <c r="F54" s="3">
        <f>EXP(-1*$E$34*94.71) - EXP(-1*$E$34*101.47)</f>
        <v>7.9459683495815715E-4</v>
      </c>
      <c r="G54" s="3">
        <f t="shared" si="0"/>
        <v>0.23837905048744715</v>
      </c>
      <c r="H54" s="9">
        <f t="shared" si="1"/>
        <v>0.23837905048744715</v>
      </c>
    </row>
    <row r="55" spans="1:8">
      <c r="A55" s="2">
        <v>4.2039999999999997</v>
      </c>
      <c r="D55" s="2" t="s">
        <v>64</v>
      </c>
      <c r="E55" s="2">
        <v>0</v>
      </c>
      <c r="F55" s="3">
        <f>EXP(-1*$E$34*101.47) - EXP(-1*$E$34*108.24)</f>
        <v>5.1487357579056139E-4</v>
      </c>
      <c r="G55" s="3">
        <f t="shared" si="0"/>
        <v>0.15446207273716842</v>
      </c>
      <c r="H55" s="9">
        <f t="shared" si="1"/>
        <v>0.15446207273716842</v>
      </c>
    </row>
    <row r="56" spans="1:8">
      <c r="A56" s="2">
        <v>4.266</v>
      </c>
      <c r="D56" s="2" t="s">
        <v>65</v>
      </c>
      <c r="E56" s="2">
        <v>1</v>
      </c>
      <c r="F56" s="3">
        <f>EXP(-1*$E$34*108.24) - EXP(-1*$E$34*9999999999)</f>
        <v>9.4281619233677711E-4</v>
      </c>
      <c r="G56" s="3">
        <f t="shared" si="0"/>
        <v>0.28284485770103313</v>
      </c>
      <c r="H56" s="9">
        <f t="shared" si="1"/>
        <v>1.8183519485069737</v>
      </c>
    </row>
    <row r="57" spans="1:8">
      <c r="A57" s="2">
        <v>4.2889999999999997</v>
      </c>
      <c r="D57" s="2" t="s">
        <v>66</v>
      </c>
      <c r="E57" s="3">
        <f>SUM(E40:E56)</f>
        <v>300</v>
      </c>
      <c r="H57" s="3">
        <f>SUM(H40:H56)</f>
        <v>14.131153769696008</v>
      </c>
    </row>
    <row r="58" spans="1:8">
      <c r="A58" s="2">
        <v>4.3090000000000002</v>
      </c>
    </row>
    <row r="59" spans="1:8">
      <c r="A59" s="2">
        <v>4.4059999999999997</v>
      </c>
    </row>
    <row r="60" spans="1:8">
      <c r="A60" s="2">
        <v>4.49</v>
      </c>
    </row>
    <row r="61" spans="1:8">
      <c r="A61" s="2">
        <v>4.5</v>
      </c>
    </row>
    <row r="62" spans="1:8">
      <c r="A62" s="2">
        <v>4.54</v>
      </c>
      <c r="D62" s="2" t="s">
        <v>26</v>
      </c>
      <c r="E62" s="2">
        <v>0.05</v>
      </c>
    </row>
    <row r="63" spans="1:8">
      <c r="A63" s="2">
        <v>4.7119999999999997</v>
      </c>
      <c r="D63" s="2" t="s">
        <v>27</v>
      </c>
      <c r="E63" s="2">
        <f>17-1-1</f>
        <v>15</v>
      </c>
    </row>
    <row r="64" spans="1:8">
      <c r="A64" s="2">
        <v>4.7439999999999998</v>
      </c>
      <c r="D64" s="2" t="s">
        <v>28</v>
      </c>
      <c r="E64" s="2">
        <v>25</v>
      </c>
    </row>
    <row r="65" spans="1:4">
      <c r="A65" s="2">
        <v>4.7590000000000003</v>
      </c>
    </row>
    <row r="66" spans="1:4">
      <c r="A66" s="2">
        <v>4.8220000000000001</v>
      </c>
      <c r="D66" s="10" t="s">
        <v>29</v>
      </c>
    </row>
    <row r="67" spans="1:4">
      <c r="A67" s="2">
        <v>5.0839999999999996</v>
      </c>
      <c r="D67" s="10" t="s">
        <v>30</v>
      </c>
    </row>
    <row r="68" spans="1:4">
      <c r="A68" s="2">
        <v>5.0880000000000001</v>
      </c>
    </row>
    <row r="69" spans="1:4">
      <c r="A69" s="2">
        <v>5.1390000000000002</v>
      </c>
    </row>
    <row r="70" spans="1:4">
      <c r="A70" s="2">
        <v>5.2590000000000003</v>
      </c>
    </row>
    <row r="71" spans="1:4">
      <c r="A71" s="2">
        <v>5.4649999999999999</v>
      </c>
    </row>
    <row r="72" spans="1:4">
      <c r="A72" s="2">
        <v>5.4770000000000003</v>
      </c>
    </row>
    <row r="73" spans="1:4">
      <c r="A73" s="2">
        <v>5.4930000000000003</v>
      </c>
    </row>
    <row r="74" spans="1:4">
      <c r="A74" s="2">
        <v>5.6189999999999998</v>
      </c>
    </row>
    <row r="75" spans="1:4">
      <c r="A75" s="2">
        <v>5.6210000000000004</v>
      </c>
    </row>
    <row r="76" spans="1:4">
      <c r="A76" s="2">
        <v>5.6420000000000003</v>
      </c>
    </row>
    <row r="77" spans="1:4">
      <c r="A77" s="2">
        <v>5.7290000000000001</v>
      </c>
    </row>
    <row r="78" spans="1:4">
      <c r="A78" s="2">
        <v>5.7519999999999998</v>
      </c>
    </row>
    <row r="79" spans="1:4">
      <c r="A79" s="2">
        <v>5.78</v>
      </c>
    </row>
    <row r="80" spans="1:4">
      <c r="A80" s="2">
        <v>5.8150000000000004</v>
      </c>
    </row>
    <row r="81" spans="1:4">
      <c r="A81" s="2">
        <v>5.8819999999999997</v>
      </c>
    </row>
    <row r="82" spans="1:4">
      <c r="A82" s="2">
        <v>6.0250000000000004</v>
      </c>
    </row>
    <row r="83" spans="1:4">
      <c r="A83" s="2">
        <v>6.0640000000000001</v>
      </c>
    </row>
    <row r="84" spans="1:4">
      <c r="A84" s="2">
        <v>6.0990000000000002</v>
      </c>
    </row>
    <row r="85" spans="1:4">
      <c r="A85" s="2">
        <v>6.1520000000000001</v>
      </c>
    </row>
    <row r="86" spans="1:4">
      <c r="A86" s="2">
        <v>6.1879999999999997</v>
      </c>
    </row>
    <row r="87" spans="1:4">
      <c r="A87" s="2">
        <v>6.3869999999999996</v>
      </c>
    </row>
    <row r="88" spans="1:4">
      <c r="A88" s="2">
        <v>6.5039999999999996</v>
      </c>
      <c r="D88" s="2" t="s">
        <v>31</v>
      </c>
    </row>
    <row r="89" spans="1:4">
      <c r="A89" s="2">
        <v>6.516</v>
      </c>
    </row>
    <row r="90" spans="1:4">
      <c r="A90" s="2">
        <v>6.617</v>
      </c>
    </row>
    <row r="91" spans="1:4">
      <c r="A91" s="2">
        <v>6.6310000000000002</v>
      </c>
    </row>
    <row r="92" spans="1:4">
      <c r="A92" s="2">
        <v>6.726</v>
      </c>
    </row>
    <row r="93" spans="1:4">
      <c r="A93" s="2">
        <v>6.8010000000000002</v>
      </c>
    </row>
    <row r="94" spans="1:4">
      <c r="A94" s="2">
        <v>6.8280000000000003</v>
      </c>
    </row>
    <row r="95" spans="1:4">
      <c r="A95" s="2">
        <v>6.87</v>
      </c>
    </row>
    <row r="96" spans="1:4">
      <c r="A96" s="2">
        <v>6.8849999999999998</v>
      </c>
    </row>
    <row r="97" spans="1:1">
      <c r="A97" s="2">
        <v>6.9320000000000004</v>
      </c>
    </row>
    <row r="98" spans="1:1">
      <c r="A98" s="2">
        <v>7.0140000000000002</v>
      </c>
    </row>
    <row r="99" spans="1:1">
      <c r="A99" s="2">
        <v>7.1</v>
      </c>
    </row>
    <row r="100" spans="1:1">
      <c r="A100" s="2">
        <v>7.1239999999999997</v>
      </c>
    </row>
    <row r="101" spans="1:1">
      <c r="A101" s="2">
        <v>7.19</v>
      </c>
    </row>
    <row r="102" spans="1:1">
      <c r="A102" s="2">
        <v>7.3339999999999996</v>
      </c>
    </row>
    <row r="103" spans="1:1">
      <c r="A103" s="2">
        <v>7.3659999999999997</v>
      </c>
    </row>
    <row r="104" spans="1:1">
      <c r="A104" s="2">
        <v>7.4550000000000001</v>
      </c>
    </row>
    <row r="105" spans="1:1">
      <c r="A105" s="2">
        <v>7.47</v>
      </c>
    </row>
    <row r="106" spans="1:1">
      <c r="A106" s="2">
        <v>7.6550000000000002</v>
      </c>
    </row>
    <row r="107" spans="1:1">
      <c r="A107" s="2">
        <v>7.6890000000000001</v>
      </c>
    </row>
    <row r="108" spans="1:1">
      <c r="A108" s="2">
        <v>8.0129999999999999</v>
      </c>
    </row>
    <row r="109" spans="1:1">
      <c r="A109" s="2">
        <v>8.1</v>
      </c>
    </row>
    <row r="110" spans="1:1">
      <c r="A110" s="2">
        <v>8.1180000000000003</v>
      </c>
    </row>
    <row r="111" spans="1:1">
      <c r="A111" s="2">
        <v>8.1340000000000003</v>
      </c>
    </row>
    <row r="112" spans="1:1">
      <c r="A112" s="2">
        <v>8.1479999999999997</v>
      </c>
    </row>
    <row r="113" spans="1:1">
      <c r="A113" s="2">
        <v>8.1999999999999993</v>
      </c>
    </row>
    <row r="114" spans="1:1">
      <c r="A114" s="2">
        <v>8.2210000000000001</v>
      </c>
    </row>
    <row r="115" spans="1:1">
      <c r="A115" s="2">
        <v>8.343</v>
      </c>
    </row>
    <row r="116" spans="1:1">
      <c r="A116" s="2">
        <v>8.484</v>
      </c>
    </row>
    <row r="117" spans="1:1">
      <c r="A117" s="2">
        <v>8.7159999999999993</v>
      </c>
    </row>
    <row r="118" spans="1:1">
      <c r="A118" s="2">
        <v>8.7270000000000003</v>
      </c>
    </row>
    <row r="119" spans="1:1">
      <c r="A119" s="2">
        <v>8.8040000000000003</v>
      </c>
    </row>
    <row r="120" spans="1:1">
      <c r="A120" s="2">
        <v>8.8629999999999995</v>
      </c>
    </row>
    <row r="121" spans="1:1">
      <c r="A121" s="2">
        <v>8.9710000000000001</v>
      </c>
    </row>
    <row r="122" spans="1:1">
      <c r="A122" s="2">
        <v>9.0030000000000001</v>
      </c>
    </row>
    <row r="123" spans="1:1">
      <c r="A123" s="2">
        <v>9.01</v>
      </c>
    </row>
    <row r="124" spans="1:1">
      <c r="A124" s="2">
        <v>9.0760000000000005</v>
      </c>
    </row>
    <row r="125" spans="1:1">
      <c r="A125" s="2">
        <v>9.1649999999999991</v>
      </c>
    </row>
    <row r="126" spans="1:1">
      <c r="A126" s="2">
        <v>9.2159999999999993</v>
      </c>
    </row>
    <row r="127" spans="1:1">
      <c r="A127" s="2">
        <v>9.4890000000000008</v>
      </c>
    </row>
    <row r="128" spans="1:1">
      <c r="A128" s="2">
        <v>9.6050000000000004</v>
      </c>
    </row>
    <row r="129" spans="1:1">
      <c r="A129" s="2">
        <v>9.6389999999999993</v>
      </c>
    </row>
    <row r="130" spans="1:1">
      <c r="A130" s="2">
        <v>9.6530000000000005</v>
      </c>
    </row>
    <row r="131" spans="1:1">
      <c r="A131" s="2">
        <v>9.6720000000000006</v>
      </c>
    </row>
    <row r="132" spans="1:1">
      <c r="A132" s="2">
        <v>9.8160000000000007</v>
      </c>
    </row>
    <row r="133" spans="1:1">
      <c r="A133" s="2">
        <v>9.8190000000000008</v>
      </c>
    </row>
    <row r="134" spans="1:1">
      <c r="A134" s="2">
        <v>9.8320000000000007</v>
      </c>
    </row>
    <row r="135" spans="1:1">
      <c r="A135" s="2">
        <v>9.8979999999999997</v>
      </c>
    </row>
    <row r="136" spans="1:1">
      <c r="A136" s="2">
        <v>10.013</v>
      </c>
    </row>
    <row r="137" spans="1:1">
      <c r="A137" s="2">
        <v>10.298999999999999</v>
      </c>
    </row>
    <row r="138" spans="1:1">
      <c r="A138" s="2">
        <v>10.314</v>
      </c>
    </row>
    <row r="139" spans="1:1">
      <c r="A139" s="2">
        <v>10.423999999999999</v>
      </c>
    </row>
    <row r="140" spans="1:1">
      <c r="A140" s="2">
        <v>10.641999999999999</v>
      </c>
    </row>
    <row r="141" spans="1:1">
      <c r="A141" s="2">
        <v>10.643000000000001</v>
      </c>
    </row>
    <row r="142" spans="1:1">
      <c r="A142" s="2">
        <v>10.664999999999999</v>
      </c>
    </row>
    <row r="143" spans="1:1">
      <c r="A143" s="2">
        <v>10.721</v>
      </c>
    </row>
    <row r="144" spans="1:1">
      <c r="A144" s="2">
        <v>10.826000000000001</v>
      </c>
    </row>
    <row r="145" spans="1:1">
      <c r="A145" s="2">
        <v>10.874000000000001</v>
      </c>
    </row>
    <row r="146" spans="1:1">
      <c r="A146" s="2">
        <v>10.885</v>
      </c>
    </row>
    <row r="147" spans="1:1">
      <c r="A147" s="2">
        <v>11.279</v>
      </c>
    </row>
    <row r="148" spans="1:1">
      <c r="A148" s="2">
        <v>11.31</v>
      </c>
    </row>
    <row r="149" spans="1:1">
      <c r="A149" s="2">
        <v>11.374000000000001</v>
      </c>
    </row>
    <row r="150" spans="1:1">
      <c r="A150" s="2">
        <v>11.581</v>
      </c>
    </row>
    <row r="151" spans="1:1">
      <c r="A151" s="2">
        <v>11.702</v>
      </c>
    </row>
    <row r="152" spans="1:1">
      <c r="A152" s="2">
        <v>11.782</v>
      </c>
    </row>
    <row r="153" spans="1:1">
      <c r="A153" s="2">
        <v>11.992000000000001</v>
      </c>
    </row>
    <row r="154" spans="1:1">
      <c r="A154" s="2">
        <v>12.065</v>
      </c>
    </row>
    <row r="155" spans="1:1">
      <c r="A155" s="2">
        <v>12.067</v>
      </c>
    </row>
    <row r="156" spans="1:1">
      <c r="A156" s="2">
        <v>12.239000000000001</v>
      </c>
    </row>
    <row r="157" spans="1:1">
      <c r="A157" s="2">
        <v>12.363</v>
      </c>
    </row>
    <row r="158" spans="1:1">
      <c r="A158" s="2">
        <v>12.388999999999999</v>
      </c>
    </row>
    <row r="159" spans="1:1">
      <c r="A159" s="2">
        <v>12.444000000000001</v>
      </c>
    </row>
    <row r="160" spans="1:1">
      <c r="A160" s="2">
        <v>12.486000000000001</v>
      </c>
    </row>
    <row r="161" spans="1:1">
      <c r="A161" s="2">
        <v>12.500999999999999</v>
      </c>
    </row>
    <row r="162" spans="1:1">
      <c r="A162" s="2">
        <v>12.615</v>
      </c>
    </row>
    <row r="163" spans="1:1">
      <c r="A163" s="2">
        <v>12.706</v>
      </c>
    </row>
    <row r="164" spans="1:1">
      <c r="A164" s="2">
        <v>12.722</v>
      </c>
    </row>
    <row r="165" spans="1:1">
      <c r="A165" s="2">
        <v>12.76</v>
      </c>
    </row>
    <row r="166" spans="1:1">
      <c r="A166" s="2">
        <v>12.798</v>
      </c>
    </row>
    <row r="167" spans="1:1">
      <c r="A167" s="2">
        <v>12.884</v>
      </c>
    </row>
    <row r="168" spans="1:1">
      <c r="A168" s="2">
        <v>13.023999999999999</v>
      </c>
    </row>
    <row r="169" spans="1:1">
      <c r="A169" s="2">
        <v>13.089</v>
      </c>
    </row>
    <row r="170" spans="1:1">
      <c r="A170" s="2">
        <v>13.388</v>
      </c>
    </row>
    <row r="171" spans="1:1">
      <c r="A171" s="2">
        <v>13.484</v>
      </c>
    </row>
    <row r="172" spans="1:1">
      <c r="A172" s="2">
        <v>13.574999999999999</v>
      </c>
    </row>
    <row r="173" spans="1:1">
      <c r="A173" s="2">
        <v>13.587</v>
      </c>
    </row>
    <row r="174" spans="1:1">
      <c r="A174" s="2">
        <v>13.65</v>
      </c>
    </row>
    <row r="175" spans="1:1">
      <c r="A175" s="2">
        <v>14.026</v>
      </c>
    </row>
    <row r="176" spans="1:1">
      <c r="A176" s="2">
        <v>14.135999999999999</v>
      </c>
    </row>
    <row r="177" spans="1:1">
      <c r="A177" s="2">
        <v>14.228999999999999</v>
      </c>
    </row>
    <row r="178" spans="1:1">
      <c r="A178" s="2">
        <v>14.308999999999999</v>
      </c>
    </row>
    <row r="179" spans="1:1">
      <c r="A179" s="2">
        <v>14.432</v>
      </c>
    </row>
    <row r="180" spans="1:1">
      <c r="A180" s="2">
        <v>14.497999999999999</v>
      </c>
    </row>
    <row r="181" spans="1:1">
      <c r="A181" s="2">
        <v>14.619</v>
      </c>
    </row>
    <row r="182" spans="1:1">
      <c r="A182" s="2">
        <v>14.772</v>
      </c>
    </row>
    <row r="183" spans="1:1">
      <c r="A183" s="2">
        <v>14.952999999999999</v>
      </c>
    </row>
    <row r="184" spans="1:1">
      <c r="A184" s="2">
        <v>15.065</v>
      </c>
    </row>
    <row r="185" spans="1:1">
      <c r="A185" s="2">
        <v>15.24</v>
      </c>
    </row>
    <row r="186" spans="1:1">
      <c r="A186" s="2">
        <v>15.401</v>
      </c>
    </row>
    <row r="187" spans="1:1">
      <c r="A187" s="2">
        <v>15.407999999999999</v>
      </c>
    </row>
    <row r="188" spans="1:1">
      <c r="A188" s="2">
        <v>15.465999999999999</v>
      </c>
    </row>
    <row r="189" spans="1:1">
      <c r="A189" s="2">
        <v>15.492000000000001</v>
      </c>
    </row>
    <row r="190" spans="1:1">
      <c r="A190" s="2">
        <v>15.606999999999999</v>
      </c>
    </row>
    <row r="191" spans="1:1">
      <c r="A191" s="2">
        <v>15.609</v>
      </c>
    </row>
    <row r="192" spans="1:1">
      <c r="A192" s="2">
        <v>15.661</v>
      </c>
    </row>
    <row r="193" spans="1:1">
      <c r="A193" s="2">
        <v>15.698</v>
      </c>
    </row>
    <row r="194" spans="1:1">
      <c r="A194" s="2">
        <v>16.050999999999998</v>
      </c>
    </row>
    <row r="195" spans="1:1">
      <c r="A195" s="2">
        <v>16.184999999999999</v>
      </c>
    </row>
    <row r="196" spans="1:1">
      <c r="A196" s="2">
        <v>16.475000000000001</v>
      </c>
    </row>
    <row r="197" spans="1:1">
      <c r="A197" s="2">
        <v>16.669</v>
      </c>
    </row>
    <row r="198" spans="1:1">
      <c r="A198" s="2">
        <v>16.766999999999999</v>
      </c>
    </row>
    <row r="199" spans="1:1">
      <c r="A199" s="2">
        <v>17.088999999999999</v>
      </c>
    </row>
    <row r="200" spans="1:1">
      <c r="A200" s="2">
        <v>17.361000000000001</v>
      </c>
    </row>
    <row r="201" spans="1:1">
      <c r="A201" s="2">
        <v>17.370999999999999</v>
      </c>
    </row>
    <row r="202" spans="1:1">
      <c r="A202" s="2">
        <v>17.498000000000001</v>
      </c>
    </row>
    <row r="203" spans="1:1">
      <c r="A203" s="2">
        <v>17.526</v>
      </c>
    </row>
    <row r="204" spans="1:1">
      <c r="A204" s="2">
        <v>17.614999999999998</v>
      </c>
    </row>
    <row r="205" spans="1:1">
      <c r="A205" s="2">
        <v>17.893999999999998</v>
      </c>
    </row>
    <row r="206" spans="1:1">
      <c r="A206" s="2">
        <v>17.913</v>
      </c>
    </row>
    <row r="207" spans="1:1">
      <c r="A207" s="2">
        <v>17.914999999999999</v>
      </c>
    </row>
    <row r="208" spans="1:1">
      <c r="A208" s="2">
        <v>18.510999999999999</v>
      </c>
    </row>
    <row r="209" spans="1:1">
      <c r="A209" s="2">
        <v>18.536999999999999</v>
      </c>
    </row>
    <row r="210" spans="1:1">
      <c r="A210" s="2">
        <v>18.791</v>
      </c>
    </row>
    <row r="211" spans="1:1">
      <c r="A211" s="2">
        <v>19.012</v>
      </c>
    </row>
    <row r="212" spans="1:1">
      <c r="A212" s="2">
        <v>19.081</v>
      </c>
    </row>
    <row r="213" spans="1:1">
      <c r="A213" s="2">
        <v>19.209</v>
      </c>
    </row>
    <row r="214" spans="1:1">
      <c r="A214" s="2">
        <v>19.248999999999999</v>
      </c>
    </row>
    <row r="215" spans="1:1">
      <c r="A215" s="2">
        <v>19.38</v>
      </c>
    </row>
    <row r="216" spans="1:1">
      <c r="A216" s="2">
        <v>19.463999999999999</v>
      </c>
    </row>
    <row r="217" spans="1:1">
      <c r="A217" s="2">
        <v>19.681000000000001</v>
      </c>
    </row>
    <row r="218" spans="1:1">
      <c r="A218" s="2">
        <v>19.8</v>
      </c>
    </row>
    <row r="219" spans="1:1">
      <c r="A219" s="2">
        <v>19.803000000000001</v>
      </c>
    </row>
    <row r="220" spans="1:1">
      <c r="A220" s="2">
        <v>19.966999999999999</v>
      </c>
    </row>
    <row r="221" spans="1:1">
      <c r="A221" s="2">
        <v>20.262</v>
      </c>
    </row>
    <row r="222" spans="1:1">
      <c r="A222" s="2">
        <v>20.393000000000001</v>
      </c>
    </row>
    <row r="223" spans="1:1">
      <c r="A223" s="2">
        <v>20.640999999999998</v>
      </c>
    </row>
    <row r="224" spans="1:1">
      <c r="A224" s="2">
        <v>20.738</v>
      </c>
    </row>
    <row r="225" spans="1:1">
      <c r="A225" s="2">
        <v>20.809000000000001</v>
      </c>
    </row>
    <row r="226" spans="1:1">
      <c r="A226" s="2">
        <v>20.853999999999999</v>
      </c>
    </row>
    <row r="227" spans="1:1">
      <c r="A227" s="2">
        <v>21.175000000000001</v>
      </c>
    </row>
    <row r="228" spans="1:1">
      <c r="A228" s="2">
        <v>21.273</v>
      </c>
    </row>
    <row r="229" spans="1:1">
      <c r="A229" s="2">
        <v>21.309000000000001</v>
      </c>
    </row>
    <row r="230" spans="1:1">
      <c r="A230" s="2">
        <v>21.399000000000001</v>
      </c>
    </row>
    <row r="231" spans="1:1">
      <c r="A231" s="2">
        <v>21.722000000000001</v>
      </c>
    </row>
    <row r="232" spans="1:1">
      <c r="A232" s="2">
        <v>21.927</v>
      </c>
    </row>
    <row r="233" spans="1:1">
      <c r="A233" s="2">
        <v>22.285</v>
      </c>
    </row>
    <row r="234" spans="1:1">
      <c r="A234" s="2">
        <v>22.388000000000002</v>
      </c>
    </row>
    <row r="235" spans="1:1">
      <c r="A235" s="2">
        <v>22.417999999999999</v>
      </c>
    </row>
    <row r="236" spans="1:1">
      <c r="A236" s="2">
        <v>22.693000000000001</v>
      </c>
    </row>
    <row r="237" spans="1:1">
      <c r="A237" s="2">
        <v>22.725000000000001</v>
      </c>
    </row>
    <row r="238" spans="1:1">
      <c r="A238" s="2">
        <v>22.725999999999999</v>
      </c>
    </row>
    <row r="239" spans="1:1">
      <c r="A239" s="2">
        <v>23.135000000000002</v>
      </c>
    </row>
    <row r="240" spans="1:1">
      <c r="A240" s="2">
        <v>23.280999999999999</v>
      </c>
    </row>
    <row r="241" spans="1:1">
      <c r="A241" s="2">
        <v>23.731000000000002</v>
      </c>
    </row>
    <row r="242" spans="1:1">
      <c r="A242" s="2">
        <v>24.358000000000001</v>
      </c>
    </row>
    <row r="243" spans="1:1">
      <c r="A243" s="2">
        <v>24.779</v>
      </c>
    </row>
    <row r="244" spans="1:1">
      <c r="A244" s="2">
        <v>25.056999999999999</v>
      </c>
    </row>
    <row r="245" spans="1:1">
      <c r="A245" s="2">
        <v>25.277000000000001</v>
      </c>
    </row>
    <row r="246" spans="1:1">
      <c r="A246" s="2">
        <v>25.311</v>
      </c>
    </row>
    <row r="247" spans="1:1">
      <c r="A247" s="2">
        <v>25.911999999999999</v>
      </c>
    </row>
    <row r="248" spans="1:1">
      <c r="A248" s="2">
        <v>26.748999999999999</v>
      </c>
    </row>
    <row r="249" spans="1:1">
      <c r="A249" s="2">
        <v>27.283000000000001</v>
      </c>
    </row>
    <row r="250" spans="1:1">
      <c r="A250" s="2">
        <v>27.434000000000001</v>
      </c>
    </row>
    <row r="251" spans="1:1">
      <c r="A251" s="2">
        <v>27.466000000000001</v>
      </c>
    </row>
    <row r="252" spans="1:1">
      <c r="A252" s="2">
        <v>27.739000000000001</v>
      </c>
    </row>
    <row r="253" spans="1:1">
      <c r="A253" s="2">
        <v>27.925999999999998</v>
      </c>
    </row>
    <row r="254" spans="1:1">
      <c r="A254" s="2">
        <v>28.762</v>
      </c>
    </row>
    <row r="255" spans="1:1">
      <c r="A255" s="2">
        <v>29.404</v>
      </c>
    </row>
    <row r="256" spans="1:1">
      <c r="A256" s="2">
        <v>29.460999999999999</v>
      </c>
    </row>
    <row r="257" spans="1:1">
      <c r="A257" s="2">
        <v>29.895</v>
      </c>
    </row>
    <row r="258" spans="1:1">
      <c r="A258" s="2">
        <v>29.9</v>
      </c>
    </row>
    <row r="259" spans="1:1">
      <c r="A259" s="2">
        <v>30.164999999999999</v>
      </c>
    </row>
    <row r="260" spans="1:1">
      <c r="A260" s="2">
        <v>30.41</v>
      </c>
    </row>
    <row r="261" spans="1:1">
      <c r="A261" s="2">
        <v>30.927</v>
      </c>
    </row>
    <row r="262" spans="1:1">
      <c r="A262" s="2">
        <v>30.934999999999999</v>
      </c>
    </row>
    <row r="263" spans="1:1">
      <c r="A263" s="2">
        <v>31.423999999999999</v>
      </c>
    </row>
    <row r="264" spans="1:1">
      <c r="A264" s="2">
        <v>31.757000000000001</v>
      </c>
    </row>
    <row r="265" spans="1:1">
      <c r="A265" s="2">
        <v>31.84</v>
      </c>
    </row>
    <row r="266" spans="1:1">
      <c r="A266" s="2">
        <v>32.216000000000001</v>
      </c>
    </row>
    <row r="267" spans="1:1">
      <c r="A267" s="2">
        <v>33.197000000000003</v>
      </c>
    </row>
    <row r="268" spans="1:1">
      <c r="A268" s="2">
        <v>33.359000000000002</v>
      </c>
    </row>
    <row r="269" spans="1:1">
      <c r="A269" s="2">
        <v>33.457999999999998</v>
      </c>
    </row>
    <row r="270" spans="1:1">
      <c r="A270" s="2">
        <v>33.561</v>
      </c>
    </row>
    <row r="271" spans="1:1">
      <c r="A271" s="2">
        <v>33.682000000000002</v>
      </c>
    </row>
    <row r="272" spans="1:1">
      <c r="A272" s="2">
        <v>33.981000000000002</v>
      </c>
    </row>
    <row r="273" spans="1:1">
      <c r="A273" s="2">
        <v>34.064999999999998</v>
      </c>
    </row>
    <row r="274" spans="1:1">
      <c r="A274" s="2">
        <v>34.859000000000002</v>
      </c>
    </row>
    <row r="275" spans="1:1">
      <c r="A275" s="2">
        <v>35.337000000000003</v>
      </c>
    </row>
    <row r="276" spans="1:1">
      <c r="A276" s="2">
        <v>35.387999999999998</v>
      </c>
    </row>
    <row r="277" spans="1:1">
      <c r="A277" s="2">
        <v>36.682000000000002</v>
      </c>
    </row>
    <row r="278" spans="1:1">
      <c r="A278" s="2">
        <v>36.896000000000001</v>
      </c>
    </row>
    <row r="279" spans="1:1">
      <c r="A279" s="2">
        <v>37.901000000000003</v>
      </c>
    </row>
    <row r="280" spans="1:1">
      <c r="A280" s="2">
        <v>37.930999999999997</v>
      </c>
    </row>
    <row r="281" spans="1:1">
      <c r="A281" s="2">
        <v>38.091999999999999</v>
      </c>
    </row>
    <row r="282" spans="1:1">
      <c r="A282" s="2">
        <v>39.264000000000003</v>
      </c>
    </row>
    <row r="283" spans="1:1">
      <c r="A283" s="2">
        <v>40.125</v>
      </c>
    </row>
    <row r="284" spans="1:1">
      <c r="A284" s="2">
        <v>40.347000000000001</v>
      </c>
    </row>
    <row r="285" spans="1:1">
      <c r="A285" s="2">
        <v>40.609000000000002</v>
      </c>
    </row>
    <row r="286" spans="1:1">
      <c r="A286" s="2">
        <v>41.973999999999997</v>
      </c>
    </row>
    <row r="287" spans="1:1">
      <c r="A287" s="2">
        <v>42.023000000000003</v>
      </c>
    </row>
    <row r="288" spans="1:1">
      <c r="A288" s="2">
        <v>43.94</v>
      </c>
    </row>
    <row r="289" spans="1:1">
      <c r="A289" s="2">
        <v>48.16</v>
      </c>
    </row>
    <row r="290" spans="1:1">
      <c r="A290" s="2">
        <v>49.408999999999999</v>
      </c>
    </row>
    <row r="291" spans="1:1">
      <c r="A291" s="2">
        <v>49.536000000000001</v>
      </c>
    </row>
    <row r="292" spans="1:1">
      <c r="A292" s="2">
        <v>50.536999999999999</v>
      </c>
    </row>
    <row r="293" spans="1:1">
      <c r="A293" s="2">
        <v>55.116999999999997</v>
      </c>
    </row>
    <row r="294" spans="1:1">
      <c r="A294" s="2">
        <v>55.963999999999999</v>
      </c>
    </row>
    <row r="295" spans="1:1">
      <c r="A295" s="2">
        <v>56.072000000000003</v>
      </c>
    </row>
    <row r="296" spans="1:1">
      <c r="A296" s="2">
        <v>56.591999999999999</v>
      </c>
    </row>
    <row r="297" spans="1:1">
      <c r="A297" s="2">
        <v>60.375</v>
      </c>
    </row>
    <row r="298" spans="1:1">
      <c r="A298" s="2">
        <v>76.825000000000003</v>
      </c>
    </row>
    <row r="299" spans="1:1">
      <c r="A299" s="2">
        <v>87.462999999999994</v>
      </c>
    </row>
    <row r="300" spans="1:1">
      <c r="A300" s="2">
        <v>114.426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300"/>
  <sheetViews>
    <sheetView tabSelected="1" workbookViewId="0">
      <selection activeCell="C12" sqref="C12"/>
    </sheetView>
  </sheetViews>
  <sheetFormatPr defaultColWidth="14.42578125" defaultRowHeight="15.75" customHeight="1"/>
  <cols>
    <col min="5" max="5" width="23.28515625" customWidth="1"/>
    <col min="7" max="7" width="18.85546875" customWidth="1"/>
  </cols>
  <sheetData>
    <row r="1" spans="1:11">
      <c r="A1" s="2">
        <v>9.0999999999999998E-2</v>
      </c>
    </row>
    <row r="2" spans="1:11">
      <c r="A2" s="2">
        <v>9.1999999999999998E-2</v>
      </c>
    </row>
    <row r="3" spans="1:11">
      <c r="A3" s="2">
        <v>0.106</v>
      </c>
    </row>
    <row r="4" spans="1:11">
      <c r="A4" s="2">
        <v>0.106</v>
      </c>
    </row>
    <row r="5" spans="1:11">
      <c r="A5" s="2">
        <v>0.11600000000000001</v>
      </c>
    </row>
    <row r="6" spans="1:11">
      <c r="A6" s="2">
        <v>0.14299999999999999</v>
      </c>
    </row>
    <row r="7" spans="1:11">
      <c r="A7" s="2">
        <v>0.14899999999999999</v>
      </c>
    </row>
    <row r="8" spans="1:11">
      <c r="A8" s="2">
        <v>0.15</v>
      </c>
    </row>
    <row r="9" spans="1:11">
      <c r="A9" s="2">
        <v>0.20300000000000001</v>
      </c>
      <c r="K9" s="2"/>
    </row>
    <row r="10" spans="1:11">
      <c r="A10" s="2">
        <v>0.25700000000000001</v>
      </c>
      <c r="K10" s="2"/>
    </row>
    <row r="11" spans="1:11">
      <c r="A11" s="2">
        <v>0.28100000000000003</v>
      </c>
      <c r="K11" s="2"/>
    </row>
    <row r="12" spans="1:11">
      <c r="A12" s="2">
        <v>0.28199999999999997</v>
      </c>
      <c r="K12" s="2"/>
    </row>
    <row r="13" spans="1:11">
      <c r="A13" s="2">
        <v>0.314</v>
      </c>
      <c r="K13" s="2"/>
    </row>
    <row r="14" spans="1:11">
      <c r="A14" s="2">
        <v>0.32</v>
      </c>
      <c r="K14" s="2"/>
    </row>
    <row r="15" spans="1:11">
      <c r="A15" s="2">
        <v>0.36799999999999999</v>
      </c>
      <c r="K15" s="2"/>
    </row>
    <row r="16" spans="1:11">
      <c r="A16" s="2">
        <v>0.376</v>
      </c>
      <c r="K16" s="2"/>
    </row>
    <row r="17" spans="1:11">
      <c r="A17" s="2">
        <v>0.46800000000000003</v>
      </c>
      <c r="K17" s="2"/>
    </row>
    <row r="18" spans="1:11">
      <c r="A18" s="2">
        <v>0.498</v>
      </c>
      <c r="K18" s="2"/>
    </row>
    <row r="19" spans="1:11">
      <c r="A19" s="2">
        <v>0.52700000000000002</v>
      </c>
      <c r="K19" s="2"/>
    </row>
    <row r="20" spans="1:11">
      <c r="A20" s="2">
        <v>0.57799999999999996</v>
      </c>
      <c r="K20" s="2"/>
    </row>
    <row r="21" spans="1:11">
      <c r="A21" s="2">
        <v>0.69299999999999995</v>
      </c>
      <c r="K21" s="2"/>
    </row>
    <row r="22" spans="1:11">
      <c r="A22" s="2">
        <v>0.73399999999999999</v>
      </c>
    </row>
    <row r="23" spans="1:11">
      <c r="A23" s="2">
        <v>0.74</v>
      </c>
    </row>
    <row r="24" spans="1:11">
      <c r="A24" s="2">
        <v>0.74199999999999999</v>
      </c>
    </row>
    <row r="25" spans="1:11">
      <c r="A25" s="2">
        <v>0.79100000000000004</v>
      </c>
    </row>
    <row r="26" spans="1:11">
      <c r="A26" s="2">
        <v>0.83499999999999996</v>
      </c>
    </row>
    <row r="27" spans="1:11">
      <c r="A27" s="2">
        <v>0.86099999999999999</v>
      </c>
      <c r="E27" s="2" t="s">
        <v>47</v>
      </c>
      <c r="F27" s="8" t="s">
        <v>48</v>
      </c>
    </row>
    <row r="28" spans="1:11">
      <c r="A28" s="2">
        <v>0.86299999999999999</v>
      </c>
    </row>
    <row r="29" spans="1:11">
      <c r="A29" s="2">
        <v>0.91300000000000003</v>
      </c>
      <c r="E29" s="2" t="s">
        <v>1</v>
      </c>
      <c r="F29" s="3">
        <f>AVERAGE(A1:A300)</f>
        <v>11.092606666666669</v>
      </c>
    </row>
    <row r="30" spans="1:11">
      <c r="A30" s="2">
        <v>0.92400000000000004</v>
      </c>
      <c r="E30" s="2" t="s">
        <v>2</v>
      </c>
      <c r="F30" s="3">
        <f>_xlfn.VAR.S(A1:A300)</f>
        <v>140.33756404544027</v>
      </c>
    </row>
    <row r="31" spans="1:11">
      <c r="A31" s="2">
        <v>0.92700000000000005</v>
      </c>
      <c r="E31" s="2" t="s">
        <v>3</v>
      </c>
      <c r="F31" s="3">
        <f>1/F29</f>
        <v>9.0150136036555265E-2</v>
      </c>
    </row>
    <row r="32" spans="1:11">
      <c r="A32" s="2">
        <v>0.97</v>
      </c>
    </row>
    <row r="33" spans="1:9">
      <c r="A33" s="2">
        <v>0.98199999999999998</v>
      </c>
    </row>
    <row r="34" spans="1:9">
      <c r="A34" s="2">
        <v>1.01</v>
      </c>
      <c r="E34" s="2" t="s">
        <v>4</v>
      </c>
      <c r="F34" s="2" t="s">
        <v>5</v>
      </c>
      <c r="G34" s="2" t="s">
        <v>6</v>
      </c>
      <c r="H34" s="2" t="s">
        <v>7</v>
      </c>
      <c r="I34" s="2" t="s">
        <v>8</v>
      </c>
    </row>
    <row r="35" spans="1:9">
      <c r="A35" s="2">
        <v>1.014</v>
      </c>
      <c r="E35" s="4" t="s">
        <v>9</v>
      </c>
      <c r="F35" s="11">
        <v>115</v>
      </c>
      <c r="G35" s="3">
        <f>EXP(-1*$F$31*0) - EXP(-1*$F$31*5.09)</f>
        <v>0.36799893039647202</v>
      </c>
      <c r="H35" s="3">
        <f t="shared" ref="H35:H47" si="0">G35*300</f>
        <v>110.39967911894161</v>
      </c>
      <c r="I35" s="9">
        <f t="shared" ref="I35:I47" si="1">(F35-H35)^2 / H35</f>
        <v>0.19169396485203088</v>
      </c>
    </row>
    <row r="36" spans="1:9">
      <c r="A36" s="2">
        <v>1.0149999999999999</v>
      </c>
      <c r="E36" s="12" t="s">
        <v>10</v>
      </c>
      <c r="F36" s="11">
        <v>74</v>
      </c>
      <c r="G36" s="3">
        <f>EXP(-1*$F$31*5.09) - EXP(-1*$F$31*10.09)</f>
        <v>0.22932179260995783</v>
      </c>
      <c r="H36" s="3">
        <f t="shared" si="0"/>
        <v>68.796537782987343</v>
      </c>
      <c r="I36" s="9">
        <f t="shared" si="1"/>
        <v>0.39356659384934756</v>
      </c>
    </row>
    <row r="37" spans="1:9">
      <c r="A37" s="2">
        <v>1.0740000000000001</v>
      </c>
      <c r="E37" s="12" t="s">
        <v>11</v>
      </c>
      <c r="F37" s="11">
        <v>44</v>
      </c>
      <c r="G37" s="3">
        <f>EXP(-1*$F$31*10.09) - EXP(-1*$F$31*15.09)</f>
        <v>0.14611230595697672</v>
      </c>
      <c r="H37" s="3">
        <f t="shared" si="0"/>
        <v>43.833691787093017</v>
      </c>
      <c r="I37" s="9">
        <f t="shared" si="1"/>
        <v>6.3098544869676413E-4</v>
      </c>
    </row>
    <row r="38" spans="1:9">
      <c r="A38" s="2">
        <v>1.0840000000000001</v>
      </c>
      <c r="E38" s="12" t="s">
        <v>12</v>
      </c>
      <c r="F38" s="11">
        <v>16</v>
      </c>
      <c r="G38" s="3">
        <f>EXP(-1*$F$31*15.09) - EXP(-1*$F$31*20.09)</f>
        <v>9.3095408461141449E-2</v>
      </c>
      <c r="H38" s="3">
        <f t="shared" si="0"/>
        <v>27.928622538342434</v>
      </c>
      <c r="I38" s="9">
        <f t="shared" si="1"/>
        <v>5.0948461732010699</v>
      </c>
    </row>
    <row r="39" spans="1:9">
      <c r="A39" s="2">
        <v>1.117</v>
      </c>
      <c r="E39" s="12" t="s">
        <v>13</v>
      </c>
      <c r="F39" s="11">
        <v>11</v>
      </c>
      <c r="G39" s="3">
        <f>EXP(-1*$F$31*20.09) - EXP(-1*$F$31*25.09)</f>
        <v>5.9315709376996067E-2</v>
      </c>
      <c r="H39" s="3">
        <f t="shared" si="0"/>
        <v>17.794712813098819</v>
      </c>
      <c r="I39" s="9">
        <f t="shared" si="1"/>
        <v>2.5944853787415196</v>
      </c>
    </row>
    <row r="40" spans="1:9">
      <c r="A40" s="2">
        <v>1.171</v>
      </c>
      <c r="E40" s="12" t="s">
        <v>14</v>
      </c>
      <c r="F40" s="11">
        <v>14</v>
      </c>
      <c r="G40" s="3">
        <f>EXP(-1*$F$31*25.09) - EXP(-1*$F$31*30.09)</f>
        <v>3.7792985036043322E-2</v>
      </c>
      <c r="H40" s="3">
        <f t="shared" si="0"/>
        <v>11.337895510812997</v>
      </c>
      <c r="I40" s="9">
        <f t="shared" si="1"/>
        <v>0.6250542972980202</v>
      </c>
    </row>
    <row r="41" spans="1:9">
      <c r="A41" s="2">
        <v>1.2</v>
      </c>
      <c r="E41" s="12" t="s">
        <v>15</v>
      </c>
      <c r="F41" s="11">
        <v>6</v>
      </c>
      <c r="G41" s="3">
        <f>EXP(-1*$F$31*30.09) - EXP(-1*$F$31*35.09)</f>
        <v>2.407978818657653E-2</v>
      </c>
      <c r="H41" s="3">
        <f t="shared" si="0"/>
        <v>7.2239364559729591</v>
      </c>
      <c r="I41" s="9">
        <f t="shared" si="1"/>
        <v>0.20736899575314519</v>
      </c>
    </row>
    <row r="42" spans="1:9">
      <c r="A42" s="2">
        <v>1.202</v>
      </c>
      <c r="E42" s="12" t="s">
        <v>16</v>
      </c>
      <c r="F42" s="11">
        <v>7</v>
      </c>
      <c r="G42" s="3">
        <f>EXP(-1*$F$31*35.09) - EXP(-1*$F$31*40.09)</f>
        <v>1.5342429251285563E-2</v>
      </c>
      <c r="H42" s="3">
        <f t="shared" si="0"/>
        <v>4.6027287753856685</v>
      </c>
      <c r="I42" s="9">
        <f t="shared" si="1"/>
        <v>1.2485874368911418</v>
      </c>
    </row>
    <row r="43" spans="1:9">
      <c r="A43" s="2">
        <v>1.2270000000000001</v>
      </c>
      <c r="E43" s="12" t="s">
        <v>17</v>
      </c>
      <c r="F43" s="11">
        <v>5</v>
      </c>
      <c r="G43" s="3">
        <f>EXP(-1*$F$31*40.09) - EXP(-1*$F$31*45.09)</f>
        <v>9.7754238329190758E-3</v>
      </c>
      <c r="H43" s="3">
        <f t="shared" si="0"/>
        <v>2.9326271498757226</v>
      </c>
      <c r="I43" s="9">
        <f t="shared" si="1"/>
        <v>1.4574067152082735</v>
      </c>
    </row>
    <row r="44" spans="1:9">
      <c r="A44" s="2">
        <v>1.232</v>
      </c>
      <c r="E44" s="12" t="s">
        <v>18</v>
      </c>
      <c r="F44" s="11">
        <v>4</v>
      </c>
      <c r="G44" s="3">
        <f>EXP(-1*$F$31*45.09) - EXP(-1*$F$31*50.09)</f>
        <v>6.2284081319909229E-3</v>
      </c>
      <c r="H44" s="3">
        <f t="shared" si="0"/>
        <v>1.8685224395972768</v>
      </c>
      <c r="I44" s="9">
        <f t="shared" si="1"/>
        <v>2.431438067973934</v>
      </c>
    </row>
    <row r="45" spans="1:9">
      <c r="A45" s="2">
        <v>1.2470000000000001</v>
      </c>
      <c r="E45" s="12" t="s">
        <v>19</v>
      </c>
      <c r="F45" s="11">
        <v>3</v>
      </c>
      <c r="G45" s="3">
        <f>EXP(-1*$F$31*50.09) - EXP(-1*$F$31*55.09)</f>
        <v>3.9684282258957938E-3</v>
      </c>
      <c r="H45" s="3">
        <f t="shared" si="0"/>
        <v>1.1905284677687382</v>
      </c>
      <c r="I45" s="9">
        <f t="shared" si="1"/>
        <v>2.7501965006277915</v>
      </c>
    </row>
    <row r="46" spans="1:9">
      <c r="A46" s="2">
        <v>1.304</v>
      </c>
      <c r="E46" s="12" t="s">
        <v>67</v>
      </c>
      <c r="F46" s="11">
        <v>0</v>
      </c>
      <c r="G46" s="3">
        <f>EXP(-1*$F$31*55.09) - EXP(-1*$F$31*59.09)</f>
        <v>2.1096282051475497E-3</v>
      </c>
      <c r="H46" s="3">
        <f t="shared" si="0"/>
        <v>0.63288846154426492</v>
      </c>
      <c r="I46" s="9">
        <f t="shared" si="1"/>
        <v>0.63288846154426492</v>
      </c>
    </row>
    <row r="47" spans="1:9">
      <c r="A47" s="2">
        <v>1.37</v>
      </c>
      <c r="E47" s="12" t="s">
        <v>68</v>
      </c>
      <c r="F47" s="11">
        <v>1</v>
      </c>
      <c r="G47" s="3">
        <f>EXP(-1*$F$31*59.08) - EXP(-1*$F$31*9999999)</f>
        <v>4.863144484409011E-3</v>
      </c>
      <c r="H47" s="3">
        <f t="shared" si="0"/>
        <v>1.4589433453227032</v>
      </c>
      <c r="I47" s="9">
        <f t="shared" si="1"/>
        <v>0.14437092083887948</v>
      </c>
    </row>
    <row r="48" spans="1:9">
      <c r="A48" s="2">
        <v>1.385</v>
      </c>
      <c r="E48" s="2" t="s">
        <v>66</v>
      </c>
      <c r="F48" s="3">
        <f>SUM(F35:F47)</f>
        <v>300</v>
      </c>
      <c r="I48" s="9">
        <f>SUM(I35:I47)</f>
        <v>17.772534492228118</v>
      </c>
    </row>
    <row r="49" spans="1:9">
      <c r="A49" s="2">
        <v>1.391</v>
      </c>
      <c r="I49" s="9"/>
    </row>
    <row r="50" spans="1:9">
      <c r="A50" s="2">
        <v>1.4139999999999999</v>
      </c>
      <c r="I50" s="9"/>
    </row>
    <row r="51" spans="1:9">
      <c r="A51" s="2">
        <v>1.4339999999999999</v>
      </c>
      <c r="E51" s="2" t="s">
        <v>26</v>
      </c>
      <c r="F51" s="2">
        <v>0.05</v>
      </c>
      <c r="I51" s="9"/>
    </row>
    <row r="52" spans="1:9">
      <c r="A52" s="2">
        <v>1.472</v>
      </c>
      <c r="E52" s="2" t="s">
        <v>27</v>
      </c>
      <c r="F52" s="2">
        <f>13-1-1</f>
        <v>11</v>
      </c>
    </row>
    <row r="53" spans="1:9">
      <c r="A53" s="2">
        <v>1.5049999999999999</v>
      </c>
      <c r="E53" s="2" t="s">
        <v>28</v>
      </c>
      <c r="F53" s="2">
        <v>19.68</v>
      </c>
    </row>
    <row r="54" spans="1:9">
      <c r="A54" s="2">
        <v>1.605</v>
      </c>
    </row>
    <row r="55" spans="1:9">
      <c r="A55" s="2">
        <v>1.643</v>
      </c>
    </row>
    <row r="56" spans="1:9">
      <c r="A56" s="2">
        <v>1.77</v>
      </c>
      <c r="E56" s="10" t="s">
        <v>29</v>
      </c>
    </row>
    <row r="57" spans="1:9">
      <c r="A57" s="2">
        <v>1.8109999999999999</v>
      </c>
      <c r="E57" s="10" t="s">
        <v>30</v>
      </c>
    </row>
    <row r="58" spans="1:9">
      <c r="A58" s="2">
        <v>1.837</v>
      </c>
    </row>
    <row r="59" spans="1:9">
      <c r="A59" s="2">
        <v>1.8720000000000001</v>
      </c>
    </row>
    <row r="60" spans="1:9">
      <c r="A60" s="2">
        <v>1.9259999999999999</v>
      </c>
    </row>
    <row r="61" spans="1:9">
      <c r="A61" s="2">
        <v>1.954</v>
      </c>
    </row>
    <row r="62" spans="1:9">
      <c r="A62" s="2">
        <v>2.044</v>
      </c>
    </row>
    <row r="63" spans="1:9">
      <c r="A63" s="2">
        <v>2.11</v>
      </c>
    </row>
    <row r="64" spans="1:9">
      <c r="A64" s="2">
        <v>2.1139999999999999</v>
      </c>
    </row>
    <row r="65" spans="1:5">
      <c r="A65" s="2">
        <v>2.12</v>
      </c>
    </row>
    <row r="66" spans="1:5">
      <c r="A66" s="2">
        <v>2.1309999999999998</v>
      </c>
    </row>
    <row r="67" spans="1:5">
      <c r="A67" s="2">
        <v>2.1949999999999998</v>
      </c>
    </row>
    <row r="68" spans="1:5">
      <c r="A68" s="2">
        <v>2.2040000000000002</v>
      </c>
    </row>
    <row r="69" spans="1:5">
      <c r="A69" s="2">
        <v>2.2650000000000001</v>
      </c>
    </row>
    <row r="70" spans="1:5">
      <c r="A70" s="2">
        <v>2.3290000000000002</v>
      </c>
    </row>
    <row r="71" spans="1:5">
      <c r="A71" s="2">
        <v>2.3879999999999999</v>
      </c>
    </row>
    <row r="72" spans="1:5">
      <c r="A72" s="2">
        <v>2.4279999999999999</v>
      </c>
    </row>
    <row r="73" spans="1:5">
      <c r="A73" s="2">
        <v>2.4409999999999998</v>
      </c>
    </row>
    <row r="74" spans="1:5">
      <c r="A74" s="2">
        <v>2.5430000000000001</v>
      </c>
    </row>
    <row r="75" spans="1:5">
      <c r="A75" s="2">
        <v>2.5910000000000002</v>
      </c>
    </row>
    <row r="76" spans="1:5">
      <c r="A76" s="2">
        <v>2.613</v>
      </c>
    </row>
    <row r="77" spans="1:5">
      <c r="A77" s="2">
        <v>2.6320000000000001</v>
      </c>
    </row>
    <row r="78" spans="1:5">
      <c r="A78" s="2">
        <v>2.6920000000000002</v>
      </c>
    </row>
    <row r="79" spans="1:5">
      <c r="A79" s="2">
        <v>2.78</v>
      </c>
      <c r="E79" s="2" t="s">
        <v>31</v>
      </c>
    </row>
    <row r="80" spans="1:5">
      <c r="A80" s="2">
        <v>2.9660000000000002</v>
      </c>
    </row>
    <row r="81" spans="1:1">
      <c r="A81" s="2">
        <v>3.0550000000000002</v>
      </c>
    </row>
    <row r="82" spans="1:1">
      <c r="A82" s="2">
        <v>3.2</v>
      </c>
    </row>
    <row r="83" spans="1:1">
      <c r="A83" s="2">
        <v>3.41</v>
      </c>
    </row>
    <row r="84" spans="1:1">
      <c r="A84" s="2">
        <v>3.411</v>
      </c>
    </row>
    <row r="85" spans="1:1">
      <c r="A85" s="2">
        <v>3.5819999999999999</v>
      </c>
    </row>
    <row r="86" spans="1:1">
      <c r="A86" s="2">
        <v>3.6389999999999998</v>
      </c>
    </row>
    <row r="87" spans="1:1">
      <c r="A87" s="2">
        <v>3.6720000000000002</v>
      </c>
    </row>
    <row r="88" spans="1:1">
      <c r="A88" s="2">
        <v>3.7669999999999999</v>
      </c>
    </row>
    <row r="89" spans="1:1">
      <c r="A89" s="2">
        <v>3.8079999999999998</v>
      </c>
    </row>
    <row r="90" spans="1:1">
      <c r="A90" s="2">
        <v>3.831</v>
      </c>
    </row>
    <row r="91" spans="1:1">
      <c r="A91" s="2">
        <v>3.93</v>
      </c>
    </row>
    <row r="92" spans="1:1">
      <c r="A92" s="2">
        <v>3.996</v>
      </c>
    </row>
    <row r="93" spans="1:1">
      <c r="A93" s="2">
        <v>4.12</v>
      </c>
    </row>
    <row r="94" spans="1:1">
      <c r="A94" s="2">
        <v>4.1369999999999996</v>
      </c>
    </row>
    <row r="95" spans="1:1">
      <c r="A95" s="2">
        <v>4.1459999999999999</v>
      </c>
    </row>
    <row r="96" spans="1:1">
      <c r="A96" s="2">
        <v>4.26</v>
      </c>
    </row>
    <row r="97" spans="1:1">
      <c r="A97" s="2">
        <v>4.3170000000000002</v>
      </c>
    </row>
    <row r="98" spans="1:1">
      <c r="A98" s="2">
        <v>4.3310000000000004</v>
      </c>
    </row>
    <row r="99" spans="1:1">
      <c r="A99" s="2">
        <v>4.375</v>
      </c>
    </row>
    <row r="100" spans="1:1">
      <c r="A100" s="2">
        <v>4.3780000000000001</v>
      </c>
    </row>
    <row r="101" spans="1:1">
      <c r="A101" s="2">
        <v>4.4480000000000004</v>
      </c>
    </row>
    <row r="102" spans="1:1">
      <c r="A102" s="2">
        <v>4.4909999999999997</v>
      </c>
    </row>
    <row r="103" spans="1:1">
      <c r="A103" s="2">
        <v>4.5129999999999999</v>
      </c>
    </row>
    <row r="104" spans="1:1">
      <c r="A104" s="2">
        <v>4.5449999999999999</v>
      </c>
    </row>
    <row r="105" spans="1:1">
      <c r="A105" s="2">
        <v>4.5960000000000001</v>
      </c>
    </row>
    <row r="106" spans="1:1">
      <c r="A106" s="2">
        <v>4.6390000000000002</v>
      </c>
    </row>
    <row r="107" spans="1:1">
      <c r="A107" s="2">
        <v>4.6429999999999998</v>
      </c>
    </row>
    <row r="108" spans="1:1">
      <c r="A108" s="2">
        <v>4.7530000000000001</v>
      </c>
    </row>
    <row r="109" spans="1:1">
      <c r="A109" s="2">
        <v>4.7690000000000001</v>
      </c>
    </row>
    <row r="110" spans="1:1">
      <c r="A110" s="2">
        <v>4.7919999999999998</v>
      </c>
    </row>
    <row r="111" spans="1:1">
      <c r="A111" s="2">
        <v>4.8159999999999998</v>
      </c>
    </row>
    <row r="112" spans="1:1">
      <c r="A112" s="2">
        <v>4.83</v>
      </c>
    </row>
    <row r="113" spans="1:1">
      <c r="A113" s="2">
        <v>4.8520000000000003</v>
      </c>
    </row>
    <row r="114" spans="1:1">
      <c r="A114" s="2">
        <v>4.8659999999999997</v>
      </c>
    </row>
    <row r="115" spans="1:1">
      <c r="A115" s="2">
        <v>5.0049999999999999</v>
      </c>
    </row>
    <row r="116" spans="1:1">
      <c r="A116" s="2">
        <v>5.117</v>
      </c>
    </row>
    <row r="117" spans="1:1">
      <c r="A117" s="2">
        <v>5.21</v>
      </c>
    </row>
    <row r="118" spans="1:1">
      <c r="A118" s="2">
        <v>5.2249999999999996</v>
      </c>
    </row>
    <row r="119" spans="1:1">
      <c r="A119" s="2">
        <v>5.34</v>
      </c>
    </row>
    <row r="120" spans="1:1">
      <c r="A120" s="2">
        <v>5.359</v>
      </c>
    </row>
    <row r="121" spans="1:1">
      <c r="A121" s="2">
        <v>5.359</v>
      </c>
    </row>
    <row r="122" spans="1:1">
      <c r="A122" s="2">
        <v>5.407</v>
      </c>
    </row>
    <row r="123" spans="1:1">
      <c r="A123" s="2">
        <v>5.476</v>
      </c>
    </row>
    <row r="124" spans="1:1">
      <c r="A124" s="2">
        <v>5.5449999999999999</v>
      </c>
    </row>
    <row r="125" spans="1:1">
      <c r="A125" s="2">
        <v>5.56</v>
      </c>
    </row>
    <row r="126" spans="1:1">
      <c r="A126" s="2">
        <v>5.5650000000000004</v>
      </c>
    </row>
    <row r="127" spans="1:1">
      <c r="A127" s="2">
        <v>5.702</v>
      </c>
    </row>
    <row r="128" spans="1:1">
      <c r="A128" s="2">
        <v>5.7279999999999998</v>
      </c>
    </row>
    <row r="129" spans="1:1">
      <c r="A129" s="2">
        <v>5.7350000000000003</v>
      </c>
    </row>
    <row r="130" spans="1:1">
      <c r="A130" s="2">
        <v>5.7910000000000004</v>
      </c>
    </row>
    <row r="131" spans="1:1">
      <c r="A131" s="2">
        <v>5.8310000000000004</v>
      </c>
    </row>
    <row r="132" spans="1:1">
      <c r="A132" s="2">
        <v>5.8959999999999999</v>
      </c>
    </row>
    <row r="133" spans="1:1">
      <c r="A133" s="2">
        <v>5.976</v>
      </c>
    </row>
    <row r="134" spans="1:1">
      <c r="A134" s="2">
        <v>6.0049999999999999</v>
      </c>
    </row>
    <row r="135" spans="1:1">
      <c r="A135" s="2">
        <v>6.0469999999999997</v>
      </c>
    </row>
    <row r="136" spans="1:1">
      <c r="A136" s="2">
        <v>6.06</v>
      </c>
    </row>
    <row r="137" spans="1:1">
      <c r="A137" s="2">
        <v>6.1890000000000001</v>
      </c>
    </row>
    <row r="138" spans="1:1">
      <c r="A138" s="2">
        <v>6.2389999999999999</v>
      </c>
    </row>
    <row r="139" spans="1:1">
      <c r="A139" s="2">
        <v>6.4039999999999999</v>
      </c>
    </row>
    <row r="140" spans="1:1">
      <c r="A140" s="2">
        <v>6.556</v>
      </c>
    </row>
    <row r="141" spans="1:1">
      <c r="A141" s="2">
        <v>6.5860000000000003</v>
      </c>
    </row>
    <row r="142" spans="1:1">
      <c r="A142" s="2">
        <v>6.6719999999999997</v>
      </c>
    </row>
    <row r="143" spans="1:1">
      <c r="A143" s="2">
        <v>6.6829999999999998</v>
      </c>
    </row>
    <row r="144" spans="1:1">
      <c r="A144" s="2">
        <v>6.7290000000000001</v>
      </c>
    </row>
    <row r="145" spans="1:1">
      <c r="A145" s="2">
        <v>6.8079999999999998</v>
      </c>
    </row>
    <row r="146" spans="1:1">
      <c r="A146" s="2">
        <v>6.8710000000000004</v>
      </c>
    </row>
    <row r="147" spans="1:1">
      <c r="A147" s="2">
        <v>6.8730000000000002</v>
      </c>
    </row>
    <row r="148" spans="1:1">
      <c r="A148" s="2">
        <v>7.0030000000000001</v>
      </c>
    </row>
    <row r="149" spans="1:1">
      <c r="A149" s="2">
        <v>7.1619999999999999</v>
      </c>
    </row>
    <row r="150" spans="1:1">
      <c r="A150" s="2">
        <v>7.181</v>
      </c>
    </row>
    <row r="151" spans="1:1">
      <c r="A151" s="2">
        <v>7.3380000000000001</v>
      </c>
    </row>
    <row r="152" spans="1:1">
      <c r="A152" s="2">
        <v>7.4470000000000001</v>
      </c>
    </row>
    <row r="153" spans="1:1">
      <c r="A153" s="2">
        <v>7.5170000000000003</v>
      </c>
    </row>
    <row r="154" spans="1:1">
      <c r="A154" s="2">
        <v>7.6609999999999996</v>
      </c>
    </row>
    <row r="155" spans="1:1">
      <c r="A155" s="2">
        <v>7.8419999999999996</v>
      </c>
    </row>
    <row r="156" spans="1:1">
      <c r="A156" s="2">
        <v>7.8840000000000003</v>
      </c>
    </row>
    <row r="157" spans="1:1">
      <c r="A157" s="2">
        <v>7.9489999999999998</v>
      </c>
    </row>
    <row r="158" spans="1:1">
      <c r="A158" s="2">
        <v>8.1389999999999993</v>
      </c>
    </row>
    <row r="159" spans="1:1">
      <c r="A159" s="2">
        <v>8.1519999999999992</v>
      </c>
    </row>
    <row r="160" spans="1:1">
      <c r="A160" s="2">
        <v>8.2010000000000005</v>
      </c>
    </row>
    <row r="161" spans="1:1">
      <c r="A161" s="2">
        <v>8.3160000000000007</v>
      </c>
    </row>
    <row r="162" spans="1:1">
      <c r="A162" s="2">
        <v>8.3209999999999997</v>
      </c>
    </row>
    <row r="163" spans="1:1">
      <c r="A163" s="2">
        <v>8.3940000000000001</v>
      </c>
    </row>
    <row r="164" spans="1:1">
      <c r="A164" s="2">
        <v>8.4890000000000008</v>
      </c>
    </row>
    <row r="165" spans="1:1">
      <c r="A165" s="2">
        <v>8.5030000000000001</v>
      </c>
    </row>
    <row r="166" spans="1:1">
      <c r="A166" s="2">
        <v>8.5389999999999997</v>
      </c>
    </row>
    <row r="167" spans="1:1">
      <c r="A167" s="2">
        <v>8.5779999999999994</v>
      </c>
    </row>
    <row r="168" spans="1:1">
      <c r="A168" s="2">
        <v>8.6280000000000001</v>
      </c>
    </row>
    <row r="169" spans="1:1">
      <c r="A169" s="2">
        <v>8.6310000000000002</v>
      </c>
    </row>
    <row r="170" spans="1:1">
      <c r="A170" s="2">
        <v>8.7059999999999995</v>
      </c>
    </row>
    <row r="171" spans="1:1">
      <c r="A171" s="2">
        <v>8.7460000000000004</v>
      </c>
    </row>
    <row r="172" spans="1:1">
      <c r="A172" s="2">
        <v>8.7899999999999991</v>
      </c>
    </row>
    <row r="173" spans="1:1">
      <c r="A173" s="2">
        <v>8.8460000000000001</v>
      </c>
    </row>
    <row r="174" spans="1:1">
      <c r="A174" s="2">
        <v>8.907</v>
      </c>
    </row>
    <row r="175" spans="1:1">
      <c r="A175" s="2">
        <v>8.9169999999999998</v>
      </c>
    </row>
    <row r="176" spans="1:1">
      <c r="A176" s="2">
        <v>8.9730000000000008</v>
      </c>
    </row>
    <row r="177" spans="1:1">
      <c r="A177" s="2">
        <v>8.99</v>
      </c>
    </row>
    <row r="178" spans="1:1">
      <c r="A178" s="2">
        <v>9.1560000000000006</v>
      </c>
    </row>
    <row r="179" spans="1:1">
      <c r="A179" s="2">
        <v>9.2110000000000003</v>
      </c>
    </row>
    <row r="180" spans="1:1">
      <c r="A180" s="2">
        <v>9.2460000000000004</v>
      </c>
    </row>
    <row r="181" spans="1:1">
      <c r="A181" s="2">
        <v>9.2569999999999997</v>
      </c>
    </row>
    <row r="182" spans="1:1">
      <c r="A182" s="2">
        <v>9.3360000000000003</v>
      </c>
    </row>
    <row r="183" spans="1:1">
      <c r="A183" s="2">
        <v>9.3610000000000007</v>
      </c>
    </row>
    <row r="184" spans="1:1">
      <c r="A184" s="2">
        <v>9.5060000000000002</v>
      </c>
    </row>
    <row r="185" spans="1:1">
      <c r="A185" s="2">
        <v>9.56</v>
      </c>
    </row>
    <row r="186" spans="1:1">
      <c r="A186" s="2">
        <v>9.641</v>
      </c>
    </row>
    <row r="187" spans="1:1">
      <c r="A187" s="2">
        <v>9.8030000000000008</v>
      </c>
    </row>
    <row r="188" spans="1:1">
      <c r="A188" s="2">
        <v>9.8780000000000001</v>
      </c>
    </row>
    <row r="189" spans="1:1">
      <c r="A189" s="2">
        <v>9.9269999999999996</v>
      </c>
    </row>
    <row r="190" spans="1:1">
      <c r="A190" s="2">
        <v>10.234</v>
      </c>
    </row>
    <row r="191" spans="1:1">
      <c r="A191" s="2">
        <v>10.366</v>
      </c>
    </row>
    <row r="192" spans="1:1">
      <c r="A192" s="2">
        <v>10.428000000000001</v>
      </c>
    </row>
    <row r="193" spans="1:1">
      <c r="A193" s="2">
        <v>10.506</v>
      </c>
    </row>
    <row r="194" spans="1:1">
      <c r="A194" s="2">
        <v>10.595000000000001</v>
      </c>
    </row>
    <row r="195" spans="1:1">
      <c r="A195" s="2">
        <v>10.721</v>
      </c>
    </row>
    <row r="196" spans="1:1">
      <c r="A196" s="2">
        <v>10.734</v>
      </c>
    </row>
    <row r="197" spans="1:1">
      <c r="A197" s="2">
        <v>10.895</v>
      </c>
    </row>
    <row r="198" spans="1:1">
      <c r="A198" s="2">
        <v>10.993</v>
      </c>
    </row>
    <row r="199" spans="1:1">
      <c r="A199" s="2">
        <v>11.17</v>
      </c>
    </row>
    <row r="200" spans="1:1">
      <c r="A200" s="2">
        <v>11.214</v>
      </c>
    </row>
    <row r="201" spans="1:1">
      <c r="A201" s="2">
        <v>11.243</v>
      </c>
    </row>
    <row r="202" spans="1:1">
      <c r="A202" s="2">
        <v>11.259</v>
      </c>
    </row>
    <row r="203" spans="1:1">
      <c r="A203" s="2">
        <v>11.351000000000001</v>
      </c>
    </row>
    <row r="204" spans="1:1">
      <c r="A204" s="2">
        <v>11.596</v>
      </c>
    </row>
    <row r="205" spans="1:1">
      <c r="A205" s="2">
        <v>11.66</v>
      </c>
    </row>
    <row r="206" spans="1:1">
      <c r="A206" s="2">
        <v>11.664</v>
      </c>
    </row>
    <row r="207" spans="1:1">
      <c r="A207" s="2">
        <v>11.757999999999999</v>
      </c>
    </row>
    <row r="208" spans="1:1">
      <c r="A208" s="2">
        <v>11.769</v>
      </c>
    </row>
    <row r="209" spans="1:1">
      <c r="A209" s="2">
        <v>12.118</v>
      </c>
    </row>
    <row r="210" spans="1:1">
      <c r="A210" s="2">
        <v>12.319000000000001</v>
      </c>
    </row>
    <row r="211" spans="1:1">
      <c r="A211" s="2">
        <v>12.347</v>
      </c>
    </row>
    <row r="212" spans="1:1">
      <c r="A212" s="2">
        <v>12.538</v>
      </c>
    </row>
    <row r="213" spans="1:1">
      <c r="A213" s="2">
        <v>12.696</v>
      </c>
    </row>
    <row r="214" spans="1:1">
      <c r="A214" s="2">
        <v>12.715</v>
      </c>
    </row>
    <row r="215" spans="1:1">
      <c r="A215" s="2">
        <v>12.769</v>
      </c>
    </row>
    <row r="216" spans="1:1">
      <c r="A216" s="2">
        <v>12.837999999999999</v>
      </c>
    </row>
    <row r="217" spans="1:1">
      <c r="A217" s="2">
        <v>12.917</v>
      </c>
    </row>
    <row r="218" spans="1:1">
      <c r="A218" s="2">
        <v>13.188000000000001</v>
      </c>
    </row>
    <row r="219" spans="1:1">
      <c r="A219" s="2">
        <v>13.43</v>
      </c>
    </row>
    <row r="220" spans="1:1">
      <c r="A220" s="2">
        <v>13.489000000000001</v>
      </c>
    </row>
    <row r="221" spans="1:1">
      <c r="A221" s="2">
        <v>13.503</v>
      </c>
    </row>
    <row r="222" spans="1:1">
      <c r="A222" s="2">
        <v>13.81</v>
      </c>
    </row>
    <row r="223" spans="1:1">
      <c r="A223" s="2">
        <v>13.989000000000001</v>
      </c>
    </row>
    <row r="224" spans="1:1">
      <c r="A224" s="2">
        <v>14.061</v>
      </c>
    </row>
    <row r="225" spans="1:1">
      <c r="A225" s="2">
        <v>14.074</v>
      </c>
    </row>
    <row r="226" spans="1:1">
      <c r="A226" s="2">
        <v>14.154999999999999</v>
      </c>
    </row>
    <row r="227" spans="1:1">
      <c r="A227" s="2">
        <v>14.441000000000001</v>
      </c>
    </row>
    <row r="228" spans="1:1">
      <c r="A228" s="2">
        <v>14.561</v>
      </c>
    </row>
    <row r="229" spans="1:1">
      <c r="A229" s="2">
        <v>14.654</v>
      </c>
    </row>
    <row r="230" spans="1:1">
      <c r="A230" s="2">
        <v>14.675000000000001</v>
      </c>
    </row>
    <row r="231" spans="1:1">
      <c r="A231" s="2">
        <v>14.754</v>
      </c>
    </row>
    <row r="232" spans="1:1">
      <c r="A232" s="2">
        <v>14.847</v>
      </c>
    </row>
    <row r="233" spans="1:1">
      <c r="A233" s="2">
        <v>14.942</v>
      </c>
    </row>
    <row r="234" spans="1:1">
      <c r="A234" s="2">
        <v>15.218</v>
      </c>
    </row>
    <row r="235" spans="1:1">
      <c r="A235" s="2">
        <v>15.257999999999999</v>
      </c>
    </row>
    <row r="236" spans="1:1">
      <c r="A236" s="2">
        <v>15.407</v>
      </c>
    </row>
    <row r="237" spans="1:1">
      <c r="A237" s="2">
        <v>15.451000000000001</v>
      </c>
    </row>
    <row r="238" spans="1:1">
      <c r="A238" s="2">
        <v>15.882</v>
      </c>
    </row>
    <row r="239" spans="1:1">
      <c r="A239" s="2">
        <v>15.997</v>
      </c>
    </row>
    <row r="240" spans="1:1">
      <c r="A240" s="2">
        <v>16.225999999999999</v>
      </c>
    </row>
    <row r="241" spans="1:1">
      <c r="A241" s="2">
        <v>16.63</v>
      </c>
    </row>
    <row r="242" spans="1:1">
      <c r="A242" s="2">
        <v>16.890999999999998</v>
      </c>
    </row>
    <row r="243" spans="1:1">
      <c r="A243" s="2">
        <v>17.071999999999999</v>
      </c>
    </row>
    <row r="244" spans="1:1">
      <c r="A244" s="2">
        <v>17.119</v>
      </c>
    </row>
    <row r="245" spans="1:1">
      <c r="A245" s="2">
        <v>18.603000000000002</v>
      </c>
    </row>
    <row r="246" spans="1:1">
      <c r="A246" s="2">
        <v>18.625</v>
      </c>
    </row>
    <row r="247" spans="1:1">
      <c r="A247" s="2">
        <v>18.683</v>
      </c>
    </row>
    <row r="248" spans="1:1">
      <c r="A248" s="2">
        <v>20.006</v>
      </c>
    </row>
    <row r="249" spans="1:1">
      <c r="A249" s="2">
        <v>20.084</v>
      </c>
    </row>
    <row r="250" spans="1:1">
      <c r="A250" s="2">
        <v>20.111999999999998</v>
      </c>
    </row>
    <row r="251" spans="1:1">
      <c r="A251" s="2">
        <v>20.132000000000001</v>
      </c>
    </row>
    <row r="252" spans="1:1">
      <c r="A252" s="2">
        <v>20.747</v>
      </c>
    </row>
    <row r="253" spans="1:1">
      <c r="A253" s="2">
        <v>21.158999999999999</v>
      </c>
    </row>
    <row r="254" spans="1:1">
      <c r="A254" s="2">
        <v>21.303999999999998</v>
      </c>
    </row>
    <row r="255" spans="1:1">
      <c r="A255" s="2">
        <v>21.882000000000001</v>
      </c>
    </row>
    <row r="256" spans="1:1">
      <c r="A256" s="2">
        <v>22.356000000000002</v>
      </c>
    </row>
    <row r="257" spans="1:1">
      <c r="A257" s="2">
        <v>22.997</v>
      </c>
    </row>
    <row r="258" spans="1:1">
      <c r="A258" s="2">
        <v>23.69</v>
      </c>
    </row>
    <row r="259" spans="1:1">
      <c r="A259" s="2">
        <v>24.477</v>
      </c>
    </row>
    <row r="260" spans="1:1">
      <c r="A260" s="2">
        <v>25.085999999999999</v>
      </c>
    </row>
    <row r="261" spans="1:1">
      <c r="A261" s="2">
        <v>25.155999999999999</v>
      </c>
    </row>
    <row r="262" spans="1:1">
      <c r="A262" s="2">
        <v>25.352</v>
      </c>
    </row>
    <row r="263" spans="1:1">
      <c r="A263" s="2">
        <v>25.369</v>
      </c>
    </row>
    <row r="264" spans="1:1">
      <c r="A264" s="2">
        <v>26.097999999999999</v>
      </c>
    </row>
    <row r="265" spans="1:1">
      <c r="A265" s="2">
        <v>26.206</v>
      </c>
    </row>
    <row r="266" spans="1:1">
      <c r="A266" s="2">
        <v>26.641999999999999</v>
      </c>
    </row>
    <row r="267" spans="1:1">
      <c r="A267" s="2">
        <v>26.800999999999998</v>
      </c>
    </row>
    <row r="268" spans="1:1">
      <c r="A268" s="2">
        <v>27.177</v>
      </c>
    </row>
    <row r="269" spans="1:1">
      <c r="A269" s="2">
        <v>27.452000000000002</v>
      </c>
    </row>
    <row r="270" spans="1:1">
      <c r="A270" s="2">
        <v>27.815000000000001</v>
      </c>
    </row>
    <row r="271" spans="1:1">
      <c r="A271" s="2">
        <v>27.847000000000001</v>
      </c>
    </row>
    <row r="272" spans="1:1">
      <c r="A272" s="2">
        <v>28.431999999999999</v>
      </c>
    </row>
    <row r="273" spans="1:1">
      <c r="A273" s="2">
        <v>28.774999999999999</v>
      </c>
    </row>
    <row r="274" spans="1:1">
      <c r="A274" s="2">
        <v>29.771000000000001</v>
      </c>
    </row>
    <row r="275" spans="1:1">
      <c r="A275" s="2">
        <v>31.047999999999998</v>
      </c>
    </row>
    <row r="276" spans="1:1">
      <c r="A276" s="2">
        <v>31.963000000000001</v>
      </c>
    </row>
    <row r="277" spans="1:1">
      <c r="A277" s="2">
        <v>32.204999999999998</v>
      </c>
    </row>
    <row r="278" spans="1:1">
      <c r="A278" s="2">
        <v>32.313000000000002</v>
      </c>
    </row>
    <row r="279" spans="1:1">
      <c r="A279" s="2">
        <v>33.726999999999997</v>
      </c>
    </row>
    <row r="280" spans="1:1">
      <c r="A280" s="2">
        <v>34.767000000000003</v>
      </c>
    </row>
    <row r="281" spans="1:1">
      <c r="A281" s="2">
        <v>35.545999999999999</v>
      </c>
    </row>
    <row r="282" spans="1:1">
      <c r="A282" s="2">
        <v>36.735999999999997</v>
      </c>
    </row>
    <row r="283" spans="1:1">
      <c r="A283" s="2">
        <v>37.883000000000003</v>
      </c>
    </row>
    <row r="284" spans="1:1">
      <c r="A284" s="2">
        <v>38.008000000000003</v>
      </c>
    </row>
    <row r="285" spans="1:1">
      <c r="A285" s="2">
        <v>38.963999999999999</v>
      </c>
    </row>
    <row r="286" spans="1:1">
      <c r="A286" s="2">
        <v>39.472999999999999</v>
      </c>
    </row>
    <row r="287" spans="1:1">
      <c r="A287" s="2">
        <v>39.487000000000002</v>
      </c>
    </row>
    <row r="288" spans="1:1">
      <c r="A288" s="2">
        <v>40.362000000000002</v>
      </c>
    </row>
    <row r="289" spans="1:1">
      <c r="A289" s="2">
        <v>40.805999999999997</v>
      </c>
    </row>
    <row r="290" spans="1:1">
      <c r="A290" s="2">
        <v>42.375999999999998</v>
      </c>
    </row>
    <row r="291" spans="1:1">
      <c r="A291" s="2">
        <v>42.999000000000002</v>
      </c>
    </row>
    <row r="292" spans="1:1">
      <c r="A292" s="2">
        <v>44.031999999999996</v>
      </c>
    </row>
    <row r="293" spans="1:1">
      <c r="A293" s="2">
        <v>46.078000000000003</v>
      </c>
    </row>
    <row r="294" spans="1:1">
      <c r="A294" s="2">
        <v>48.12</v>
      </c>
    </row>
    <row r="295" spans="1:1">
      <c r="A295" s="2">
        <v>49.323999999999998</v>
      </c>
    </row>
    <row r="296" spans="1:1">
      <c r="A296" s="2">
        <v>51.207000000000001</v>
      </c>
    </row>
    <row r="297" spans="1:1">
      <c r="A297" s="2">
        <v>51.228000000000002</v>
      </c>
    </row>
    <row r="298" spans="1:1">
      <c r="A298" s="2">
        <v>51.424999999999997</v>
      </c>
    </row>
    <row r="299" spans="1:1">
      <c r="A299" s="2">
        <v>52.283000000000001</v>
      </c>
    </row>
    <row r="300" spans="1:1">
      <c r="A300" s="2">
        <v>59.078000000000003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00"/>
  <sheetViews>
    <sheetView workbookViewId="0">
      <selection activeCell="I7" sqref="I7"/>
    </sheetView>
  </sheetViews>
  <sheetFormatPr defaultColWidth="14.42578125" defaultRowHeight="15.75" customHeight="1"/>
  <cols>
    <col min="3" max="3" width="19.85546875" customWidth="1"/>
  </cols>
  <sheetData>
    <row r="1" spans="1:8">
      <c r="A1" s="2">
        <v>3.1E-2</v>
      </c>
    </row>
    <row r="2" spans="1:8">
      <c r="A2" s="2">
        <v>0.13700000000000001</v>
      </c>
    </row>
    <row r="3" spans="1:8">
      <c r="A3" s="2">
        <v>0.214</v>
      </c>
    </row>
    <row r="4" spans="1:8">
      <c r="A4" s="2">
        <v>0.25600000000000001</v>
      </c>
    </row>
    <row r="5" spans="1:8">
      <c r="A5" s="2">
        <v>0.30199999999999999</v>
      </c>
    </row>
    <row r="6" spans="1:8">
      <c r="A6" s="2">
        <v>0.32700000000000001</v>
      </c>
    </row>
    <row r="7" spans="1:8">
      <c r="A7" s="2">
        <v>0.34</v>
      </c>
    </row>
    <row r="8" spans="1:8">
      <c r="A8" s="2">
        <v>0.38400000000000001</v>
      </c>
    </row>
    <row r="9" spans="1:8">
      <c r="A9" s="2">
        <v>0.57699999999999996</v>
      </c>
    </row>
    <row r="10" spans="1:8">
      <c r="A10" s="2">
        <v>0.68</v>
      </c>
    </row>
    <row r="11" spans="1:8">
      <c r="A11" s="2">
        <v>0.68600000000000005</v>
      </c>
    </row>
    <row r="12" spans="1:8">
      <c r="A12" s="2">
        <v>0.84399999999999997</v>
      </c>
    </row>
    <row r="13" spans="1:8">
      <c r="A13" s="2">
        <v>0.90300000000000002</v>
      </c>
    </row>
    <row r="14" spans="1:8">
      <c r="A14" s="2">
        <v>0.94099999999999995</v>
      </c>
      <c r="C14" s="2" t="s">
        <v>69</v>
      </c>
      <c r="D14" s="3">
        <f>AVERAGE(A1:A300)</f>
        <v>20.632756666666669</v>
      </c>
      <c r="F14" s="2" t="s">
        <v>70</v>
      </c>
    </row>
    <row r="15" spans="1:8">
      <c r="A15" s="2">
        <v>1.0529999999999999</v>
      </c>
      <c r="C15" s="2" t="s">
        <v>71</v>
      </c>
      <c r="D15" s="3">
        <f>_xlfn.VAR.S(A1:A300)</f>
        <v>394.38618728841692</v>
      </c>
    </row>
    <row r="16" spans="1:8">
      <c r="A16" s="2">
        <v>1.135</v>
      </c>
      <c r="C16" s="2" t="s">
        <v>33</v>
      </c>
      <c r="D16" s="3">
        <f>1/D14</f>
        <v>4.8466621118813169E-2</v>
      </c>
      <c r="H16" s="2" t="s">
        <v>0</v>
      </c>
    </row>
    <row r="17" spans="1:7">
      <c r="A17" s="2">
        <v>1.216</v>
      </c>
    </row>
    <row r="18" spans="1:7">
      <c r="A18" s="2">
        <v>1.2989999999999999</v>
      </c>
      <c r="C18" s="13" t="s">
        <v>4</v>
      </c>
      <c r="D18" s="13" t="s">
        <v>5</v>
      </c>
      <c r="E18" s="13" t="s">
        <v>6</v>
      </c>
      <c r="F18" s="13" t="s">
        <v>7</v>
      </c>
      <c r="G18" s="13" t="s">
        <v>8</v>
      </c>
    </row>
    <row r="19" spans="1:7">
      <c r="A19" s="2">
        <v>1.39</v>
      </c>
      <c r="C19" s="2" t="s">
        <v>72</v>
      </c>
      <c r="D19" s="2">
        <v>116</v>
      </c>
      <c r="E19" s="3">
        <f>EXP(-1*D16*0) - EXP(-1*D16*10)</f>
        <v>0.38409725609717715</v>
      </c>
      <c r="F19" s="3">
        <f t="shared" ref="F19:F29" si="0">E19*$D$30</f>
        <v>115.22917682915315</v>
      </c>
      <c r="G19" s="3">
        <f t="shared" ref="G19:G29" si="1">(D19-F19)^2/F19</f>
        <v>5.1564054961127821E-3</v>
      </c>
    </row>
    <row r="20" spans="1:7">
      <c r="A20" s="2">
        <v>1.4339999999999999</v>
      </c>
      <c r="C20" s="2" t="s">
        <v>73</v>
      </c>
      <c r="D20" s="2">
        <v>70</v>
      </c>
      <c r="E20" s="3">
        <f>EXP(-1*D16*10)-EXP(-1*D16*20)</f>
        <v>0.23656655395579662</v>
      </c>
      <c r="F20" s="3">
        <f t="shared" si="0"/>
        <v>70.969966186738986</v>
      </c>
      <c r="G20" s="3">
        <f t="shared" si="1"/>
        <v>1.3256796557312843E-2</v>
      </c>
    </row>
    <row r="21" spans="1:7">
      <c r="A21" s="2">
        <v>1.502</v>
      </c>
      <c r="C21" s="2" t="s">
        <v>74</v>
      </c>
      <c r="D21" s="2">
        <v>46</v>
      </c>
      <c r="E21" s="3">
        <f>EXP(-1*D16*20)-EXP(-1*D16*30)</f>
        <v>0.14570198969701037</v>
      </c>
      <c r="F21" s="3">
        <f t="shared" si="0"/>
        <v>43.71059690910311</v>
      </c>
      <c r="G21" s="3">
        <f t="shared" si="1"/>
        <v>0.1199106597310428</v>
      </c>
    </row>
    <row r="22" spans="1:7">
      <c r="A22" s="2">
        <v>1.6080000000000001</v>
      </c>
      <c r="C22" s="2" t="s">
        <v>75</v>
      </c>
      <c r="D22" s="2">
        <v>28</v>
      </c>
      <c r="E22" s="3">
        <f>EXP(-1*D16*30)-EXP(-1*D16*40)</f>
        <v>8.9738255246489512E-2</v>
      </c>
      <c r="F22" s="3">
        <f t="shared" si="0"/>
        <v>26.921476573946855</v>
      </c>
      <c r="G22" s="3">
        <f t="shared" si="1"/>
        <v>4.3207614461649134E-2</v>
      </c>
    </row>
    <row r="23" spans="1:7">
      <c r="A23" s="2">
        <v>1.6439999999999999</v>
      </c>
      <c r="C23" s="2" t="s">
        <v>76</v>
      </c>
      <c r="D23" s="2">
        <v>17</v>
      </c>
      <c r="E23" s="3">
        <f>EXP(-1*D16*40)-EXP(-1*D16*50)</f>
        <v>5.5270037639364764E-2</v>
      </c>
      <c r="F23" s="3">
        <f t="shared" si="0"/>
        <v>16.581011291809428</v>
      </c>
      <c r="G23" s="3">
        <f t="shared" si="1"/>
        <v>1.0587504857313603E-2</v>
      </c>
    </row>
    <row r="24" spans="1:7">
      <c r="A24" s="2">
        <v>1.7689999999999999</v>
      </c>
      <c r="C24" s="2" t="s">
        <v>77</v>
      </c>
      <c r="D24" s="2">
        <v>7</v>
      </c>
      <c r="E24" s="3">
        <f>EXP(-1*D16*50)-EXP(-1*D16*60)</f>
        <v>3.404096783769707E-2</v>
      </c>
      <c r="F24" s="3">
        <f t="shared" si="0"/>
        <v>10.212290351309122</v>
      </c>
      <c r="G24" s="3">
        <f t="shared" si="1"/>
        <v>1.0104304662460859</v>
      </c>
    </row>
    <row r="25" spans="1:7">
      <c r="A25" s="2">
        <v>1.829</v>
      </c>
      <c r="C25" s="2" t="s">
        <v>78</v>
      </c>
      <c r="D25" s="2">
        <v>5</v>
      </c>
      <c r="E25" s="3">
        <f>EXP(-1*D16*60)-EXP(-1*D16*70)</f>
        <v>2.0965925496345364E-2</v>
      </c>
      <c r="F25" s="3">
        <f t="shared" si="0"/>
        <v>6.289777648903609</v>
      </c>
      <c r="G25" s="3">
        <f t="shared" si="1"/>
        <v>0.26448095250255721</v>
      </c>
    </row>
    <row r="26" spans="1:7">
      <c r="A26" s="2">
        <v>1.8680000000000001</v>
      </c>
      <c r="C26" s="2" t="s">
        <v>79</v>
      </c>
      <c r="D26" s="2">
        <v>4</v>
      </c>
      <c r="E26" s="3">
        <f>EXP(-1*D16*70)-EXP(-1*D16*80)</f>
        <v>1.2912971041661263E-2</v>
      </c>
      <c r="F26" s="3">
        <f t="shared" si="0"/>
        <v>3.8738913124983791</v>
      </c>
      <c r="G26" s="3">
        <f t="shared" si="1"/>
        <v>4.1052780732572808E-3</v>
      </c>
    </row>
    <row r="27" spans="1:7">
      <c r="A27" s="2">
        <v>1.9590000000000001</v>
      </c>
      <c r="C27" s="2" t="s">
        <v>80</v>
      </c>
      <c r="D27" s="2">
        <v>3</v>
      </c>
      <c r="E27" s="3">
        <f>EXP(-1*D16*80)-EXP(-1*D16*90)</f>
        <v>7.9531342964968676E-3</v>
      </c>
      <c r="F27" s="3">
        <f t="shared" si="0"/>
        <v>2.3859402889490604</v>
      </c>
      <c r="G27" s="3">
        <f t="shared" si="1"/>
        <v>0.15803804080195649</v>
      </c>
    </row>
    <row r="28" spans="1:7">
      <c r="A28" s="2">
        <v>2.319</v>
      </c>
      <c r="C28" s="2" t="s">
        <v>81</v>
      </c>
      <c r="D28" s="2">
        <v>1</v>
      </c>
      <c r="E28" s="3">
        <f>EXP(-1*D16*90)-EXP(-1*D16*100)</f>
        <v>4.8983572358400652E-3</v>
      </c>
      <c r="F28" s="3">
        <f t="shared" si="0"/>
        <v>1.4695071707520195</v>
      </c>
      <c r="G28" s="3">
        <f t="shared" si="1"/>
        <v>0.15000742274347495</v>
      </c>
    </row>
    <row r="29" spans="1:7">
      <c r="A29" s="2">
        <v>2.3210000000000002</v>
      </c>
      <c r="C29" s="2" t="s">
        <v>82</v>
      </c>
      <c r="D29" s="2">
        <v>3</v>
      </c>
      <c r="E29" s="3">
        <f>EXP(-1*D16*100)-EXP(-1*D16*9999999999)</f>
        <v>7.8545514561209496E-3</v>
      </c>
      <c r="F29" s="3">
        <f t="shared" si="0"/>
        <v>2.3563654368362847</v>
      </c>
      <c r="G29" s="3">
        <f t="shared" si="1"/>
        <v>0.17580696288566758</v>
      </c>
    </row>
    <row r="30" spans="1:7">
      <c r="A30" s="2">
        <v>2.4630000000000001</v>
      </c>
      <c r="C30" s="2" t="s">
        <v>83</v>
      </c>
      <c r="D30" s="3">
        <f>SUM(D19:D29)</f>
        <v>300</v>
      </c>
      <c r="F30" s="2" t="s">
        <v>83</v>
      </c>
      <c r="G30" s="3">
        <f>SUM(G19:G29)</f>
        <v>1.9549881043564306</v>
      </c>
    </row>
    <row r="31" spans="1:7">
      <c r="A31" s="2">
        <v>2.4649999999999999</v>
      </c>
    </row>
    <row r="32" spans="1:7">
      <c r="A32" s="2">
        <v>2.5609999999999999</v>
      </c>
      <c r="C32" s="2" t="s">
        <v>84</v>
      </c>
      <c r="D32" s="2">
        <v>0.05</v>
      </c>
    </row>
    <row r="33" spans="1:4">
      <c r="A33" s="2">
        <v>2.7480000000000002</v>
      </c>
      <c r="C33" s="2" t="s">
        <v>85</v>
      </c>
      <c r="D33" s="2">
        <v>9</v>
      </c>
    </row>
    <row r="34" spans="1:4">
      <c r="A34" s="2">
        <v>2.9129999999999998</v>
      </c>
      <c r="C34" s="2" t="s">
        <v>28</v>
      </c>
      <c r="D34" s="2">
        <v>16.920000000000002</v>
      </c>
    </row>
    <row r="35" spans="1:4">
      <c r="A35" s="2">
        <v>2.9649999999999999</v>
      </c>
    </row>
    <row r="36" spans="1:4">
      <c r="A36" s="2">
        <v>3.0880000000000001</v>
      </c>
      <c r="C36" s="14" t="s">
        <v>29</v>
      </c>
    </row>
    <row r="37" spans="1:4">
      <c r="A37" s="2">
        <v>3.1419999999999999</v>
      </c>
      <c r="C37" s="14" t="s">
        <v>30</v>
      </c>
    </row>
    <row r="38" spans="1:4">
      <c r="A38" s="2">
        <v>3.1629999999999998</v>
      </c>
    </row>
    <row r="39" spans="1:4">
      <c r="A39" s="2">
        <v>3.1819999999999999</v>
      </c>
    </row>
    <row r="40" spans="1:4">
      <c r="A40" s="2">
        <v>3.206</v>
      </c>
    </row>
    <row r="41" spans="1:4">
      <c r="A41" s="2">
        <v>3.3170000000000002</v>
      </c>
    </row>
    <row r="42" spans="1:4">
      <c r="A42" s="2">
        <v>3.3439999999999999</v>
      </c>
    </row>
    <row r="43" spans="1:4">
      <c r="A43" s="2">
        <v>3.3809999999999998</v>
      </c>
    </row>
    <row r="44" spans="1:4">
      <c r="A44" s="2">
        <v>3.4750000000000001</v>
      </c>
    </row>
    <row r="45" spans="1:4">
      <c r="A45" s="2">
        <v>3.4889999999999999</v>
      </c>
    </row>
    <row r="46" spans="1:4">
      <c r="A46" s="2">
        <v>3.6110000000000002</v>
      </c>
    </row>
    <row r="47" spans="1:4">
      <c r="A47" s="2">
        <v>3.7080000000000002</v>
      </c>
    </row>
    <row r="48" spans="1:4">
      <c r="A48" s="2">
        <v>3.819</v>
      </c>
    </row>
    <row r="49" spans="1:3">
      <c r="A49" s="2">
        <v>3.8610000000000002</v>
      </c>
    </row>
    <row r="50" spans="1:3">
      <c r="A50" s="2">
        <v>3.8889999999999998</v>
      </c>
    </row>
    <row r="51" spans="1:3">
      <c r="A51" s="2">
        <v>3.964</v>
      </c>
    </row>
    <row r="52" spans="1:3">
      <c r="A52" s="2">
        <v>4.056</v>
      </c>
    </row>
    <row r="53" spans="1:3">
      <c r="A53" s="2">
        <v>4.0789999999999997</v>
      </c>
    </row>
    <row r="54" spans="1:3">
      <c r="A54" s="2">
        <v>4.0970000000000004</v>
      </c>
    </row>
    <row r="55" spans="1:3">
      <c r="A55" s="2">
        <v>4.1660000000000004</v>
      </c>
    </row>
    <row r="56" spans="1:3">
      <c r="A56" s="2">
        <v>4.1710000000000003</v>
      </c>
    </row>
    <row r="57" spans="1:3">
      <c r="A57" s="2">
        <v>4.5</v>
      </c>
    </row>
    <row r="58" spans="1:3">
      <c r="A58" s="2">
        <v>4.8419999999999996</v>
      </c>
    </row>
    <row r="59" spans="1:3">
      <c r="A59" s="2">
        <v>5.0030000000000001</v>
      </c>
      <c r="C59" s="2" t="s">
        <v>31</v>
      </c>
    </row>
    <row r="60" spans="1:3">
      <c r="A60" s="2">
        <v>5.0289999999999999</v>
      </c>
    </row>
    <row r="61" spans="1:3">
      <c r="A61" s="2">
        <v>5.0739999999999998</v>
      </c>
    </row>
    <row r="62" spans="1:3">
      <c r="A62" s="2">
        <v>5.0910000000000002</v>
      </c>
    </row>
    <row r="63" spans="1:3">
      <c r="A63" s="2">
        <v>5.1680000000000001</v>
      </c>
    </row>
    <row r="64" spans="1:3">
      <c r="A64" s="2">
        <v>5.2530000000000001</v>
      </c>
    </row>
    <row r="65" spans="1:1">
      <c r="A65" s="2">
        <v>5.2539999999999996</v>
      </c>
    </row>
    <row r="66" spans="1:1">
      <c r="A66" s="2">
        <v>5.5229999999999997</v>
      </c>
    </row>
    <row r="67" spans="1:1">
      <c r="A67" s="2">
        <v>5.625</v>
      </c>
    </row>
    <row r="68" spans="1:1">
      <c r="A68" s="2">
        <v>5.6369999999999996</v>
      </c>
    </row>
    <row r="69" spans="1:1">
      <c r="A69" s="2">
        <v>5.6870000000000003</v>
      </c>
    </row>
    <row r="70" spans="1:1">
      <c r="A70" s="2">
        <v>5.8010000000000002</v>
      </c>
    </row>
    <row r="71" spans="1:1">
      <c r="A71" s="2">
        <v>5.8710000000000004</v>
      </c>
    </row>
    <row r="72" spans="1:1">
      <c r="A72" s="2">
        <v>5.8949999999999996</v>
      </c>
    </row>
    <row r="73" spans="1:1">
      <c r="A73" s="2">
        <v>6.0359999999999996</v>
      </c>
    </row>
    <row r="74" spans="1:1">
      <c r="A74" s="2">
        <v>6.1020000000000003</v>
      </c>
    </row>
    <row r="75" spans="1:1">
      <c r="A75" s="2">
        <v>6.3019999999999996</v>
      </c>
    </row>
    <row r="76" spans="1:1">
      <c r="A76" s="2">
        <v>6.4809999999999999</v>
      </c>
    </row>
    <row r="77" spans="1:1">
      <c r="A77" s="2">
        <v>6.5049999999999999</v>
      </c>
    </row>
    <row r="78" spans="1:1">
      <c r="A78" s="2">
        <v>6.617</v>
      </c>
    </row>
    <row r="79" spans="1:1">
      <c r="A79" s="2">
        <v>6.7960000000000003</v>
      </c>
    </row>
    <row r="80" spans="1:1">
      <c r="A80" s="2">
        <v>7.1239999999999997</v>
      </c>
    </row>
    <row r="81" spans="1:1">
      <c r="A81" s="2">
        <v>7.1420000000000003</v>
      </c>
    </row>
    <row r="82" spans="1:1">
      <c r="A82" s="2">
        <v>7.3810000000000002</v>
      </c>
    </row>
    <row r="83" spans="1:1">
      <c r="A83" s="2">
        <v>7.3890000000000002</v>
      </c>
    </row>
    <row r="84" spans="1:1">
      <c r="A84" s="2">
        <v>7.4870000000000001</v>
      </c>
    </row>
    <row r="85" spans="1:1">
      <c r="A85" s="2">
        <v>7.5460000000000003</v>
      </c>
    </row>
    <row r="86" spans="1:1">
      <c r="A86" s="2">
        <v>7.65</v>
      </c>
    </row>
    <row r="87" spans="1:1">
      <c r="A87" s="2">
        <v>7.7030000000000003</v>
      </c>
    </row>
    <row r="88" spans="1:1">
      <c r="A88" s="2">
        <v>7.96</v>
      </c>
    </row>
    <row r="89" spans="1:1">
      <c r="A89" s="2">
        <v>7.9749999999999996</v>
      </c>
    </row>
    <row r="90" spans="1:1">
      <c r="A90" s="2">
        <v>8.0229999999999997</v>
      </c>
    </row>
    <row r="91" spans="1:1">
      <c r="A91" s="2">
        <v>8.1259999999999994</v>
      </c>
    </row>
    <row r="92" spans="1:1">
      <c r="A92" s="2">
        <v>8.2539999999999996</v>
      </c>
    </row>
    <row r="93" spans="1:1">
      <c r="A93" s="2">
        <v>8.3610000000000007</v>
      </c>
    </row>
    <row r="94" spans="1:1">
      <c r="A94" s="2">
        <v>8.3840000000000003</v>
      </c>
    </row>
    <row r="95" spans="1:1">
      <c r="A95" s="2">
        <v>8.4629999999999992</v>
      </c>
    </row>
    <row r="96" spans="1:1">
      <c r="A96" s="2">
        <v>8.4689999999999994</v>
      </c>
    </row>
    <row r="97" spans="1:1">
      <c r="A97" s="2">
        <v>8.5869999999999997</v>
      </c>
    </row>
    <row r="98" spans="1:1">
      <c r="A98" s="2">
        <v>8.6679999999999993</v>
      </c>
    </row>
    <row r="99" spans="1:1">
      <c r="A99" s="2">
        <v>8.673</v>
      </c>
    </row>
    <row r="100" spans="1:1">
      <c r="A100" s="2">
        <v>8.6989999999999998</v>
      </c>
    </row>
    <row r="101" spans="1:1">
      <c r="A101" s="2">
        <v>8.7460000000000004</v>
      </c>
    </row>
    <row r="102" spans="1:1">
      <c r="A102" s="2">
        <v>8.7810000000000006</v>
      </c>
    </row>
    <row r="103" spans="1:1">
      <c r="A103" s="2">
        <v>8.8109999999999999</v>
      </c>
    </row>
    <row r="104" spans="1:1">
      <c r="A104" s="2">
        <v>8.8409999999999993</v>
      </c>
    </row>
    <row r="105" spans="1:1">
      <c r="A105" s="2">
        <v>8.8889999999999993</v>
      </c>
    </row>
    <row r="106" spans="1:1">
      <c r="A106" s="2">
        <v>8.9339999999999993</v>
      </c>
    </row>
    <row r="107" spans="1:1">
      <c r="A107" s="2">
        <v>8.9589999999999996</v>
      </c>
    </row>
    <row r="108" spans="1:1">
      <c r="A108" s="2">
        <v>8.9779999999999998</v>
      </c>
    </row>
    <row r="109" spans="1:1">
      <c r="A109" s="2">
        <v>8.9830000000000005</v>
      </c>
    </row>
    <row r="110" spans="1:1">
      <c r="A110" s="2">
        <v>9.1669999999999998</v>
      </c>
    </row>
    <row r="111" spans="1:1">
      <c r="A111" s="2">
        <v>9.1709999999999994</v>
      </c>
    </row>
    <row r="112" spans="1:1">
      <c r="A112" s="2">
        <v>9.2889999999999997</v>
      </c>
    </row>
    <row r="113" spans="1:1">
      <c r="A113" s="2">
        <v>9.3510000000000009</v>
      </c>
    </row>
    <row r="114" spans="1:1">
      <c r="A114" s="2">
        <v>9.6039999999999992</v>
      </c>
    </row>
    <row r="115" spans="1:1">
      <c r="A115" s="2">
        <v>9.7029999999999994</v>
      </c>
    </row>
    <row r="116" spans="1:1">
      <c r="A116" s="2">
        <v>9.7119999999999997</v>
      </c>
    </row>
    <row r="117" spans="1:1">
      <c r="A117" s="2">
        <v>10.234999999999999</v>
      </c>
    </row>
    <row r="118" spans="1:1">
      <c r="A118" s="2">
        <v>10.353</v>
      </c>
    </row>
    <row r="119" spans="1:1">
      <c r="A119" s="2">
        <v>10.56</v>
      </c>
    </row>
    <row r="120" spans="1:1">
      <c r="A120" s="2">
        <v>10.785</v>
      </c>
    </row>
    <row r="121" spans="1:1">
      <c r="A121" s="2">
        <v>10.789</v>
      </c>
    </row>
    <row r="122" spans="1:1">
      <c r="A122" s="2">
        <v>10.837999999999999</v>
      </c>
    </row>
    <row r="123" spans="1:1">
      <c r="A123" s="2">
        <v>11.378</v>
      </c>
    </row>
    <row r="124" spans="1:1">
      <c r="A124" s="2">
        <v>11.519</v>
      </c>
    </row>
    <row r="125" spans="1:1">
      <c r="A125" s="2">
        <v>11.632</v>
      </c>
    </row>
    <row r="126" spans="1:1">
      <c r="A126" s="2">
        <v>11.945</v>
      </c>
    </row>
    <row r="127" spans="1:1">
      <c r="A127" s="2">
        <v>12.134</v>
      </c>
    </row>
    <row r="128" spans="1:1">
      <c r="A128" s="2">
        <v>12.345000000000001</v>
      </c>
    </row>
    <row r="129" spans="1:1">
      <c r="A129" s="2">
        <v>12.432</v>
      </c>
    </row>
    <row r="130" spans="1:1">
      <c r="A130" s="2">
        <v>12.484</v>
      </c>
    </row>
    <row r="131" spans="1:1">
      <c r="A131" s="2">
        <v>12.852</v>
      </c>
    </row>
    <row r="132" spans="1:1">
      <c r="A132" s="2">
        <v>12.914</v>
      </c>
    </row>
    <row r="133" spans="1:1">
      <c r="A133" s="2">
        <v>13.217000000000001</v>
      </c>
    </row>
    <row r="134" spans="1:1">
      <c r="A134" s="2">
        <v>13.253</v>
      </c>
    </row>
    <row r="135" spans="1:1">
      <c r="A135" s="2">
        <v>13.492000000000001</v>
      </c>
    </row>
    <row r="136" spans="1:1">
      <c r="A136" s="2">
        <v>13.747999999999999</v>
      </c>
    </row>
    <row r="137" spans="1:1">
      <c r="A137" s="2">
        <v>14.023999999999999</v>
      </c>
    </row>
    <row r="138" spans="1:1">
      <c r="A138" s="2">
        <v>14.045</v>
      </c>
    </row>
    <row r="139" spans="1:1">
      <c r="A139" s="2">
        <v>14.051</v>
      </c>
    </row>
    <row r="140" spans="1:1">
      <c r="A140" s="2">
        <v>14.25</v>
      </c>
    </row>
    <row r="141" spans="1:1">
      <c r="A141" s="2">
        <v>14.257999999999999</v>
      </c>
    </row>
    <row r="142" spans="1:1">
      <c r="A142" s="2">
        <v>14.38</v>
      </c>
    </row>
    <row r="143" spans="1:1">
      <c r="A143" s="2">
        <v>14.382</v>
      </c>
    </row>
    <row r="144" spans="1:1">
      <c r="A144" s="2">
        <v>14.417</v>
      </c>
    </row>
    <row r="145" spans="1:1">
      <c r="A145" s="2">
        <v>14.585000000000001</v>
      </c>
    </row>
    <row r="146" spans="1:1">
      <c r="A146" s="2">
        <v>14.901999999999999</v>
      </c>
    </row>
    <row r="147" spans="1:1">
      <c r="A147" s="2">
        <v>14.965</v>
      </c>
    </row>
    <row r="148" spans="1:1">
      <c r="A148" s="2">
        <v>15.015000000000001</v>
      </c>
    </row>
    <row r="149" spans="1:1">
      <c r="A149" s="2">
        <v>15.016</v>
      </c>
    </row>
    <row r="150" spans="1:1">
      <c r="A150" s="2">
        <v>15.311</v>
      </c>
    </row>
    <row r="151" spans="1:1">
      <c r="A151" s="2">
        <v>15.39</v>
      </c>
    </row>
    <row r="152" spans="1:1">
      <c r="A152" s="2">
        <v>15.413</v>
      </c>
    </row>
    <row r="153" spans="1:1">
      <c r="A153" s="2">
        <v>15.432</v>
      </c>
    </row>
    <row r="154" spans="1:1">
      <c r="A154" s="2">
        <v>15.576000000000001</v>
      </c>
    </row>
    <row r="155" spans="1:1">
      <c r="A155" s="2">
        <v>15.69</v>
      </c>
    </row>
    <row r="156" spans="1:1">
      <c r="A156" s="2">
        <v>15.894</v>
      </c>
    </row>
    <row r="157" spans="1:1">
      <c r="A157" s="2">
        <v>16.119</v>
      </c>
    </row>
    <row r="158" spans="1:1">
      <c r="A158" s="2">
        <v>16.183</v>
      </c>
    </row>
    <row r="159" spans="1:1">
      <c r="A159" s="2">
        <v>16.317</v>
      </c>
    </row>
    <row r="160" spans="1:1">
      <c r="A160" s="2">
        <v>16.792999999999999</v>
      </c>
    </row>
    <row r="161" spans="1:1">
      <c r="A161" s="2">
        <v>16.809000000000001</v>
      </c>
    </row>
    <row r="162" spans="1:1">
      <c r="A162" s="2">
        <v>16.920000000000002</v>
      </c>
    </row>
    <row r="163" spans="1:1">
      <c r="A163" s="2">
        <v>17.055</v>
      </c>
    </row>
    <row r="164" spans="1:1">
      <c r="A164" s="2">
        <v>17.135000000000002</v>
      </c>
    </row>
    <row r="165" spans="1:1">
      <c r="A165" s="2">
        <v>17.23</v>
      </c>
    </row>
    <row r="166" spans="1:1">
      <c r="A166" s="2">
        <v>17.382000000000001</v>
      </c>
    </row>
    <row r="167" spans="1:1">
      <c r="A167" s="2">
        <v>17.484000000000002</v>
      </c>
    </row>
    <row r="168" spans="1:1">
      <c r="A168" s="2">
        <v>17.591000000000001</v>
      </c>
    </row>
    <row r="169" spans="1:1">
      <c r="A169" s="2">
        <v>17.611000000000001</v>
      </c>
    </row>
    <row r="170" spans="1:1">
      <c r="A170" s="2">
        <v>17.792999999999999</v>
      </c>
    </row>
    <row r="171" spans="1:1">
      <c r="A171" s="2">
        <v>17.911000000000001</v>
      </c>
    </row>
    <row r="172" spans="1:1">
      <c r="A172" s="2">
        <v>18.065999999999999</v>
      </c>
    </row>
    <row r="173" spans="1:1">
      <c r="A173" s="2">
        <v>18.074000000000002</v>
      </c>
    </row>
    <row r="174" spans="1:1">
      <c r="A174" s="2">
        <v>18.155999999999999</v>
      </c>
    </row>
    <row r="175" spans="1:1">
      <c r="A175" s="2">
        <v>18.216999999999999</v>
      </c>
    </row>
    <row r="176" spans="1:1">
      <c r="A176" s="2">
        <v>18.408000000000001</v>
      </c>
    </row>
    <row r="177" spans="1:1">
      <c r="A177" s="2">
        <v>18.805</v>
      </c>
    </row>
    <row r="178" spans="1:1">
      <c r="A178" s="2">
        <v>18.919</v>
      </c>
    </row>
    <row r="179" spans="1:1">
      <c r="A179" s="2">
        <v>19.096</v>
      </c>
    </row>
    <row r="180" spans="1:1">
      <c r="A180" s="2">
        <v>19.18</v>
      </c>
    </row>
    <row r="181" spans="1:1">
      <c r="A181" s="2">
        <v>19.277999999999999</v>
      </c>
    </row>
    <row r="182" spans="1:1">
      <c r="A182" s="2">
        <v>19.292000000000002</v>
      </c>
    </row>
    <row r="183" spans="1:1">
      <c r="A183" s="2">
        <v>19.739999999999998</v>
      </c>
    </row>
    <row r="184" spans="1:1">
      <c r="A184" s="2">
        <v>19.832000000000001</v>
      </c>
    </row>
    <row r="185" spans="1:1">
      <c r="A185" s="2">
        <v>19.986999999999998</v>
      </c>
    </row>
    <row r="186" spans="1:1">
      <c r="A186" s="2">
        <v>19.995000000000001</v>
      </c>
    </row>
    <row r="187" spans="1:1">
      <c r="A187" s="2">
        <v>20.015999999999998</v>
      </c>
    </row>
    <row r="188" spans="1:1">
      <c r="A188" s="2">
        <v>20.36</v>
      </c>
    </row>
    <row r="189" spans="1:1">
      <c r="A189" s="2">
        <v>20.553999999999998</v>
      </c>
    </row>
    <row r="190" spans="1:1">
      <c r="A190" s="2">
        <v>20.69</v>
      </c>
    </row>
    <row r="191" spans="1:1">
      <c r="A191" s="2">
        <v>20.922999999999998</v>
      </c>
    </row>
    <row r="192" spans="1:1">
      <c r="A192" s="2">
        <v>20.96</v>
      </c>
    </row>
    <row r="193" spans="1:1">
      <c r="A193" s="2">
        <v>21.105</v>
      </c>
    </row>
    <row r="194" spans="1:1">
      <c r="A194" s="2">
        <v>21.16</v>
      </c>
    </row>
    <row r="195" spans="1:1">
      <c r="A195" s="2">
        <v>21.209</v>
      </c>
    </row>
    <row r="196" spans="1:1">
      <c r="A196" s="2">
        <v>21.245999999999999</v>
      </c>
    </row>
    <row r="197" spans="1:1">
      <c r="A197" s="2">
        <v>21.43</v>
      </c>
    </row>
    <row r="198" spans="1:1">
      <c r="A198" s="2">
        <v>21.576000000000001</v>
      </c>
    </row>
    <row r="199" spans="1:1">
      <c r="A199" s="2">
        <v>22.029</v>
      </c>
    </row>
    <row r="200" spans="1:1">
      <c r="A200" s="2">
        <v>22.087</v>
      </c>
    </row>
    <row r="201" spans="1:1">
      <c r="A201" s="2">
        <v>22.472999999999999</v>
      </c>
    </row>
    <row r="202" spans="1:1">
      <c r="A202" s="2">
        <v>22.568000000000001</v>
      </c>
    </row>
    <row r="203" spans="1:1">
      <c r="A203" s="2">
        <v>23.175000000000001</v>
      </c>
    </row>
    <row r="204" spans="1:1">
      <c r="A204" s="2">
        <v>23.294</v>
      </c>
    </row>
    <row r="205" spans="1:1">
      <c r="A205" s="2">
        <v>23.742999999999999</v>
      </c>
    </row>
    <row r="206" spans="1:1">
      <c r="A206" s="2">
        <v>23.818999999999999</v>
      </c>
    </row>
    <row r="207" spans="1:1">
      <c r="A207" s="2">
        <v>23.827999999999999</v>
      </c>
    </row>
    <row r="208" spans="1:1">
      <c r="A208" s="2">
        <v>24.11</v>
      </c>
    </row>
    <row r="209" spans="1:1">
      <c r="A209" s="2">
        <v>24.111000000000001</v>
      </c>
    </row>
    <row r="210" spans="1:1">
      <c r="A210" s="2">
        <v>24.17</v>
      </c>
    </row>
    <row r="211" spans="1:1">
      <c r="A211" s="2">
        <v>24.632000000000001</v>
      </c>
    </row>
    <row r="212" spans="1:1">
      <c r="A212" s="2">
        <v>24.684999999999999</v>
      </c>
    </row>
    <row r="213" spans="1:1">
      <c r="A213" s="2">
        <v>25.303000000000001</v>
      </c>
    </row>
    <row r="214" spans="1:1">
      <c r="A214" s="2">
        <v>25.382999999999999</v>
      </c>
    </row>
    <row r="215" spans="1:1">
      <c r="A215" s="2">
        <v>25.398</v>
      </c>
    </row>
    <row r="216" spans="1:1">
      <c r="A216" s="2">
        <v>25.754000000000001</v>
      </c>
    </row>
    <row r="217" spans="1:1">
      <c r="A217" s="2">
        <v>25.965</v>
      </c>
    </row>
    <row r="218" spans="1:1">
      <c r="A218" s="2">
        <v>26.128</v>
      </c>
    </row>
    <row r="219" spans="1:1">
      <c r="A219" s="2">
        <v>26.52</v>
      </c>
    </row>
    <row r="220" spans="1:1">
      <c r="A220" s="2">
        <v>26.638999999999999</v>
      </c>
    </row>
    <row r="221" spans="1:1">
      <c r="A221" s="2">
        <v>27.942</v>
      </c>
    </row>
    <row r="222" spans="1:1">
      <c r="A222" s="2">
        <v>28.6</v>
      </c>
    </row>
    <row r="223" spans="1:1">
      <c r="A223" s="2">
        <v>28.748000000000001</v>
      </c>
    </row>
    <row r="224" spans="1:1">
      <c r="A224" s="2">
        <v>28.82</v>
      </c>
    </row>
    <row r="225" spans="1:1">
      <c r="A225" s="2">
        <v>28.846</v>
      </c>
    </row>
    <row r="226" spans="1:1">
      <c r="A226" s="2">
        <v>28.901</v>
      </c>
    </row>
    <row r="227" spans="1:1">
      <c r="A227" s="2">
        <v>29.055</v>
      </c>
    </row>
    <row r="228" spans="1:1">
      <c r="A228" s="2">
        <v>29.082999999999998</v>
      </c>
    </row>
    <row r="229" spans="1:1">
      <c r="A229" s="2">
        <v>29.097999999999999</v>
      </c>
    </row>
    <row r="230" spans="1:1">
      <c r="A230" s="2">
        <v>29.259</v>
      </c>
    </row>
    <row r="231" spans="1:1">
      <c r="A231" s="2">
        <v>29.565000000000001</v>
      </c>
    </row>
    <row r="232" spans="1:1">
      <c r="A232" s="2">
        <v>29.602</v>
      </c>
    </row>
    <row r="233" spans="1:1">
      <c r="A233" s="2">
        <v>30.408999999999999</v>
      </c>
    </row>
    <row r="234" spans="1:1">
      <c r="A234" s="2">
        <v>30.442</v>
      </c>
    </row>
    <row r="235" spans="1:1">
      <c r="A235" s="2">
        <v>30.481999999999999</v>
      </c>
    </row>
    <row r="236" spans="1:1">
      <c r="A236" s="2">
        <v>30.82</v>
      </c>
    </row>
    <row r="237" spans="1:1">
      <c r="A237" s="2">
        <v>30.954000000000001</v>
      </c>
    </row>
    <row r="238" spans="1:1">
      <c r="A238" s="2">
        <v>31.457999999999998</v>
      </c>
    </row>
    <row r="239" spans="1:1">
      <c r="A239" s="2">
        <v>32.335999999999999</v>
      </c>
    </row>
    <row r="240" spans="1:1">
      <c r="A240" s="2">
        <v>32.426000000000002</v>
      </c>
    </row>
    <row r="241" spans="1:1">
      <c r="A241" s="2">
        <v>32.438000000000002</v>
      </c>
    </row>
    <row r="242" spans="1:1">
      <c r="A242" s="2">
        <v>33.043999999999997</v>
      </c>
    </row>
    <row r="243" spans="1:1">
      <c r="A243" s="2">
        <v>33.305999999999997</v>
      </c>
    </row>
    <row r="244" spans="1:1">
      <c r="A244" s="2">
        <v>34.494</v>
      </c>
    </row>
    <row r="245" spans="1:1">
      <c r="A245" s="2">
        <v>34.526000000000003</v>
      </c>
    </row>
    <row r="246" spans="1:1">
      <c r="A246" s="2">
        <v>34.534999999999997</v>
      </c>
    </row>
    <row r="247" spans="1:1">
      <c r="A247" s="2">
        <v>34.840000000000003</v>
      </c>
    </row>
    <row r="248" spans="1:1">
      <c r="A248" s="2">
        <v>35.529000000000003</v>
      </c>
    </row>
    <row r="249" spans="1:1">
      <c r="A249" s="2">
        <v>35.57</v>
      </c>
    </row>
    <row r="250" spans="1:1">
      <c r="A250" s="2">
        <v>35.654000000000003</v>
      </c>
    </row>
    <row r="251" spans="1:1">
      <c r="A251" s="2">
        <v>36.020000000000003</v>
      </c>
    </row>
    <row r="252" spans="1:1">
      <c r="A252" s="2">
        <v>36.347999999999999</v>
      </c>
    </row>
    <row r="253" spans="1:1">
      <c r="A253" s="2">
        <v>36.393999999999998</v>
      </c>
    </row>
    <row r="254" spans="1:1">
      <c r="A254" s="2">
        <v>37.201999999999998</v>
      </c>
    </row>
    <row r="255" spans="1:1">
      <c r="A255" s="2">
        <v>37.688000000000002</v>
      </c>
    </row>
    <row r="256" spans="1:1">
      <c r="A256" s="2">
        <v>37.814999999999998</v>
      </c>
    </row>
    <row r="257" spans="1:1">
      <c r="A257" s="2">
        <v>38.119999999999997</v>
      </c>
    </row>
    <row r="258" spans="1:1">
      <c r="A258" s="2">
        <v>39.179000000000002</v>
      </c>
    </row>
    <row r="259" spans="1:1">
      <c r="A259" s="2">
        <v>39.430999999999997</v>
      </c>
    </row>
    <row r="260" spans="1:1">
      <c r="A260" s="2">
        <v>39.722999999999999</v>
      </c>
    </row>
    <row r="261" spans="1:1">
      <c r="A261" s="2">
        <v>40.393999999999998</v>
      </c>
    </row>
    <row r="262" spans="1:1">
      <c r="A262" s="2">
        <v>40.540999999999997</v>
      </c>
    </row>
    <row r="263" spans="1:1">
      <c r="A263" s="2">
        <v>41.307000000000002</v>
      </c>
    </row>
    <row r="264" spans="1:1">
      <c r="A264" s="2">
        <v>43.01</v>
      </c>
    </row>
    <row r="265" spans="1:1">
      <c r="A265" s="2">
        <v>43.325000000000003</v>
      </c>
    </row>
    <row r="266" spans="1:1">
      <c r="A266" s="2">
        <v>43.444000000000003</v>
      </c>
    </row>
    <row r="267" spans="1:1">
      <c r="A267" s="2">
        <v>45.268999999999998</v>
      </c>
    </row>
    <row r="268" spans="1:1">
      <c r="A268" s="2">
        <v>45.981000000000002</v>
      </c>
    </row>
    <row r="269" spans="1:1">
      <c r="A269" s="2">
        <v>46.646999999999998</v>
      </c>
    </row>
    <row r="270" spans="1:1">
      <c r="A270" s="2">
        <v>46.984000000000002</v>
      </c>
    </row>
    <row r="271" spans="1:1">
      <c r="A271" s="2">
        <v>47.314999999999998</v>
      </c>
    </row>
    <row r="272" spans="1:1">
      <c r="A272" s="2">
        <v>48.002000000000002</v>
      </c>
    </row>
    <row r="273" spans="1:1">
      <c r="A273" s="2">
        <v>48.183999999999997</v>
      </c>
    </row>
    <row r="274" spans="1:1">
      <c r="A274" s="2">
        <v>48.46</v>
      </c>
    </row>
    <row r="275" spans="1:1">
      <c r="A275" s="2">
        <v>48.552</v>
      </c>
    </row>
    <row r="276" spans="1:1">
      <c r="A276" s="2">
        <v>49.280999999999999</v>
      </c>
    </row>
    <row r="277" spans="1:1">
      <c r="A277" s="2">
        <v>49.728999999999999</v>
      </c>
    </row>
    <row r="278" spans="1:1">
      <c r="A278" s="2">
        <v>51.817999999999998</v>
      </c>
    </row>
    <row r="279" spans="1:1">
      <c r="A279" s="2">
        <v>52.122</v>
      </c>
    </row>
    <row r="280" spans="1:1">
      <c r="A280" s="2">
        <v>52.816000000000003</v>
      </c>
    </row>
    <row r="281" spans="1:1">
      <c r="A281" s="2">
        <v>53.823999999999998</v>
      </c>
    </row>
    <row r="282" spans="1:1">
      <c r="A282" s="2">
        <v>54.195</v>
      </c>
    </row>
    <row r="283" spans="1:1">
      <c r="A283" s="2">
        <v>57.424999999999997</v>
      </c>
    </row>
    <row r="284" spans="1:1">
      <c r="A284" s="2">
        <v>58.456000000000003</v>
      </c>
    </row>
    <row r="285" spans="1:1">
      <c r="A285" s="2">
        <v>60.780999999999999</v>
      </c>
    </row>
    <row r="286" spans="1:1">
      <c r="A286" s="2">
        <v>62.322000000000003</v>
      </c>
    </row>
    <row r="287" spans="1:1">
      <c r="A287" s="2">
        <v>67.927999999999997</v>
      </c>
    </row>
    <row r="288" spans="1:1">
      <c r="A288" s="2">
        <v>68.786000000000001</v>
      </c>
    </row>
    <row r="289" spans="1:1">
      <c r="A289" s="2">
        <v>69.159000000000006</v>
      </c>
    </row>
    <row r="290" spans="1:1">
      <c r="A290" s="2">
        <v>70.617000000000004</v>
      </c>
    </row>
    <row r="291" spans="1:1">
      <c r="A291" s="2">
        <v>72.037999999999997</v>
      </c>
    </row>
    <row r="292" spans="1:1">
      <c r="A292" s="2">
        <v>75.712000000000003</v>
      </c>
    </row>
    <row r="293" spans="1:1">
      <c r="A293" s="2">
        <v>76.846999999999994</v>
      </c>
    </row>
    <row r="294" spans="1:1">
      <c r="A294" s="2">
        <v>80.814999999999998</v>
      </c>
    </row>
    <row r="295" spans="1:1">
      <c r="A295" s="2">
        <v>83.198999999999998</v>
      </c>
    </row>
    <row r="296" spans="1:1">
      <c r="A296" s="2">
        <v>85.453999999999994</v>
      </c>
    </row>
    <row r="297" spans="1:1">
      <c r="A297" s="2">
        <v>99.447999999999993</v>
      </c>
    </row>
    <row r="298" spans="1:1">
      <c r="A298" s="2">
        <v>102.108</v>
      </c>
    </row>
    <row r="299" spans="1:1">
      <c r="A299" s="2">
        <v>103.123</v>
      </c>
    </row>
    <row r="300" spans="1:1">
      <c r="A300" s="2">
        <v>104.01900000000001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00"/>
  <sheetViews>
    <sheetView topLeftCell="A7" workbookViewId="0"/>
  </sheetViews>
  <sheetFormatPr defaultColWidth="14.42578125" defaultRowHeight="15.75" customHeight="1"/>
  <cols>
    <col min="3" max="3" width="19" customWidth="1"/>
  </cols>
  <sheetData>
    <row r="1" spans="1:1">
      <c r="A1" s="2">
        <v>0.10199999999999999</v>
      </c>
    </row>
    <row r="2" spans="1:1">
      <c r="A2" s="2">
        <v>0.13800000000000001</v>
      </c>
    </row>
    <row r="3" spans="1:1">
      <c r="A3" s="2">
        <v>0.27100000000000002</v>
      </c>
    </row>
    <row r="4" spans="1:1">
      <c r="A4" s="2">
        <v>0.33800000000000002</v>
      </c>
    </row>
    <row r="5" spans="1:1">
      <c r="A5" s="2">
        <v>0.41399999999999998</v>
      </c>
    </row>
    <row r="6" spans="1:1">
      <c r="A6" s="2">
        <v>0.436</v>
      </c>
    </row>
    <row r="7" spans="1:1">
      <c r="A7" s="2">
        <v>0.45</v>
      </c>
    </row>
    <row r="8" spans="1:1">
      <c r="A8" s="2">
        <v>0.49399999999999999</v>
      </c>
    </row>
    <row r="9" spans="1:1">
      <c r="A9" s="2">
        <v>0.505</v>
      </c>
    </row>
    <row r="10" spans="1:1">
      <c r="A10" s="2">
        <v>0.50700000000000001</v>
      </c>
    </row>
    <row r="11" spans="1:1">
      <c r="A11" s="2">
        <v>0.52</v>
      </c>
    </row>
    <row r="12" spans="1:1">
      <c r="A12" s="2">
        <v>0.63800000000000001</v>
      </c>
    </row>
    <row r="13" spans="1:1">
      <c r="A13" s="2">
        <v>0.69</v>
      </c>
    </row>
    <row r="14" spans="1:1">
      <c r="A14" s="2">
        <v>0.70799999999999996</v>
      </c>
    </row>
    <row r="15" spans="1:1">
      <c r="A15" s="2">
        <v>0.73</v>
      </c>
    </row>
    <row r="16" spans="1:1">
      <c r="A16" s="2">
        <v>0.73599999999999999</v>
      </c>
    </row>
    <row r="17" spans="1:7">
      <c r="A17" s="2">
        <v>0.77500000000000002</v>
      </c>
    </row>
    <row r="18" spans="1:7">
      <c r="A18" s="2">
        <v>0.79400000000000004</v>
      </c>
    </row>
    <row r="19" spans="1:7">
      <c r="A19" s="2">
        <v>0.80800000000000005</v>
      </c>
    </row>
    <row r="20" spans="1:7">
      <c r="A20" s="2">
        <v>0.81599999999999995</v>
      </c>
    </row>
    <row r="21" spans="1:7">
      <c r="A21" s="2">
        <v>0.83499999999999996</v>
      </c>
    </row>
    <row r="22" spans="1:7">
      <c r="A22" s="2">
        <v>0.83899999999999997</v>
      </c>
      <c r="C22" s="2" t="s">
        <v>1</v>
      </c>
      <c r="D22" s="3">
        <f>AVERAGE(A:A)</f>
        <v>8.7955800000000046</v>
      </c>
    </row>
    <row r="23" spans="1:7">
      <c r="A23" s="2">
        <v>0.84399999999999997</v>
      </c>
      <c r="C23" s="2" t="s">
        <v>71</v>
      </c>
      <c r="D23" s="3">
        <f>_xlfn.VAR.S(A:A)</f>
        <v>74.825445802943051</v>
      </c>
    </row>
    <row r="24" spans="1:7">
      <c r="A24" s="2">
        <v>0.85599999999999998</v>
      </c>
      <c r="C24" s="2" t="s">
        <v>3</v>
      </c>
      <c r="D24" s="3">
        <f>1/D22</f>
        <v>0.11369346876499327</v>
      </c>
    </row>
    <row r="25" spans="1:7">
      <c r="A25" s="2">
        <v>0.86099999999999999</v>
      </c>
    </row>
    <row r="26" spans="1:7">
      <c r="A26" s="2">
        <v>0.86199999999999999</v>
      </c>
    </row>
    <row r="27" spans="1:7">
      <c r="A27" s="2">
        <v>0.872</v>
      </c>
      <c r="C27" s="13" t="s">
        <v>4</v>
      </c>
      <c r="D27" s="13" t="s">
        <v>5</v>
      </c>
      <c r="E27" s="13" t="s">
        <v>6</v>
      </c>
      <c r="F27" s="13" t="s">
        <v>7</v>
      </c>
      <c r="G27" s="13" t="s">
        <v>8</v>
      </c>
    </row>
    <row r="28" spans="1:7">
      <c r="A28" s="2">
        <v>0.91</v>
      </c>
      <c r="C28" s="2" t="s">
        <v>86</v>
      </c>
      <c r="D28" s="2">
        <v>130</v>
      </c>
      <c r="E28" s="3">
        <f>EXP(-1*D24*0)-EXP(-1*D24*5)</f>
        <v>0.43360714068572082</v>
      </c>
      <c r="F28" s="3">
        <f t="shared" ref="F28:F38" si="0">$D$39*E28</f>
        <v>130.08214220571625</v>
      </c>
      <c r="G28" s="3">
        <f t="shared" ref="G28:G38" si="1">(D28-F28)^2/F28</f>
        <v>5.1869855812034691E-5</v>
      </c>
    </row>
    <row r="29" spans="1:7">
      <c r="A29" s="2">
        <v>0.91700000000000004</v>
      </c>
      <c r="C29" s="2" t="s">
        <v>87</v>
      </c>
      <c r="D29" s="2">
        <v>80</v>
      </c>
      <c r="E29" s="15">
        <f>EXP(-1*D24*5)-EXP(-1*D24*10)</f>
        <v>0.24559198823207429</v>
      </c>
      <c r="F29" s="3">
        <f t="shared" si="0"/>
        <v>73.677596469622287</v>
      </c>
      <c r="G29" s="3">
        <f t="shared" si="1"/>
        <v>0.5425365147112744</v>
      </c>
    </row>
    <row r="30" spans="1:7">
      <c r="A30" s="2">
        <v>0.99099999999999999</v>
      </c>
      <c r="C30" s="2" t="s">
        <v>88</v>
      </c>
      <c r="D30" s="2">
        <v>29</v>
      </c>
      <c r="E30" s="3">
        <f>EXP(-1*D24*10)-EXP(-1*D24*15)</f>
        <v>0.13910154843944339</v>
      </c>
      <c r="F30" s="3">
        <f t="shared" si="0"/>
        <v>41.730464531833015</v>
      </c>
      <c r="G30" s="3">
        <f t="shared" si="1"/>
        <v>3.8836070725412473</v>
      </c>
    </row>
    <row r="31" spans="1:7">
      <c r="A31" s="2">
        <v>1.0469999999999999</v>
      </c>
      <c r="C31" s="2" t="s">
        <v>89</v>
      </c>
      <c r="D31" s="2">
        <v>28</v>
      </c>
      <c r="E31" s="3">
        <f>EXP(-1*D24*15)-EXP(-1*D24*20)</f>
        <v>7.8786123755660062E-2</v>
      </c>
      <c r="F31" s="3">
        <f t="shared" si="0"/>
        <v>23.635837126698018</v>
      </c>
      <c r="G31" s="3">
        <f t="shared" si="1"/>
        <v>0.8058067705668005</v>
      </c>
    </row>
    <row r="32" spans="1:7">
      <c r="A32" s="2">
        <v>1.115</v>
      </c>
      <c r="C32" s="2" t="s">
        <v>90</v>
      </c>
      <c r="D32" s="2">
        <v>17</v>
      </c>
      <c r="E32" s="15">
        <f>EXP(-1*D24*20)-EXP(-1*D24*25)</f>
        <v>4.4623897908256958E-2</v>
      </c>
      <c r="F32" s="3">
        <f t="shared" si="0"/>
        <v>13.387169372477087</v>
      </c>
      <c r="G32" s="3">
        <f t="shared" si="1"/>
        <v>0.97500410878512933</v>
      </c>
    </row>
    <row r="33" spans="1:7">
      <c r="A33" s="2">
        <v>1.1160000000000001</v>
      </c>
      <c r="C33" s="2" t="s">
        <v>91</v>
      </c>
      <c r="D33" s="2">
        <v>5</v>
      </c>
      <c r="E33" s="15">
        <f>EXP(-1*D24*25)-EXP(-1*D24*30)</f>
        <v>2.5274657130006144E-2</v>
      </c>
      <c r="F33" s="3">
        <f t="shared" si="0"/>
        <v>7.5823971390018432</v>
      </c>
      <c r="G33" s="3">
        <f t="shared" si="1"/>
        <v>0.87950747781628213</v>
      </c>
    </row>
    <row r="34" spans="1:7">
      <c r="A34" s="2">
        <v>1.117</v>
      </c>
      <c r="C34" s="2" t="s">
        <v>92</v>
      </c>
      <c r="D34" s="2">
        <v>6</v>
      </c>
      <c r="E34" s="15">
        <f>EXP(-1*D24*30)-EXP(-1*D24*35)</f>
        <v>1.431538532005221E-2</v>
      </c>
      <c r="F34" s="3">
        <f t="shared" si="0"/>
        <v>4.2946155960156629</v>
      </c>
      <c r="G34" s="3">
        <f t="shared" si="1"/>
        <v>0.67720518876036928</v>
      </c>
    </row>
    <row r="35" spans="1:7">
      <c r="A35" s="2">
        <v>1.1399999999999999</v>
      </c>
      <c r="C35" s="2" t="s">
        <v>93</v>
      </c>
      <c r="D35" s="2">
        <v>2</v>
      </c>
      <c r="E35" s="3">
        <f>EXP(-1*D24*35)-EXP(-1*D24*40)</f>
        <v>8.1081320236100329E-3</v>
      </c>
      <c r="F35" s="3">
        <f t="shared" si="0"/>
        <v>2.4324396070830097</v>
      </c>
      <c r="G35" s="3">
        <f t="shared" si="1"/>
        <v>7.6879201123666807E-2</v>
      </c>
    </row>
    <row r="36" spans="1:7">
      <c r="A36" s="2">
        <v>1.145</v>
      </c>
      <c r="C36" s="2" t="s">
        <v>94</v>
      </c>
      <c r="D36" s="2">
        <v>1</v>
      </c>
      <c r="E36" s="3">
        <f>EXP(-1*D24*40)-EXP(-1*D24*45)</f>
        <v>4.5923880805501622E-3</v>
      </c>
      <c r="F36" s="3">
        <f t="shared" si="0"/>
        <v>1.3777164241650486</v>
      </c>
      <c r="G36" s="3">
        <f t="shared" si="1"/>
        <v>0.10355519799402439</v>
      </c>
    </row>
    <row r="37" spans="1:7">
      <c r="A37" s="2">
        <v>1.2110000000000001</v>
      </c>
      <c r="C37" s="2" t="s">
        <v>95</v>
      </c>
      <c r="D37" s="2">
        <v>1</v>
      </c>
      <c r="E37" s="3">
        <f>EXP(-1*D24*45)-EXP(-1*D24*50)</f>
        <v>2.6010958160236166E-3</v>
      </c>
      <c r="F37" s="3">
        <f t="shared" si="0"/>
        <v>0.78032874480708503</v>
      </c>
      <c r="G37" s="3">
        <f t="shared" si="1"/>
        <v>6.18399112927214E-2</v>
      </c>
    </row>
    <row r="38" spans="1:7">
      <c r="A38" s="2">
        <v>1.2410000000000001</v>
      </c>
      <c r="C38" s="2" t="s">
        <v>96</v>
      </c>
      <c r="D38" s="2">
        <v>1</v>
      </c>
      <c r="E38" s="3">
        <f>EXP(-1*D24*50)-EXP(-1*D24*99999999)</f>
        <v>3.3976426086023211E-3</v>
      </c>
      <c r="F38" s="3">
        <f t="shared" si="0"/>
        <v>1.0192927825806963</v>
      </c>
      <c r="G38" s="3">
        <f t="shared" si="1"/>
        <v>3.6516638405271183E-4</v>
      </c>
    </row>
    <row r="39" spans="1:7">
      <c r="A39" s="2">
        <v>1.27</v>
      </c>
      <c r="D39" s="3">
        <f>SUM(D28:D38)</f>
        <v>300</v>
      </c>
      <c r="G39" s="3">
        <f>SUM(G28:G38)</f>
        <v>8.0063584798313805</v>
      </c>
    </row>
    <row r="40" spans="1:7">
      <c r="A40" s="2">
        <v>1.3180000000000001</v>
      </c>
    </row>
    <row r="41" spans="1:7">
      <c r="A41" s="2">
        <v>1.32</v>
      </c>
      <c r="C41" s="2" t="s">
        <v>26</v>
      </c>
      <c r="D41" s="2">
        <v>0.05</v>
      </c>
    </row>
    <row r="42" spans="1:7">
      <c r="A42" s="2">
        <v>1.421</v>
      </c>
      <c r="C42" s="2" t="s">
        <v>97</v>
      </c>
      <c r="D42" s="2">
        <v>9</v>
      </c>
    </row>
    <row r="43" spans="1:7">
      <c r="A43" s="2">
        <v>1.4339999999999999</v>
      </c>
      <c r="C43" s="2" t="s">
        <v>28</v>
      </c>
      <c r="D43" s="2">
        <v>16.920000000000002</v>
      </c>
    </row>
    <row r="44" spans="1:7">
      <c r="A44" s="2">
        <v>1.51</v>
      </c>
    </row>
    <row r="45" spans="1:7">
      <c r="A45" s="2">
        <v>1.5289999999999999</v>
      </c>
      <c r="C45" s="14" t="s">
        <v>29</v>
      </c>
    </row>
    <row r="46" spans="1:7">
      <c r="A46" s="2">
        <v>1.53</v>
      </c>
      <c r="C46" s="14" t="s">
        <v>30</v>
      </c>
    </row>
    <row r="47" spans="1:7">
      <c r="A47" s="2">
        <v>1.603</v>
      </c>
    </row>
    <row r="48" spans="1:7">
      <c r="A48" s="2">
        <v>1.6359999999999999</v>
      </c>
    </row>
    <row r="49" spans="1:1">
      <c r="A49" s="2">
        <v>1.6850000000000001</v>
      </c>
    </row>
    <row r="50" spans="1:1">
      <c r="A50" s="2">
        <v>1.7130000000000001</v>
      </c>
    </row>
    <row r="51" spans="1:1">
      <c r="A51" s="2">
        <v>1.72</v>
      </c>
    </row>
    <row r="52" spans="1:1">
      <c r="A52" s="2">
        <v>1.8009999999999999</v>
      </c>
    </row>
    <row r="53" spans="1:1">
      <c r="A53" s="2">
        <v>1.8320000000000001</v>
      </c>
    </row>
    <row r="54" spans="1:1">
      <c r="A54" s="2">
        <v>1.869</v>
      </c>
    </row>
    <row r="55" spans="1:1">
      <c r="A55" s="2">
        <v>1.895</v>
      </c>
    </row>
    <row r="56" spans="1:1">
      <c r="A56" s="2">
        <v>1.917</v>
      </c>
    </row>
    <row r="57" spans="1:1">
      <c r="A57" s="2">
        <v>1.9350000000000001</v>
      </c>
    </row>
    <row r="58" spans="1:1">
      <c r="A58" s="2">
        <v>1.9410000000000001</v>
      </c>
    </row>
    <row r="59" spans="1:1">
      <c r="A59" s="2">
        <v>1.9910000000000001</v>
      </c>
    </row>
    <row r="60" spans="1:1">
      <c r="A60" s="2">
        <v>2.0179999999999998</v>
      </c>
    </row>
    <row r="61" spans="1:1">
      <c r="A61" s="2">
        <v>2.0339999999999998</v>
      </c>
    </row>
    <row r="62" spans="1:1">
      <c r="A62" s="2">
        <v>2.1219999999999999</v>
      </c>
    </row>
    <row r="63" spans="1:1">
      <c r="A63" s="2">
        <v>2.1819999999999999</v>
      </c>
    </row>
    <row r="64" spans="1:1">
      <c r="A64" s="2">
        <v>2.222</v>
      </c>
    </row>
    <row r="65" spans="1:3">
      <c r="A65" s="2">
        <v>2.3969999999999998</v>
      </c>
    </row>
    <row r="66" spans="1:3">
      <c r="A66" s="2">
        <v>2.4020000000000001</v>
      </c>
    </row>
    <row r="67" spans="1:3">
      <c r="A67" s="2">
        <v>2.431</v>
      </c>
    </row>
    <row r="68" spans="1:3">
      <c r="A68" s="2">
        <v>2.4910000000000001</v>
      </c>
      <c r="C68" s="2" t="s">
        <v>31</v>
      </c>
    </row>
    <row r="69" spans="1:3">
      <c r="A69" s="2">
        <v>2.5259999999999998</v>
      </c>
    </row>
    <row r="70" spans="1:3">
      <c r="A70" s="2">
        <v>2.5779999999999998</v>
      </c>
    </row>
    <row r="71" spans="1:3">
      <c r="A71" s="2">
        <v>2.585</v>
      </c>
    </row>
    <row r="72" spans="1:3">
      <c r="A72" s="2">
        <v>2.5920000000000001</v>
      </c>
    </row>
    <row r="73" spans="1:3">
      <c r="A73" s="2">
        <v>2.593</v>
      </c>
    </row>
    <row r="74" spans="1:3">
      <c r="A74" s="2">
        <v>2.645</v>
      </c>
    </row>
    <row r="75" spans="1:3">
      <c r="A75" s="2">
        <v>2.714</v>
      </c>
    </row>
    <row r="76" spans="1:3">
      <c r="A76" s="2">
        <v>2.7250000000000001</v>
      </c>
    </row>
    <row r="77" spans="1:3">
      <c r="A77" s="2">
        <v>2.7349999999999999</v>
      </c>
    </row>
    <row r="78" spans="1:3">
      <c r="A78" s="2">
        <v>2.9180000000000001</v>
      </c>
    </row>
    <row r="79" spans="1:3">
      <c r="A79" s="2">
        <v>3.0649999999999999</v>
      </c>
    </row>
    <row r="80" spans="1:3">
      <c r="A80" s="2">
        <v>3.1280000000000001</v>
      </c>
    </row>
    <row r="81" spans="1:1">
      <c r="A81" s="2">
        <v>3.1429999999999998</v>
      </c>
    </row>
    <row r="82" spans="1:1">
      <c r="A82" s="2">
        <v>3.21</v>
      </c>
    </row>
    <row r="83" spans="1:1">
      <c r="A83" s="2">
        <v>3.2149999999999999</v>
      </c>
    </row>
    <row r="84" spans="1:1">
      <c r="A84" s="2">
        <v>3.2490000000000001</v>
      </c>
    </row>
    <row r="85" spans="1:1">
      <c r="A85" s="2">
        <v>3.282</v>
      </c>
    </row>
    <row r="86" spans="1:1">
      <c r="A86" s="2">
        <v>3.4649999999999999</v>
      </c>
    </row>
    <row r="87" spans="1:1">
      <c r="A87" s="2">
        <v>3.4820000000000002</v>
      </c>
    </row>
    <row r="88" spans="1:1">
      <c r="A88" s="2">
        <v>3.4929999999999999</v>
      </c>
    </row>
    <row r="89" spans="1:1">
      <c r="A89" s="2">
        <v>3.532</v>
      </c>
    </row>
    <row r="90" spans="1:1">
      <c r="A90" s="2">
        <v>3.59</v>
      </c>
    </row>
    <row r="91" spans="1:1">
      <c r="A91" s="2">
        <v>3.637</v>
      </c>
    </row>
    <row r="92" spans="1:1">
      <c r="A92" s="2">
        <v>3.6379999999999999</v>
      </c>
    </row>
    <row r="93" spans="1:1">
      <c r="A93" s="2">
        <v>3.65</v>
      </c>
    </row>
    <row r="94" spans="1:1">
      <c r="A94" s="2">
        <v>3.726</v>
      </c>
    </row>
    <row r="95" spans="1:1">
      <c r="A95" s="2">
        <v>3.7589999999999999</v>
      </c>
    </row>
    <row r="96" spans="1:1">
      <c r="A96" s="2">
        <v>3.7850000000000001</v>
      </c>
    </row>
    <row r="97" spans="1:1">
      <c r="A97" s="2">
        <v>3.8090000000000002</v>
      </c>
    </row>
    <row r="98" spans="1:1">
      <c r="A98" s="2">
        <v>3.8250000000000002</v>
      </c>
    </row>
    <row r="99" spans="1:1">
      <c r="A99" s="2">
        <v>3.8690000000000002</v>
      </c>
    </row>
    <row r="100" spans="1:1">
      <c r="A100" s="2">
        <v>3.891</v>
      </c>
    </row>
    <row r="101" spans="1:1">
      <c r="A101" s="2">
        <v>3.899</v>
      </c>
    </row>
    <row r="102" spans="1:1">
      <c r="A102" s="2">
        <v>3.9</v>
      </c>
    </row>
    <row r="103" spans="1:1">
      <c r="A103" s="2">
        <v>3.9169999999999998</v>
      </c>
    </row>
    <row r="104" spans="1:1">
      <c r="A104" s="2">
        <v>3.9359999999999999</v>
      </c>
    </row>
    <row r="105" spans="1:1">
      <c r="A105" s="2">
        <v>3.9540000000000002</v>
      </c>
    </row>
    <row r="106" spans="1:1">
      <c r="A106" s="2">
        <v>4.01</v>
      </c>
    </row>
    <row r="107" spans="1:1">
      <c r="A107" s="2">
        <v>4.0140000000000002</v>
      </c>
    </row>
    <row r="108" spans="1:1">
      <c r="A108" s="2">
        <v>4.0739999999999998</v>
      </c>
    </row>
    <row r="109" spans="1:1">
      <c r="A109" s="2">
        <v>4.0780000000000003</v>
      </c>
    </row>
    <row r="110" spans="1:1">
      <c r="A110" s="2">
        <v>4.09</v>
      </c>
    </row>
    <row r="111" spans="1:1">
      <c r="A111" s="2">
        <v>4.2240000000000002</v>
      </c>
    </row>
    <row r="112" spans="1:1">
      <c r="A112" s="2">
        <v>4.266</v>
      </c>
    </row>
    <row r="113" spans="1:1">
      <c r="A113" s="2">
        <v>4.28</v>
      </c>
    </row>
    <row r="114" spans="1:1">
      <c r="A114" s="2">
        <v>4.298</v>
      </c>
    </row>
    <row r="115" spans="1:1">
      <c r="A115" s="2">
        <v>4.3579999999999997</v>
      </c>
    </row>
    <row r="116" spans="1:1">
      <c r="A116" s="2">
        <v>4.3840000000000003</v>
      </c>
    </row>
    <row r="117" spans="1:1">
      <c r="A117" s="2">
        <v>4.4909999999999997</v>
      </c>
    </row>
    <row r="118" spans="1:1">
      <c r="A118" s="2">
        <v>4.5439999999999996</v>
      </c>
    </row>
    <row r="119" spans="1:1">
      <c r="A119" s="2">
        <v>4.55</v>
      </c>
    </row>
    <row r="120" spans="1:1">
      <c r="A120" s="2">
        <v>4.5599999999999996</v>
      </c>
    </row>
    <row r="121" spans="1:1">
      <c r="A121" s="2">
        <v>4.5640000000000001</v>
      </c>
    </row>
    <row r="122" spans="1:1">
      <c r="A122" s="2">
        <v>4.6020000000000003</v>
      </c>
    </row>
    <row r="123" spans="1:1">
      <c r="A123" s="2">
        <v>4.673</v>
      </c>
    </row>
    <row r="124" spans="1:1">
      <c r="A124" s="2">
        <v>4.7190000000000003</v>
      </c>
    </row>
    <row r="125" spans="1:1">
      <c r="A125" s="2">
        <v>4.7480000000000002</v>
      </c>
    </row>
    <row r="126" spans="1:1">
      <c r="A126" s="2">
        <v>4.7610000000000001</v>
      </c>
    </row>
    <row r="127" spans="1:1">
      <c r="A127" s="2">
        <v>4.8479999999999999</v>
      </c>
    </row>
    <row r="128" spans="1:1">
      <c r="A128" s="2">
        <v>4.8719999999999999</v>
      </c>
    </row>
    <row r="129" spans="1:1">
      <c r="A129" s="2">
        <v>4.8739999999999997</v>
      </c>
    </row>
    <row r="130" spans="1:1">
      <c r="A130" s="2">
        <v>4.9400000000000004</v>
      </c>
    </row>
    <row r="131" spans="1:1">
      <c r="A131" s="2">
        <v>5.056</v>
      </c>
    </row>
    <row r="132" spans="1:1">
      <c r="A132" s="2">
        <v>5.181</v>
      </c>
    </row>
    <row r="133" spans="1:1">
      <c r="A133" s="2">
        <v>5.1840000000000002</v>
      </c>
    </row>
    <row r="134" spans="1:1">
      <c r="A134" s="2">
        <v>5.1920000000000002</v>
      </c>
    </row>
    <row r="135" spans="1:1">
      <c r="A135" s="2">
        <v>5.2110000000000003</v>
      </c>
    </row>
    <row r="136" spans="1:1">
      <c r="A136" s="2">
        <v>5.298</v>
      </c>
    </row>
    <row r="137" spans="1:1">
      <c r="A137" s="2">
        <v>5.3049999999999997</v>
      </c>
    </row>
    <row r="138" spans="1:1">
      <c r="A138" s="2">
        <v>5.3639999999999999</v>
      </c>
    </row>
    <row r="139" spans="1:1">
      <c r="A139" s="2">
        <v>5.4290000000000003</v>
      </c>
    </row>
    <row r="140" spans="1:1">
      <c r="A140" s="2">
        <v>5.444</v>
      </c>
    </row>
    <row r="141" spans="1:1">
      <c r="A141" s="2">
        <v>5.4539999999999997</v>
      </c>
    </row>
    <row r="142" spans="1:1">
      <c r="A142" s="2">
        <v>5.4720000000000004</v>
      </c>
    </row>
    <row r="143" spans="1:1">
      <c r="A143" s="2">
        <v>5.4880000000000004</v>
      </c>
    </row>
    <row r="144" spans="1:1">
      <c r="A144" s="2">
        <v>5.4880000000000004</v>
      </c>
    </row>
    <row r="145" spans="1:1">
      <c r="A145" s="2">
        <v>5.5010000000000003</v>
      </c>
    </row>
    <row r="146" spans="1:1">
      <c r="A146" s="2">
        <v>5.5289999999999999</v>
      </c>
    </row>
    <row r="147" spans="1:1">
      <c r="A147" s="2">
        <v>5.5350000000000001</v>
      </c>
    </row>
    <row r="148" spans="1:1">
      <c r="A148" s="2">
        <v>5.649</v>
      </c>
    </row>
    <row r="149" spans="1:1">
      <c r="A149" s="2">
        <v>5.7169999999999996</v>
      </c>
    </row>
    <row r="150" spans="1:1">
      <c r="A150" s="2">
        <v>5.76</v>
      </c>
    </row>
    <row r="151" spans="1:1">
      <c r="A151" s="2">
        <v>5.7910000000000004</v>
      </c>
    </row>
    <row r="152" spans="1:1">
      <c r="A152" s="2">
        <v>5.8079999999999998</v>
      </c>
    </row>
    <row r="153" spans="1:1">
      <c r="A153" s="2">
        <v>5.827</v>
      </c>
    </row>
    <row r="154" spans="1:1">
      <c r="A154" s="2">
        <v>5.8659999999999997</v>
      </c>
    </row>
    <row r="155" spans="1:1">
      <c r="A155" s="2">
        <v>5.92</v>
      </c>
    </row>
    <row r="156" spans="1:1">
      <c r="A156" s="2">
        <v>6.0149999999999997</v>
      </c>
    </row>
    <row r="157" spans="1:1">
      <c r="A157" s="2">
        <v>6.016</v>
      </c>
    </row>
    <row r="158" spans="1:1">
      <c r="A158" s="2">
        <v>6.12</v>
      </c>
    </row>
    <row r="159" spans="1:1">
      <c r="A159" s="2">
        <v>6.1539999999999999</v>
      </c>
    </row>
    <row r="160" spans="1:1">
      <c r="A160" s="2">
        <v>6.1639999999999997</v>
      </c>
    </row>
    <row r="161" spans="1:1">
      <c r="A161" s="2">
        <v>6.3239999999999998</v>
      </c>
    </row>
    <row r="162" spans="1:1">
      <c r="A162" s="2">
        <v>6.3310000000000004</v>
      </c>
    </row>
    <row r="163" spans="1:1">
      <c r="A163" s="2">
        <v>6.4080000000000004</v>
      </c>
    </row>
    <row r="164" spans="1:1">
      <c r="A164" s="2">
        <v>6.5259999999999998</v>
      </c>
    </row>
    <row r="165" spans="1:1">
      <c r="A165" s="2">
        <v>6.6040000000000001</v>
      </c>
    </row>
    <row r="166" spans="1:1">
      <c r="A166" s="2">
        <v>6.6360000000000001</v>
      </c>
    </row>
    <row r="167" spans="1:1">
      <c r="A167" s="2">
        <v>6.6420000000000003</v>
      </c>
    </row>
    <row r="168" spans="1:1">
      <c r="A168" s="2">
        <v>6.7160000000000002</v>
      </c>
    </row>
    <row r="169" spans="1:1">
      <c r="A169" s="2">
        <v>6.7779999999999996</v>
      </c>
    </row>
    <row r="170" spans="1:1">
      <c r="A170" s="2">
        <v>6.8680000000000003</v>
      </c>
    </row>
    <row r="171" spans="1:1">
      <c r="A171" s="2">
        <v>6.8760000000000003</v>
      </c>
    </row>
    <row r="172" spans="1:1">
      <c r="A172" s="2">
        <v>6.94</v>
      </c>
    </row>
    <row r="173" spans="1:1">
      <c r="A173" s="2">
        <v>7.0620000000000003</v>
      </c>
    </row>
    <row r="174" spans="1:1">
      <c r="A174" s="2">
        <v>7.0780000000000003</v>
      </c>
    </row>
    <row r="175" spans="1:1">
      <c r="A175" s="2">
        <v>7.1509999999999998</v>
      </c>
    </row>
    <row r="176" spans="1:1">
      <c r="A176" s="2">
        <v>7.2359999999999998</v>
      </c>
    </row>
    <row r="177" spans="1:1">
      <c r="A177" s="2">
        <v>7.2750000000000004</v>
      </c>
    </row>
    <row r="178" spans="1:1">
      <c r="A178" s="2">
        <v>7.306</v>
      </c>
    </row>
    <row r="179" spans="1:1">
      <c r="A179" s="2">
        <v>7.3810000000000002</v>
      </c>
    </row>
    <row r="180" spans="1:1">
      <c r="A180" s="2">
        <v>7.3840000000000003</v>
      </c>
    </row>
    <row r="181" spans="1:1">
      <c r="A181" s="2">
        <v>7.4139999999999997</v>
      </c>
    </row>
    <row r="182" spans="1:1">
      <c r="A182" s="2">
        <v>7.5549999999999997</v>
      </c>
    </row>
    <row r="183" spans="1:1">
      <c r="A183" s="2">
        <v>7.5970000000000004</v>
      </c>
    </row>
    <row r="184" spans="1:1">
      <c r="A184" s="2">
        <v>7.6429999999999998</v>
      </c>
    </row>
    <row r="185" spans="1:1">
      <c r="A185" s="2">
        <v>7.6760000000000002</v>
      </c>
    </row>
    <row r="186" spans="1:1">
      <c r="A186" s="2">
        <v>7.7270000000000003</v>
      </c>
    </row>
    <row r="187" spans="1:1">
      <c r="A187" s="2">
        <v>7.8019999999999996</v>
      </c>
    </row>
    <row r="188" spans="1:1">
      <c r="A188" s="2">
        <v>7.88</v>
      </c>
    </row>
    <row r="189" spans="1:1">
      <c r="A189" s="2">
        <v>7.8849999999999998</v>
      </c>
    </row>
    <row r="190" spans="1:1">
      <c r="A190" s="2">
        <v>7.9160000000000004</v>
      </c>
    </row>
    <row r="191" spans="1:1">
      <c r="A191" s="2">
        <v>8.2070000000000007</v>
      </c>
    </row>
    <row r="192" spans="1:1">
      <c r="A192" s="2">
        <v>8.3640000000000008</v>
      </c>
    </row>
    <row r="193" spans="1:1">
      <c r="A193" s="2">
        <v>8.4710000000000001</v>
      </c>
    </row>
    <row r="194" spans="1:1">
      <c r="A194" s="2">
        <v>8.6199999999999992</v>
      </c>
    </row>
    <row r="195" spans="1:1">
      <c r="A195" s="2">
        <v>8.6460000000000008</v>
      </c>
    </row>
    <row r="196" spans="1:1">
      <c r="A196" s="2">
        <v>8.6539999999999999</v>
      </c>
    </row>
    <row r="197" spans="1:1">
      <c r="A197" s="2">
        <v>8.7579999999999991</v>
      </c>
    </row>
    <row r="198" spans="1:1">
      <c r="A198" s="2">
        <v>8.9239999999999995</v>
      </c>
    </row>
    <row r="199" spans="1:1">
      <c r="A199" s="2">
        <v>9.0340000000000007</v>
      </c>
    </row>
    <row r="200" spans="1:1">
      <c r="A200" s="2">
        <v>9.1020000000000003</v>
      </c>
    </row>
    <row r="201" spans="1:1">
      <c r="A201" s="2">
        <v>9.16</v>
      </c>
    </row>
    <row r="202" spans="1:1">
      <c r="A202" s="2">
        <v>9.1660000000000004</v>
      </c>
    </row>
    <row r="203" spans="1:1">
      <c r="A203" s="2">
        <v>9.1920000000000002</v>
      </c>
    </row>
    <row r="204" spans="1:1">
      <c r="A204" s="2">
        <v>9.2970000000000006</v>
      </c>
    </row>
    <row r="205" spans="1:1">
      <c r="A205" s="2">
        <v>9.31</v>
      </c>
    </row>
    <row r="206" spans="1:1">
      <c r="A206" s="2">
        <v>9.5139999999999993</v>
      </c>
    </row>
    <row r="207" spans="1:1">
      <c r="A207" s="2">
        <v>9.5359999999999996</v>
      </c>
    </row>
    <row r="208" spans="1:1">
      <c r="A208" s="2">
        <v>9.5389999999999997</v>
      </c>
    </row>
    <row r="209" spans="1:1">
      <c r="A209" s="2">
        <v>9.5830000000000002</v>
      </c>
    </row>
    <row r="210" spans="1:1">
      <c r="A210" s="2">
        <v>9.6910000000000007</v>
      </c>
    </row>
    <row r="211" spans="1:1">
      <c r="A211" s="2">
        <v>10.087</v>
      </c>
    </row>
    <row r="212" spans="1:1">
      <c r="A212" s="2">
        <v>10.159000000000001</v>
      </c>
    </row>
    <row r="213" spans="1:1">
      <c r="A213" s="2">
        <v>10.198</v>
      </c>
    </row>
    <row r="214" spans="1:1">
      <c r="A214" s="2">
        <v>10.282999999999999</v>
      </c>
    </row>
    <row r="215" spans="1:1">
      <c r="A215" s="2">
        <v>10.297000000000001</v>
      </c>
    </row>
    <row r="216" spans="1:1">
      <c r="A216" s="2">
        <v>10.459</v>
      </c>
    </row>
    <row r="217" spans="1:1">
      <c r="A217" s="2">
        <v>10.603999999999999</v>
      </c>
    </row>
    <row r="218" spans="1:1">
      <c r="A218" s="2">
        <v>10.925000000000001</v>
      </c>
    </row>
    <row r="219" spans="1:1">
      <c r="A219" s="2">
        <v>10.98</v>
      </c>
    </row>
    <row r="220" spans="1:1">
      <c r="A220" s="2">
        <v>10.997</v>
      </c>
    </row>
    <row r="221" spans="1:1">
      <c r="A221" s="2">
        <v>11.108000000000001</v>
      </c>
    </row>
    <row r="222" spans="1:1">
      <c r="A222" s="2">
        <v>11.39</v>
      </c>
    </row>
    <row r="223" spans="1:1">
      <c r="A223" s="2">
        <v>11.478999999999999</v>
      </c>
    </row>
    <row r="224" spans="1:1">
      <c r="A224" s="2">
        <v>11.569000000000001</v>
      </c>
    </row>
    <row r="225" spans="1:1">
      <c r="A225" s="2">
        <v>11.916</v>
      </c>
    </row>
    <row r="226" spans="1:1">
      <c r="A226" s="2">
        <v>12.298</v>
      </c>
    </row>
    <row r="227" spans="1:1">
      <c r="A227" s="2">
        <v>12.603999999999999</v>
      </c>
    </row>
    <row r="228" spans="1:1">
      <c r="A228" s="2">
        <v>12.787000000000001</v>
      </c>
    </row>
    <row r="229" spans="1:1">
      <c r="A229" s="2">
        <v>13.194000000000001</v>
      </c>
    </row>
    <row r="230" spans="1:1">
      <c r="A230" s="2">
        <v>13.2</v>
      </c>
    </row>
    <row r="231" spans="1:1">
      <c r="A231" s="2">
        <v>13.382999999999999</v>
      </c>
    </row>
    <row r="232" spans="1:1">
      <c r="A232" s="2">
        <v>13.444000000000001</v>
      </c>
    </row>
    <row r="233" spans="1:1">
      <c r="A233" s="2">
        <v>13.63</v>
      </c>
    </row>
    <row r="234" spans="1:1">
      <c r="A234" s="2">
        <v>13.728999999999999</v>
      </c>
    </row>
    <row r="235" spans="1:1">
      <c r="A235" s="2">
        <v>14.058</v>
      </c>
    </row>
    <row r="236" spans="1:1">
      <c r="A236" s="2">
        <v>14.1</v>
      </c>
    </row>
    <row r="237" spans="1:1">
      <c r="A237" s="2">
        <v>14.256</v>
      </c>
    </row>
    <row r="238" spans="1:1">
      <c r="A238" s="2">
        <v>14.523</v>
      </c>
    </row>
    <row r="239" spans="1:1">
      <c r="A239" s="2">
        <v>14.821999999999999</v>
      </c>
    </row>
    <row r="240" spans="1:1">
      <c r="A240" s="2">
        <v>15.185</v>
      </c>
    </row>
    <row r="241" spans="1:1">
      <c r="A241" s="2">
        <v>15.329000000000001</v>
      </c>
    </row>
    <row r="242" spans="1:1">
      <c r="A242" s="2">
        <v>15.343999999999999</v>
      </c>
    </row>
    <row r="243" spans="1:1">
      <c r="A243" s="2">
        <v>15.414</v>
      </c>
    </row>
    <row r="244" spans="1:1">
      <c r="A244" s="2">
        <v>15.423999999999999</v>
      </c>
    </row>
    <row r="245" spans="1:1">
      <c r="A245" s="2">
        <v>15.673</v>
      </c>
    </row>
    <row r="246" spans="1:1">
      <c r="A246" s="2">
        <v>15.846</v>
      </c>
    </row>
    <row r="247" spans="1:1">
      <c r="A247" s="2">
        <v>15.847</v>
      </c>
    </row>
    <row r="248" spans="1:1">
      <c r="A248" s="2">
        <v>15.85</v>
      </c>
    </row>
    <row r="249" spans="1:1">
      <c r="A249" s="2">
        <v>15.891</v>
      </c>
    </row>
    <row r="250" spans="1:1">
      <c r="A250" s="2">
        <v>15.971</v>
      </c>
    </row>
    <row r="251" spans="1:1">
      <c r="A251" s="2">
        <v>16.606000000000002</v>
      </c>
    </row>
    <row r="252" spans="1:1">
      <c r="A252" s="2">
        <v>16.670000000000002</v>
      </c>
    </row>
    <row r="253" spans="1:1">
      <c r="A253" s="2">
        <v>16.911000000000001</v>
      </c>
    </row>
    <row r="254" spans="1:1">
      <c r="A254" s="2">
        <v>17.151</v>
      </c>
    </row>
    <row r="255" spans="1:1">
      <c r="A255" s="2">
        <v>17.318000000000001</v>
      </c>
    </row>
    <row r="256" spans="1:1">
      <c r="A256" s="2">
        <v>17.484999999999999</v>
      </c>
    </row>
    <row r="257" spans="1:1">
      <c r="A257" s="2">
        <v>17.748999999999999</v>
      </c>
    </row>
    <row r="258" spans="1:1">
      <c r="A258" s="2">
        <v>17.802</v>
      </c>
    </row>
    <row r="259" spans="1:1">
      <c r="A259" s="2">
        <v>17.867999999999999</v>
      </c>
    </row>
    <row r="260" spans="1:1">
      <c r="A260" s="2">
        <v>18.161000000000001</v>
      </c>
    </row>
    <row r="261" spans="1:1">
      <c r="A261" s="2">
        <v>18.198</v>
      </c>
    </row>
    <row r="262" spans="1:1">
      <c r="A262" s="2">
        <v>18.491</v>
      </c>
    </row>
    <row r="263" spans="1:1">
      <c r="A263" s="2">
        <v>18.545999999999999</v>
      </c>
    </row>
    <row r="264" spans="1:1">
      <c r="A264" s="2">
        <v>18.582000000000001</v>
      </c>
    </row>
    <row r="265" spans="1:1">
      <c r="A265" s="2">
        <v>19.103000000000002</v>
      </c>
    </row>
    <row r="266" spans="1:1">
      <c r="A266" s="2">
        <v>19.72</v>
      </c>
    </row>
    <row r="267" spans="1:1">
      <c r="A267" s="2">
        <v>19.722999999999999</v>
      </c>
    </row>
    <row r="268" spans="1:1">
      <c r="A268" s="2">
        <v>20.158000000000001</v>
      </c>
    </row>
    <row r="269" spans="1:1">
      <c r="A269" s="2">
        <v>20.591999999999999</v>
      </c>
    </row>
    <row r="270" spans="1:1">
      <c r="A270" s="2">
        <v>20.613</v>
      </c>
    </row>
    <row r="271" spans="1:1">
      <c r="A271" s="2">
        <v>20.672999999999998</v>
      </c>
    </row>
    <row r="272" spans="1:1">
      <c r="A272" s="2">
        <v>21.207000000000001</v>
      </c>
    </row>
    <row r="273" spans="1:1">
      <c r="A273" s="2">
        <v>21.256</v>
      </c>
    </row>
    <row r="274" spans="1:1">
      <c r="A274" s="2">
        <v>21.526</v>
      </c>
    </row>
    <row r="275" spans="1:1">
      <c r="A275" s="2">
        <v>22.042000000000002</v>
      </c>
    </row>
    <row r="276" spans="1:1">
      <c r="A276" s="2">
        <v>22.303999999999998</v>
      </c>
    </row>
    <row r="277" spans="1:1">
      <c r="A277" s="2">
        <v>22.692</v>
      </c>
    </row>
    <row r="278" spans="1:1">
      <c r="A278" s="2">
        <v>22.695</v>
      </c>
    </row>
    <row r="279" spans="1:1">
      <c r="A279" s="2">
        <v>23.167999999999999</v>
      </c>
    </row>
    <row r="280" spans="1:1">
      <c r="A280" s="2">
        <v>23.236000000000001</v>
      </c>
    </row>
    <row r="281" spans="1:1">
      <c r="A281" s="2">
        <v>23.791</v>
      </c>
    </row>
    <row r="282" spans="1:1">
      <c r="A282" s="2">
        <v>23.858000000000001</v>
      </c>
    </row>
    <row r="283" spans="1:1">
      <c r="A283" s="2">
        <v>24.111000000000001</v>
      </c>
    </row>
    <row r="284" spans="1:1">
      <c r="A284" s="2">
        <v>24.622</v>
      </c>
    </row>
    <row r="285" spans="1:1">
      <c r="A285" s="2">
        <v>26.242999999999999</v>
      </c>
    </row>
    <row r="286" spans="1:1">
      <c r="A286" s="2">
        <v>27.434000000000001</v>
      </c>
    </row>
    <row r="287" spans="1:1">
      <c r="A287" s="2">
        <v>29.36</v>
      </c>
    </row>
    <row r="288" spans="1:1">
      <c r="A288" s="2">
        <v>29.739000000000001</v>
      </c>
    </row>
    <row r="289" spans="1:1">
      <c r="A289" s="2">
        <v>29.885000000000002</v>
      </c>
    </row>
    <row r="290" spans="1:1">
      <c r="A290" s="2">
        <v>30.01</v>
      </c>
    </row>
    <row r="291" spans="1:1">
      <c r="A291" s="2">
        <v>31.206</v>
      </c>
    </row>
    <row r="292" spans="1:1">
      <c r="A292" s="2">
        <v>31.8</v>
      </c>
    </row>
    <row r="293" spans="1:1">
      <c r="A293" s="2">
        <v>32.320999999999998</v>
      </c>
    </row>
    <row r="294" spans="1:1">
      <c r="A294" s="2">
        <v>34.656999999999996</v>
      </c>
    </row>
    <row r="295" spans="1:1">
      <c r="A295" s="2">
        <v>34.878999999999998</v>
      </c>
    </row>
    <row r="296" spans="1:1">
      <c r="A296" s="2">
        <v>35.377000000000002</v>
      </c>
    </row>
    <row r="297" spans="1:1">
      <c r="A297" s="2">
        <v>36.023000000000003</v>
      </c>
    </row>
    <row r="298" spans="1:1">
      <c r="A298" s="2">
        <v>41.552999999999997</v>
      </c>
    </row>
    <row r="299" spans="1:1">
      <c r="A299" s="2">
        <v>45.125</v>
      </c>
    </row>
    <row r="300" spans="1:1">
      <c r="A300" s="2">
        <v>51.417999999999999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Inspector 1</vt:lpstr>
      <vt:lpstr>WS1</vt:lpstr>
      <vt:lpstr>Inspector 2 Component 2 (servin</vt:lpstr>
      <vt:lpstr>WS2</vt:lpstr>
      <vt:lpstr>Inspector 2 for Component 3 (se</vt:lpstr>
      <vt:lpstr>workstation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sharupillarisetty@gmail.com</cp:lastModifiedBy>
  <dcterms:modified xsi:type="dcterms:W3CDTF">2021-03-14T04:30:48Z</dcterms:modified>
</cp:coreProperties>
</file>