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tedu-my.sharepoint.com/personal/gmarks_ut_edu/Documents/Documents/QMB210-Spring2023/GroupProjectUnit2/"/>
    </mc:Choice>
  </mc:AlternateContent>
  <xr:revisionPtr revIDLastSave="217" documentId="8_{68419121-C40C-4314-8E31-CF2FAF2BB1F2}" xr6:coauthVersionLast="47" xr6:coauthVersionMax="47" xr10:uidLastSave="{88CFA6C1-AB5D-4DB7-ABF7-5022FAFA1C10}"/>
  <bookViews>
    <workbookView xWindow="-110" yWindow="-110" windowWidth="19420" windowHeight="10300" xr2:uid="{BF0C28FA-0484-4169-A070-2E680F123E81}"/>
  </bookViews>
  <sheets>
    <sheet name="Unit2Rubric" sheetId="10" r:id="rId1"/>
    <sheet name="TeamAssignment" sheetId="4" r:id="rId2"/>
    <sheet name="Binommensbasketball" sheetId="1" r:id="rId3"/>
    <sheet name="poisson-womenssoftball" sheetId="2" r:id="rId4"/>
    <sheet name="hypergeometric-lacrosse" sheetId="3" r:id="rId5"/>
    <sheet name="normaldistr-womensbasket" sheetId="5" r:id="rId6"/>
    <sheet name="mensbaseball-exponential" sheetId="6" r:id="rId7"/>
    <sheet name="womensvolleyball-uniform" sheetId="7" r:id="rId8"/>
    <sheet name="mensswimming-centrallimittheore" sheetId="8" r:id="rId9"/>
    <sheet name="womensswimming-proportion"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9" l="1"/>
  <c r="I37" i="9"/>
  <c r="B18" i="10"/>
  <c r="H37" i="9"/>
  <c r="H36" i="9"/>
  <c r="F37" i="9"/>
  <c r="F35" i="9"/>
  <c r="F29" i="9"/>
  <c r="E29" i="9"/>
  <c r="E35" i="9"/>
  <c r="C35" i="9"/>
  <c r="D29" i="9"/>
  <c r="D28" i="9"/>
  <c r="B31" i="9"/>
  <c r="E5" i="8"/>
  <c r="C5" i="8"/>
  <c r="B15" i="8"/>
  <c r="D15" i="8" s="1"/>
  <c r="E12" i="8" s="1"/>
  <c r="E13" i="8" s="1"/>
  <c r="E16" i="8" s="1"/>
  <c r="B14" i="8"/>
  <c r="D11" i="8"/>
  <c r="C11" i="8"/>
  <c r="B28" i="7"/>
  <c r="B26" i="7"/>
  <c r="B25" i="7"/>
  <c r="U66" i="7"/>
  <c r="U65" i="7"/>
  <c r="U64" i="7"/>
  <c r="U63" i="7"/>
  <c r="U62" i="7"/>
  <c r="U61" i="7"/>
  <c r="U60" i="7"/>
  <c r="U59" i="7"/>
  <c r="U58" i="7"/>
  <c r="U57" i="7"/>
  <c r="U56" i="7"/>
  <c r="U55" i="7"/>
  <c r="U54" i="7"/>
  <c r="U53" i="7"/>
  <c r="U52" i="7"/>
  <c r="U51" i="7"/>
  <c r="U50" i="7"/>
  <c r="U49" i="7"/>
  <c r="U48" i="7"/>
  <c r="U47" i="7"/>
  <c r="U46" i="7"/>
  <c r="U45" i="7"/>
  <c r="U44" i="7"/>
  <c r="U43" i="7"/>
  <c r="U42" i="7"/>
  <c r="U41" i="7"/>
  <c r="U40" i="7"/>
  <c r="U39" i="7"/>
  <c r="U38" i="7"/>
  <c r="U37" i="7"/>
  <c r="U36" i="7"/>
  <c r="U35" i="7"/>
  <c r="U34" i="7"/>
  <c r="B4" i="6"/>
  <c r="B7" i="6" s="1"/>
  <c r="V31" i="7" l="1"/>
  <c r="V30" i="7"/>
  <c r="B9" i="5" l="1"/>
  <c r="B21" i="5" s="1"/>
  <c r="B8" i="5"/>
  <c r="B20" i="5" s="1"/>
  <c r="B23" i="5" s="1"/>
  <c r="E12" i="3"/>
  <c r="E11" i="3"/>
  <c r="E5" i="3"/>
  <c r="B14" i="3"/>
  <c r="B2" i="3" a="1"/>
  <c r="B2" i="3" s="1"/>
  <c r="B15" i="2"/>
  <c r="B16" i="2" s="1"/>
  <c r="G12" i="2"/>
  <c r="B7" i="2"/>
  <c r="B18" i="1"/>
  <c r="B19" i="1" s="1"/>
  <c r="B15" i="1"/>
  <c r="B6" i="1"/>
  <c r="B9" i="1" s="1"/>
  <c r="B12" i="5" l="1"/>
  <c r="B1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<sst xmlns="http://schemas.openxmlformats.org/spreadsheetml/2006/main" count="1758" uniqueCount="597">
  <si>
    <t>Men's Basketball</t>
  </si>
  <si>
    <t>Conference</t>
  </si>
  <si>
    <t>Minutes</t>
  </si>
  <si>
    <t>SHOOTING</t>
  </si>
  <si>
    <t>NO.</t>
  </si>
  <si>
    <t>NAME</t>
  </si>
  <si>
    <t>YR</t>
  </si>
  <si>
    <t>POS</t>
  </si>
  <si>
    <t>GP</t>
  </si>
  <si>
    <t>GS</t>
  </si>
  <si>
    <t>MIN/G</t>
  </si>
  <si>
    <t>FG/G</t>
  </si>
  <si>
    <t>PCT</t>
  </si>
  <si>
    <t>3PT/G</t>
  </si>
  <si>
    <t>FT/G</t>
  </si>
  <si>
    <t>PPG</t>
  </si>
  <si>
    <t>Richie GreavesHear how to pronounce Richie Greaves</t>
  </si>
  <si>
    <t>So.</t>
  </si>
  <si>
    <t>G</t>
  </si>
  <si>
    <t>-</t>
  </si>
  <si>
    <t>0.0-1.0</t>
  </si>
  <si>
    <t>0.0-0.4</t>
  </si>
  <si>
    <t>0.0-0.0</t>
  </si>
  <si>
    <t>Isaiah YoungHear how to pronounce Isaiah Young</t>
  </si>
  <si>
    <t>0.5-1.3</t>
  </si>
  <si>
    <t>0.1-0.5</t>
  </si>
  <si>
    <t>0.5-0.5</t>
  </si>
  <si>
    <t>Jacob Harris</t>
  </si>
  <si>
    <t>Jr.</t>
  </si>
  <si>
    <t>F</t>
  </si>
  <si>
    <t>3.5-8.2</t>
  </si>
  <si>
    <t>1.4-3.7</t>
  </si>
  <si>
    <t>1.1-1.3</t>
  </si>
  <si>
    <t>Mykah BrownHear how to pronounce Mykah Brown</t>
  </si>
  <si>
    <t>Sr.</t>
  </si>
  <si>
    <t>6.6-13.6</t>
  </si>
  <si>
    <t>2.0-5.0</t>
  </si>
  <si>
    <t>2.3-2.9</t>
  </si>
  <si>
    <t>De'Andre HarveyHear how to pronounce De</t>
  </si>
  <si>
    <t>3.4-8.1</t>
  </si>
  <si>
    <t>0.6-2.0</t>
  </si>
  <si>
    <t>2.7-3.5</t>
  </si>
  <si>
    <t>Zach Simpson</t>
  </si>
  <si>
    <t>0.8-1.5</t>
  </si>
  <si>
    <t>0.1-0.4</t>
  </si>
  <si>
    <t>0.3-0.4</t>
  </si>
  <si>
    <t>Justin Anderson</t>
  </si>
  <si>
    <t>0.7-1.2</t>
  </si>
  <si>
    <t>0.3-0.8</t>
  </si>
  <si>
    <t>Jesse White</t>
  </si>
  <si>
    <t>2.6-5.6</t>
  </si>
  <si>
    <t>1.6-4.1</t>
  </si>
  <si>
    <t>1.2-1.4</t>
  </si>
  <si>
    <t>Yannick OlmaHear how to pronounce Yannick Olma</t>
  </si>
  <si>
    <t>0.1-0.3</t>
  </si>
  <si>
    <t>0.0-0.1</t>
  </si>
  <si>
    <t>Jonathan Bryant II</t>
  </si>
  <si>
    <t>2.7-7.0</t>
  </si>
  <si>
    <t>0.8-2.8</t>
  </si>
  <si>
    <t>2.8-3.3</t>
  </si>
  <si>
    <t>Yarden WillisHear how to pronounce Yarden Willis</t>
  </si>
  <si>
    <t>Grad.</t>
  </si>
  <si>
    <t>C</t>
  </si>
  <si>
    <t>2.2-3.7</t>
  </si>
  <si>
    <t>0.8-1.2</t>
  </si>
  <si>
    <t>Bryant Brown</t>
  </si>
  <si>
    <t>G/F</t>
  </si>
  <si>
    <t>2.2-5.1</t>
  </si>
  <si>
    <t>0.4-1.4</t>
  </si>
  <si>
    <t>1.6-2.3</t>
  </si>
  <si>
    <t>Tyson LeitaoHear how to pronounce Tyson Leitao</t>
  </si>
  <si>
    <t>4.0-8.7</t>
  </si>
  <si>
    <t>0.3-1.0</t>
  </si>
  <si>
    <t>2.7-4.1</t>
  </si>
  <si>
    <t>Trae MartinHear how to pronounce Trae Martin</t>
  </si>
  <si>
    <t>Nikola KovacevicHear how to pronounce Nikola Kovacevic</t>
  </si>
  <si>
    <t>0.2-0.7</t>
  </si>
  <si>
    <t>0.2-0.3</t>
  </si>
  <si>
    <t>Totals</t>
  </si>
  <si>
    <t>25.0-56.1</t>
  </si>
  <si>
    <t>6.9-19.3</t>
  </si>
  <si>
    <t>14.2-18.4</t>
  </si>
  <si>
    <t>Opponent</t>
  </si>
  <si>
    <t>30.2-65.7</t>
  </si>
  <si>
    <t>8.2-23.8</t>
  </si>
  <si>
    <t>9.8-13.5</t>
  </si>
  <si>
    <t>BALL CONTROL</t>
  </si>
  <si>
    <t>MPG</t>
  </si>
  <si>
    <t>OFF/G</t>
  </si>
  <si>
    <t>DEF/G</t>
  </si>
  <si>
    <t>REB/G</t>
  </si>
  <si>
    <t>PF/G</t>
  </si>
  <si>
    <t>DQ/G</t>
  </si>
  <si>
    <t>AST/G</t>
  </si>
  <si>
    <t>TO/G</t>
  </si>
  <si>
    <t>A/TO</t>
  </si>
  <si>
    <t>STL/G</t>
  </si>
  <si>
    <t>BLK/G</t>
  </si>
  <si>
    <t>Download roster: BRO (First Last) | BRO (Last, First)</t>
  </si>
  <si>
    <t>Facebook</t>
  </si>
  <si>
    <t>Twitter</t>
  </si>
  <si>
    <t>Email</t>
  </si>
  <si>
    <t>Print</t>
  </si>
  <si>
    <t>Addthis</t>
  </si>
  <si>
    <t>University of Tampa</t>
  </si>
  <si>
    <t>NCAA Division II</t>
  </si>
  <si>
    <t>Sunshine State Conference</t>
  </si>
  <si>
    <t>Presto Sports</t>
  </si>
  <si>
    <t>If Jesse White gets a shooting foul and goes to the line, what is the probability he will make the next two shots:</t>
  </si>
  <si>
    <t>X (Number of Successes)</t>
  </si>
  <si>
    <t>n (Number of Trials)</t>
  </si>
  <si>
    <t>p (Probability of Success)</t>
  </si>
  <si>
    <t>Binomial Probability:</t>
  </si>
  <si>
    <t>Cummulative</t>
  </si>
  <si>
    <t>Binom Question 1:</t>
  </si>
  <si>
    <t>* Two Binomial Questions.  One of them cannot be an exact</t>
  </si>
  <si>
    <t>If the Spartans are up by 1 and foul their opponent and the opponent gets two shots, what is the probability the opponent will make at least 1 to at least tie the game?</t>
  </si>
  <si>
    <t>Binomial Probability of 1 or more:</t>
  </si>
  <si>
    <t>Binom Question 2:</t>
  </si>
  <si>
    <t>Binomial Probability of not making a shot (less than 1):</t>
  </si>
  <si>
    <t>HITTING</t>
  </si>
  <si>
    <t>AB</t>
  </si>
  <si>
    <t>R</t>
  </si>
  <si>
    <t>H</t>
  </si>
  <si>
    <t>2B</t>
  </si>
  <si>
    <t>3B</t>
  </si>
  <si>
    <t>HR</t>
  </si>
  <si>
    <t>RBI</t>
  </si>
  <si>
    <t>BB</t>
  </si>
  <si>
    <t>K</t>
  </si>
  <si>
    <t>SB</t>
  </si>
  <si>
    <t>CS</t>
  </si>
  <si>
    <t>AVG</t>
  </si>
  <si>
    <t>OBP</t>
  </si>
  <si>
    <t>SLG</t>
  </si>
  <si>
    <t>Lexie ChevalierHear how to pronounce Lexie Chevalier</t>
  </si>
  <si>
    <t>OF/C</t>
  </si>
  <si>
    <t>Alexa RussoHear how to pronounce Alexa Russo</t>
  </si>
  <si>
    <t>Mariah GalhouseHear how to pronounce Mariah Galhouse</t>
  </si>
  <si>
    <t>P/OF</t>
  </si>
  <si>
    <t>Lauren FantoneHear how to pronounce Lauren Fantone</t>
  </si>
  <si>
    <t>OF</t>
  </si>
  <si>
    <t>Stephanie BalmerHear how to pronounce Stephanie Balmer</t>
  </si>
  <si>
    <t>SS</t>
  </si>
  <si>
    <t>Lilly Kiester</t>
  </si>
  <si>
    <t>Camryn WineingerHear how to pronounce Camryn Wineinger</t>
  </si>
  <si>
    <t>UTIL</t>
  </si>
  <si>
    <t>Caroline WatsonHear how to pronounce Caroline Watson</t>
  </si>
  <si>
    <t>Kate DeSimoneHear how to pronounce Kate DeSimone</t>
  </si>
  <si>
    <t>P/UT</t>
  </si>
  <si>
    <t>Gabby Mack</t>
  </si>
  <si>
    <t>Fr.</t>
  </si>
  <si>
    <t>1B</t>
  </si>
  <si>
    <t>Mackenzie AllenHear how to pronounce Mackenzie Allen</t>
  </si>
  <si>
    <t>Kaylee EllsworthHear how to pronounce Kaylee Ellsworth</t>
  </si>
  <si>
    <t>Devin HammondsHear how to pronounce Devin Hammonds</t>
  </si>
  <si>
    <t>Ashley ManteiHear how to pronounce Ashley Mantei</t>
  </si>
  <si>
    <t>Kylie SiwekHear how to pronounce Kylie Siwek</t>
  </si>
  <si>
    <t>UT</t>
  </si>
  <si>
    <t>Avery PerkinsHear how to pronounce Avery Perkins</t>
  </si>
  <si>
    <t>Abigail SiegelHear how to pronounce Abigail Siegel</t>
  </si>
  <si>
    <t>Alissa CarforaHear how to pronounce Alissa Carfora</t>
  </si>
  <si>
    <t>EXTENDED HITTING</t>
  </si>
  <si>
    <t>HBP</t>
  </si>
  <si>
    <t>SF</t>
  </si>
  <si>
    <t>SH</t>
  </si>
  <si>
    <t>TB</t>
  </si>
  <si>
    <t>XBH</t>
  </si>
  <si>
    <t>HDP</t>
  </si>
  <si>
    <t>GO</t>
  </si>
  <si>
    <t>FO</t>
  </si>
  <si>
    <t>GO/FO</t>
  </si>
  <si>
    <t>PA</t>
  </si>
  <si>
    <t>PITCHING</t>
  </si>
  <si>
    <t>APP</t>
  </si>
  <si>
    <t>W</t>
  </si>
  <si>
    <t>L</t>
  </si>
  <si>
    <t>SV</t>
  </si>
  <si>
    <t>CG</t>
  </si>
  <si>
    <t>IP</t>
  </si>
  <si>
    <t>ER</t>
  </si>
  <si>
    <t>K/7</t>
  </si>
  <si>
    <t>ERA</t>
  </si>
  <si>
    <t>Mary Beth Feldman</t>
  </si>
  <si>
    <t>P</t>
  </si>
  <si>
    <t>Gwen McGinnisHear how to pronounce Gwen McGinnis</t>
  </si>
  <si>
    <t>FIELDING</t>
  </si>
  <si>
    <t>TC</t>
  </si>
  <si>
    <t>PO</t>
  </si>
  <si>
    <t>A</t>
  </si>
  <si>
    <t>E</t>
  </si>
  <si>
    <t>FPCT</t>
  </si>
  <si>
    <t>DP</t>
  </si>
  <si>
    <t>SBA</t>
  </si>
  <si>
    <t>RCS</t>
  </si>
  <si>
    <t>RCS%</t>
  </si>
  <si>
    <t>PB</t>
  </si>
  <si>
    <t>CI</t>
  </si>
  <si>
    <t>Download roster: TRO (First Last) | TRO (Last, First) TRX (First Last) | TRX (Last, First)</t>
  </si>
  <si>
    <t>* Two Poisson Questions.  One of them cannot be an exact</t>
  </si>
  <si>
    <t>Poisson Question 1:</t>
  </si>
  <si>
    <t>With an on base percentage of 0.465, what is the probability the next player at bat will get on base?</t>
  </si>
  <si>
    <t>Lambda</t>
  </si>
  <si>
    <t>Poisson Probability Next Player will get on base:</t>
  </si>
  <si>
    <t>Total Runs Per Game:</t>
  </si>
  <si>
    <t>Based on total runs per game of 7.5, if an opponent averages 8 runs per game, what is the probability UT Women's Softball will score more than 8 runs</t>
  </si>
  <si>
    <t>Poisson Probability UT will Score 8 or Less Runs:</t>
  </si>
  <si>
    <t>Poisson Probability UT will more than 8 Runs:</t>
  </si>
  <si>
    <t>Poisson Question 2:</t>
  </si>
  <si>
    <t>FIELD PLAYERS</t>
  </si>
  <si>
    <t>PTS</t>
  </si>
  <si>
    <t>UP</t>
  </si>
  <si>
    <t>DN</t>
  </si>
  <si>
    <t>GB</t>
  </si>
  <si>
    <t>TO</t>
  </si>
  <si>
    <t>CT</t>
  </si>
  <si>
    <t>SH%</t>
  </si>
  <si>
    <t>SOG</t>
  </si>
  <si>
    <t>SOG%</t>
  </si>
  <si>
    <t>Chase Taylor</t>
  </si>
  <si>
    <t>GK</t>
  </si>
  <si>
    <t>0-0</t>
  </si>
  <si>
    <t>Max Manniello</t>
  </si>
  <si>
    <t>Mid</t>
  </si>
  <si>
    <t>Gunnar KovellHear how to pronounce Gunnar Kovell</t>
  </si>
  <si>
    <t>Def.</t>
  </si>
  <si>
    <t>Brady StollHear how to pronounce Brady Stoll</t>
  </si>
  <si>
    <t>LSM</t>
  </si>
  <si>
    <t>Blake UlmerHear how to pronounce Blake Ulmer</t>
  </si>
  <si>
    <t>Daniel Fitzpatrick</t>
  </si>
  <si>
    <t>Mid.</t>
  </si>
  <si>
    <t>A.J. PascarellaHear how to pronounce A.J. Pascarella</t>
  </si>
  <si>
    <t>Alex PomaHear how to pronounce Alex Poma</t>
  </si>
  <si>
    <t>35-51</t>
  </si>
  <si>
    <t>Drew Godfrey</t>
  </si>
  <si>
    <t>Att.</t>
  </si>
  <si>
    <t>Canyon Birch</t>
  </si>
  <si>
    <t>Matthew BeddowHear how to pronounce Matthew Beddow</t>
  </si>
  <si>
    <t>Trejan CannonHear how to pronounce Trejan Cannon</t>
  </si>
  <si>
    <t>Def/Mid</t>
  </si>
  <si>
    <t>Aidan CassaraHear how to pronounce Aidan Cassara</t>
  </si>
  <si>
    <t>Jackson BashawHear how to pronounce Jackson Bashaw</t>
  </si>
  <si>
    <t>Braeden WilliamsHear how to pronounce Braeden Williams</t>
  </si>
  <si>
    <t>Harry KilkowskiHear how to pronounce Harry Kilkowski</t>
  </si>
  <si>
    <t>Mike LaPointHear how to pronounce Mike LaPoint</t>
  </si>
  <si>
    <t>Hunter Turner</t>
  </si>
  <si>
    <t>22-38</t>
  </si>
  <si>
    <t>Ethan TosheffHear how to pronounce Ethan Tosheff</t>
  </si>
  <si>
    <t>14-23</t>
  </si>
  <si>
    <t>Kellen Hoke</t>
  </si>
  <si>
    <t>Ronan SanchezHear how to pronounce Ronan Sanchez</t>
  </si>
  <si>
    <t>Conley Stone</t>
  </si>
  <si>
    <t>D</t>
  </si>
  <si>
    <t>Charlie BoleshHear how to pronounce Charlie Bolesh</t>
  </si>
  <si>
    <t>Evan Gibbs</t>
  </si>
  <si>
    <t>Thomas Gribben</t>
  </si>
  <si>
    <t>Jackson Day</t>
  </si>
  <si>
    <t>Nicky PalermoHear how to pronounce Nicky Palermo</t>
  </si>
  <si>
    <t>Anthony BorodiakHear how to pronounce Anthony Borodiak</t>
  </si>
  <si>
    <t>Ethan PaduchHear how to pronounce Ethan Paduch</t>
  </si>
  <si>
    <t>Walker Sherrill</t>
  </si>
  <si>
    <t>Gavin IleyHear how to pronounce Gavin Iley</t>
  </si>
  <si>
    <t>Anthony CiminoHear how to pronounce Anthony Cimino</t>
  </si>
  <si>
    <t>Nick PapaHear how to pronounce Nick Papa</t>
  </si>
  <si>
    <t>Truman OsburnHear how to pronounce Truman Osburn</t>
  </si>
  <si>
    <t>Charlie RuossHear how to pronounce Charlie Ruoss</t>
  </si>
  <si>
    <t>Gunner GebeleinHear how to pronounce Gunner Gebelein</t>
  </si>
  <si>
    <t>Brad LenardHear how to pronounce Brad Lenard</t>
  </si>
  <si>
    <t>Gavin Bomstad</t>
  </si>
  <si>
    <t>Ayden CifuniHear how to pronounce Ayden Cifuni</t>
  </si>
  <si>
    <t>Grant Green</t>
  </si>
  <si>
    <t>Christian CechiniHear how to pronounce Christian Cechini</t>
  </si>
  <si>
    <t>Luke McAnaneyHear how to pronounce Luke McAnaney</t>
  </si>
  <si>
    <t>Robert PillaHear how to pronounce Robert Pilla</t>
  </si>
  <si>
    <t>Owen Miller</t>
  </si>
  <si>
    <t>Owen Baxter</t>
  </si>
  <si>
    <t>Ryan KindelHear how to pronounce Ryan Kindel</t>
  </si>
  <si>
    <t>Patrick Selhorn</t>
  </si>
  <si>
    <t>Brayden ZieglerHear how to pronounce Brayden Ziegler</t>
  </si>
  <si>
    <t>LSM/Def</t>
  </si>
  <si>
    <t>Kevin Stiff</t>
  </si>
  <si>
    <t>Braden KrummeHear how to pronounce Braden Krumme</t>
  </si>
  <si>
    <t>Josh GalliaHear how to pronounce Josh Gallia</t>
  </si>
  <si>
    <t>Jonathan Crocker</t>
  </si>
  <si>
    <t>Aidan Wagner</t>
  </si>
  <si>
    <t>Campbell WainHear how to pronounce Campbell Wain</t>
  </si>
  <si>
    <t>Sage Gardner</t>
  </si>
  <si>
    <t>Matt BassoHear how to pronounce Matt Basso</t>
  </si>
  <si>
    <t>Morgan Thielke</t>
  </si>
  <si>
    <t>Shane Leonard</t>
  </si>
  <si>
    <t>Brady Bolton</t>
  </si>
  <si>
    <t>Tate Watts</t>
  </si>
  <si>
    <t>A/Mid.</t>
  </si>
  <si>
    <t>Myles Blackwood</t>
  </si>
  <si>
    <t>72-113</t>
  </si>
  <si>
    <t>41-113</t>
  </si>
  <si>
    <t>GOALKEEPERS</t>
  </si>
  <si>
    <t>MIN</t>
  </si>
  <si>
    <t>GA</t>
  </si>
  <si>
    <t>GAA</t>
  </si>
  <si>
    <t>SV%</t>
  </si>
  <si>
    <t>WIN</t>
  </si>
  <si>
    <t>LOSS</t>
  </si>
  <si>
    <t>TIE</t>
  </si>
  <si>
    <t>WIN %</t>
  </si>
  <si>
    <t>Download roster: CRO (First Last) | CRO (Last, First)</t>
  </si>
  <si>
    <t>Goals Sum</t>
  </si>
  <si>
    <t>Total</t>
  </si>
  <si>
    <t>36 of the Goals come from Midfielders, 22 come from Attack.  The team goals per game is 18.5 (let's round to 19), in the next game, using Hypergeometric Distribution, what is the probability at least 10 of those goals will come from Attack</t>
  </si>
  <si>
    <t>The Population Size</t>
  </si>
  <si>
    <t>The Number of Success in Population</t>
  </si>
  <si>
    <t>The Sample Size</t>
  </si>
  <si>
    <t>The Number of Success in Sample</t>
  </si>
  <si>
    <t>1 Hypergeometric can be exact or cummulative</t>
  </si>
  <si>
    <t>Attack</t>
  </si>
  <si>
    <t>Hypergeometric Probability 10 or less come from Attack</t>
  </si>
  <si>
    <t>Hypergeometric Probability more than 10 come from Attack</t>
  </si>
  <si>
    <t>Hypergeometric Question</t>
  </si>
  <si>
    <t>Team</t>
  </si>
  <si>
    <t>Sport</t>
  </si>
  <si>
    <t>Team1</t>
  </si>
  <si>
    <t>Team2</t>
  </si>
  <si>
    <t>Women's Basketball</t>
  </si>
  <si>
    <t>Team3</t>
  </si>
  <si>
    <t>Men's Baseball</t>
  </si>
  <si>
    <t>Team4</t>
  </si>
  <si>
    <t>Women's Softball</t>
  </si>
  <si>
    <t>Team5</t>
  </si>
  <si>
    <t>Men's LaCrosse</t>
  </si>
  <si>
    <t>Team6</t>
  </si>
  <si>
    <t>Women's Volleyball</t>
  </si>
  <si>
    <t>Team7</t>
  </si>
  <si>
    <t>Men's Swimming</t>
  </si>
  <si>
    <t>Team8</t>
  </si>
  <si>
    <t>Women's Swimming</t>
  </si>
  <si>
    <t>Using Normal Distribution, what is the probability the team will score more than 70 points in a game?</t>
  </si>
  <si>
    <t>x</t>
  </si>
  <si>
    <t>mean</t>
  </si>
  <si>
    <t>stdev</t>
  </si>
  <si>
    <t>cum</t>
  </si>
  <si>
    <t>Attendance</t>
  </si>
  <si>
    <t>DATE</t>
  </si>
  <si>
    <t>OPPONENT</t>
  </si>
  <si>
    <t>SCORE</t>
  </si>
  <si>
    <t>FG</t>
  </si>
  <si>
    <t>3PT</t>
  </si>
  <si>
    <t>FT</t>
  </si>
  <si>
    <t>OFF</t>
  </si>
  <si>
    <t>DEF</t>
  </si>
  <si>
    <t>REB</t>
  </si>
  <si>
    <t>AST</t>
  </si>
  <si>
    <t>STL</t>
  </si>
  <si>
    <t>BLK</t>
  </si>
  <si>
    <t>PF</t>
  </si>
  <si>
    <t>Spring Hill</t>
  </si>
  <si>
    <t>W, 77-47</t>
  </si>
  <si>
    <t>30-61</t>
  </si>
  <si>
    <t>West Georgia</t>
  </si>
  <si>
    <t>W, 69-55</t>
  </si>
  <si>
    <t>21-44</t>
  </si>
  <si>
    <t>22-25</t>
  </si>
  <si>
    <t>Fort Valley State</t>
  </si>
  <si>
    <t>W, 71-44</t>
  </si>
  <si>
    <t>26-53</t>
  </si>
  <si>
    <t>Barry</t>
  </si>
  <si>
    <t>W, 75-69</t>
  </si>
  <si>
    <t>24-51</t>
  </si>
  <si>
    <t>21-27</t>
  </si>
  <si>
    <t>vs. Mary</t>
  </si>
  <si>
    <t>W, 88-65</t>
  </si>
  <si>
    <t>35-57</t>
  </si>
  <si>
    <t>14-18</t>
  </si>
  <si>
    <t>vs. St. Edward's</t>
  </si>
  <si>
    <t>W, 68-50</t>
  </si>
  <si>
    <t>23-51</t>
  </si>
  <si>
    <t>18-21</t>
  </si>
  <si>
    <t>at Florida Tech</t>
  </si>
  <si>
    <t>W, 83-75</t>
  </si>
  <si>
    <t>27-49</t>
  </si>
  <si>
    <t>24-32</t>
  </si>
  <si>
    <t>Embry-Riddle (Fla.)</t>
  </si>
  <si>
    <t>W, 70-55</t>
  </si>
  <si>
    <t>Clayton State</t>
  </si>
  <si>
    <t>W, 78-69</t>
  </si>
  <si>
    <t>25-39</t>
  </si>
  <si>
    <t>23-32</t>
  </si>
  <si>
    <t>Notre Dame (Ohio)</t>
  </si>
  <si>
    <t>W, 87-58</t>
  </si>
  <si>
    <t>33-52</t>
  </si>
  <si>
    <t>13-18</t>
  </si>
  <si>
    <t>#7 West Texas A&amp;M</t>
  </si>
  <si>
    <t>W, 67-51</t>
  </si>
  <si>
    <t>28-64</t>
  </si>
  <si>
    <t>Palm Beach Atlantic</t>
  </si>
  <si>
    <t>L, 79-76</t>
  </si>
  <si>
    <t>28-69</t>
  </si>
  <si>
    <t>16-22</t>
  </si>
  <si>
    <t>at Lynn</t>
  </si>
  <si>
    <t>W, 74-68</t>
  </si>
  <si>
    <t>24-47</t>
  </si>
  <si>
    <t>22-30</t>
  </si>
  <si>
    <t>at Saint Leo</t>
  </si>
  <si>
    <t>W, 68-59</t>
  </si>
  <si>
    <t>24-45</t>
  </si>
  <si>
    <t>Rollins</t>
  </si>
  <si>
    <t>31-61</t>
  </si>
  <si>
    <t>at Nova Southeastern</t>
  </si>
  <si>
    <t>W, 78-77</t>
  </si>
  <si>
    <t>32-56</t>
  </si>
  <si>
    <t>13-14</t>
  </si>
  <si>
    <t>#8 Eckerd</t>
  </si>
  <si>
    <t>W, 56-54</t>
  </si>
  <si>
    <t>22-50</t>
  </si>
  <si>
    <t>at Florida Southern</t>
  </si>
  <si>
    <t>W, 81-72</t>
  </si>
  <si>
    <t>27-48</t>
  </si>
  <si>
    <t>20-26</t>
  </si>
  <si>
    <t>at Embry-Riddle (Fla.)</t>
  </si>
  <si>
    <t>W, 72-53</t>
  </si>
  <si>
    <t>29-51</t>
  </si>
  <si>
    <t>Lynn</t>
  </si>
  <si>
    <t>W, 58-53</t>
  </si>
  <si>
    <t>21-47</t>
  </si>
  <si>
    <t>at Rollins</t>
  </si>
  <si>
    <t>W, 71-63</t>
  </si>
  <si>
    <t>25-52</t>
  </si>
  <si>
    <t>17-22</t>
  </si>
  <si>
    <t>at Palm Beach Atlantic</t>
  </si>
  <si>
    <t>W, 60-44</t>
  </si>
  <si>
    <t>Saint Leo</t>
  </si>
  <si>
    <t>W, 78-62</t>
  </si>
  <si>
    <t>26-46</t>
  </si>
  <si>
    <t>21-25</t>
  </si>
  <si>
    <t>Florida Southern</t>
  </si>
  <si>
    <t>W, 65-44</t>
  </si>
  <si>
    <t>25-51</t>
  </si>
  <si>
    <t>at #7 Eckerd</t>
  </si>
  <si>
    <t>W, 84-79</t>
  </si>
  <si>
    <t>30-54</t>
  </si>
  <si>
    <t>16-23</t>
  </si>
  <si>
    <t>Nova Southeastern</t>
  </si>
  <si>
    <t>W, 80-53</t>
  </si>
  <si>
    <t>18-19</t>
  </si>
  <si>
    <t>at Barry</t>
  </si>
  <si>
    <t>W, 74-46</t>
  </si>
  <si>
    <t>29-54</t>
  </si>
  <si>
    <t>14-20</t>
  </si>
  <si>
    <t>Florida Tech</t>
  </si>
  <si>
    <t>W, 64-41</t>
  </si>
  <si>
    <t>24-58</t>
  </si>
  <si>
    <t>W, 79-61</t>
  </si>
  <si>
    <t>28-53</t>
  </si>
  <si>
    <t>20-27</t>
  </si>
  <si>
    <t>W, 77-61</t>
  </si>
  <si>
    <t>30-56</t>
  </si>
  <si>
    <t>W, 63-43</t>
  </si>
  <si>
    <t>24-46</t>
  </si>
  <si>
    <t>13-20</t>
  </si>
  <si>
    <t>Tuskegee</t>
  </si>
  <si>
    <t>W, 82-64</t>
  </si>
  <si>
    <t>31-53</t>
  </si>
  <si>
    <t>Lee</t>
  </si>
  <si>
    <t>W, 73-51</t>
  </si>
  <si>
    <t>28-51</t>
  </si>
  <si>
    <t>Eckerd</t>
  </si>
  <si>
    <t>vs. NCAA Quarterfinals</t>
  </si>
  <si>
    <t>vs. NCAA Semifinals</t>
  </si>
  <si>
    <t>vs. NCAA Championship</t>
  </si>
  <si>
    <t>Probability 70 or less</t>
  </si>
  <si>
    <t>Probability 70 or more</t>
  </si>
  <si>
    <t>If I were to bet on a game score, what score could I have a 90% probability of guessing correct?</t>
  </si>
  <si>
    <t>prob</t>
  </si>
  <si>
    <t>90% Prob of Guessing the Score</t>
  </si>
  <si>
    <t>One Normal Distr and One Norm.Inv</t>
  </si>
  <si>
    <t>ERA is earned run average of earned runs a pitcher allows in a 9 inning game.  Using Exponential Distribution, given Michael Paul's ERA of 4.06, what is the probability he will allow a run in the next inning?</t>
  </si>
  <si>
    <t>lambda</t>
  </si>
  <si>
    <t>Probability allow a run in the next inning?</t>
  </si>
  <si>
    <t>S</t>
  </si>
  <si>
    <t>TA</t>
  </si>
  <si>
    <t>SA</t>
  </si>
  <si>
    <t>SE</t>
  </si>
  <si>
    <t>RE</t>
  </si>
  <si>
    <t>DIGS</t>
  </si>
  <si>
    <t>BS</t>
  </si>
  <si>
    <t>BA</t>
  </si>
  <si>
    <t>BE</t>
  </si>
  <si>
    <t>TOT</t>
  </si>
  <si>
    <t>BHE</t>
  </si>
  <si>
    <t>Aug 25 #</t>
  </si>
  <si>
    <t>at Wingate</t>
  </si>
  <si>
    <t>vs. North Greenville</t>
  </si>
  <si>
    <t>W, 3-0</t>
  </si>
  <si>
    <t>vs. West Virginia Wesleyan</t>
  </si>
  <si>
    <t>vs. Wingate</t>
  </si>
  <si>
    <t>W, 3-1</t>
  </si>
  <si>
    <t>vs. Lee</t>
  </si>
  <si>
    <t>Tusculum</t>
  </si>
  <si>
    <t>#24 Colorado Mesa</t>
  </si>
  <si>
    <t>W, 3-2</t>
  </si>
  <si>
    <t>Wheeling</t>
  </si>
  <si>
    <t>L, 3-2</t>
  </si>
  <si>
    <t>at Eckerd</t>
  </si>
  <si>
    <t>vs. Montevallo</t>
  </si>
  <si>
    <t>vs. Shorter</t>
  </si>
  <si>
    <t>vs. Union (Tenn.)</t>
  </si>
  <si>
    <t>at #8 Barry</t>
  </si>
  <si>
    <t>#16 Barry</t>
  </si>
  <si>
    <t>West Florida</t>
  </si>
  <si>
    <t>L, 3-0</t>
  </si>
  <si>
    <t>Digs Per Set</t>
  </si>
  <si>
    <t>Min</t>
  </si>
  <si>
    <t>Max</t>
  </si>
  <si>
    <t>a</t>
  </si>
  <si>
    <t>b</t>
  </si>
  <si>
    <t>x1</t>
  </si>
  <si>
    <t>x2</t>
  </si>
  <si>
    <t>Digs Per Set Averaged 16.26 in the 2022 season with the minimum being, the minimum being 10.67 and the maximum being 30.  If the Digs Per Set Follows Continuous Uniform Distribution, what is the probability there will be more than 17 Digs in the upcoming set?</t>
  </si>
  <si>
    <t>(x2 - x1)</t>
  </si>
  <si>
    <t>(b-a)</t>
  </si>
  <si>
    <t>Probability there will be more than 17 Digs in the upcoming set?</t>
  </si>
  <si>
    <t>Rank</t>
  </si>
  <si>
    <t>Name</t>
  </si>
  <si>
    <t>Meet</t>
  </si>
  <si>
    <t>Time</t>
  </si>
  <si>
    <t>Flags</t>
  </si>
  <si>
    <t>Stamp Link</t>
  </si>
  <si>
    <t>Tibor Tistan</t>
  </si>
  <si>
    <t>Sunshine State Conference Championships</t>
  </si>
  <si>
    <t>D2 B</t>
  </si>
  <si>
    <t>Tistan Tibor</t>
  </si>
  <si>
    <t>NCAA Division II Championship</t>
  </si>
  <si>
    <t>Santiago Aguilera</t>
  </si>
  <si>
    <t>Caleb Brandon</t>
  </si>
  <si>
    <t>Pat Fry</t>
  </si>
  <si>
    <t>Aidan Sims</t>
  </si>
  <si>
    <t>Jimmy Senese</t>
  </si>
  <si>
    <t>Pablo Ortiz</t>
  </si>
  <si>
    <t>Vince Smith</t>
  </si>
  <si>
    <t>Spartan Invitational</t>
  </si>
  <si>
    <t>Vinnie Smith</t>
  </si>
  <si>
    <t>Kenan Dean</t>
  </si>
  <si>
    <t>Calvin Sandefer</t>
  </si>
  <si>
    <t>Colin Davis</t>
  </si>
  <si>
    <t>Aramis Rivera</t>
  </si>
  <si>
    <t>NSU Shark Invitational</t>
  </si>
  <si>
    <t>Johnny Knobel</t>
  </si>
  <si>
    <t>Barnabas Fluck</t>
  </si>
  <si>
    <t>2023 FSU vs Tampa</t>
  </si>
  <si>
    <t>Benny Castro</t>
  </si>
  <si>
    <t>Nick Piscitelli</t>
  </si>
  <si>
    <t>X</t>
  </si>
  <si>
    <t>Joe Bozzi</t>
  </si>
  <si>
    <t>St. Leo vs. Tampa Nov 20-22</t>
  </si>
  <si>
    <t>Ian Morgan</t>
  </si>
  <si>
    <t>Sam Goncharuk</t>
  </si>
  <si>
    <t>X R</t>
  </si>
  <si>
    <t>Parker Knollman</t>
  </si>
  <si>
    <t>50 Free Top Times - 2022-2023 Season</t>
  </si>
  <si>
    <t>Z-score for central Limit Theorem</t>
  </si>
  <si>
    <t>xbar</t>
  </si>
  <si>
    <t>minus</t>
  </si>
  <si>
    <t>Mux</t>
  </si>
  <si>
    <t>standard error of mean</t>
  </si>
  <si>
    <t>sqrt n</t>
  </si>
  <si>
    <t>Sample Error</t>
  </si>
  <si>
    <t>mu</t>
  </si>
  <si>
    <t>What is the probability a random sample of 3 swimmers will swim the 50 free in less than 20.5 seconds?</t>
  </si>
  <si>
    <t>z-score</t>
  </si>
  <si>
    <t>Prob:</t>
  </si>
  <si>
    <t>Out of 19 events, the women's swimming team at the Spartan Invitational won 11 Gold Medals, if we randomly selected 5 events, what is the probability that that at least 4 out of the 5 selected were a gold medal event for the women's swimming team?</t>
  </si>
  <si>
    <t>Standard Error of Proportion</t>
  </si>
  <si>
    <t>sqrt</t>
  </si>
  <si>
    <t>p(1-p)</t>
  </si>
  <si>
    <t>n</t>
  </si>
  <si>
    <t>p</t>
  </si>
  <si>
    <t>Zscore for proportions:</t>
  </si>
  <si>
    <t>z=</t>
  </si>
  <si>
    <t>pbar</t>
  </si>
  <si>
    <t>standard error of proportion</t>
  </si>
  <si>
    <t>Requirement</t>
  </si>
  <si>
    <t>Points</t>
  </si>
  <si>
    <t>To Do, Doing Done</t>
  </si>
  <si>
    <t>At least 1 Done Ticket</t>
  </si>
  <si>
    <t>Excel Organized</t>
  </si>
  <si>
    <t>Interpretation</t>
  </si>
  <si>
    <t>Peer Grade</t>
  </si>
  <si>
    <t>*All students must present on the video.  Any student that does not present receives a 30% for their group project grade.</t>
  </si>
  <si>
    <t>Binomial Probabilities</t>
  </si>
  <si>
    <t>Poisson</t>
  </si>
  <si>
    <t>HyperGeometric</t>
  </si>
  <si>
    <t>Normal Distribution</t>
  </si>
  <si>
    <t>Exponential Distribution</t>
  </si>
  <si>
    <t>Uniform Distribution</t>
  </si>
  <si>
    <t>Central Limit Theory</t>
  </si>
  <si>
    <t>Central Limit Theory - Proportions</t>
  </si>
  <si>
    <t>or less points will be scored in the game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</si>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</sst>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0" fontId="0" fillId="2" borderId="0" xfId="0" applyFill="1"/>
    <xf numFmtId="0" fontId="0" fillId="3" borderId="0" xfId="0" applyFill="1"/>
    <xf numFmtId="0" fontId="0" fillId="3" borderId="3" xfId="0" applyFill="1" applyBorder="1" applyAlignment="1">
      <alignment wrapText="1"/>
    </xf>
    <xf numFmtId="0" fontId="0" fillId="3" borderId="4" xfId="0" applyFill="1" applyBorder="1"/>
    <xf numFmtId="0" fontId="0" fillId="3" borderId="3" xfId="0" applyFill="1" applyBorder="1"/>
    <xf numFmtId="0" fontId="0" fillId="3" borderId="5" xfId="0" applyFill="1" applyBorder="1"/>
    <xf numFmtId="164" fontId="0" fillId="3" borderId="6" xfId="1" applyNumberFormat="1" applyFont="1" applyFill="1" applyBorder="1"/>
    <xf numFmtId="0" fontId="4" fillId="4" borderId="2" xfId="0" applyFont="1" applyFill="1" applyBorder="1"/>
    <xf numFmtId="0" fontId="2" fillId="4" borderId="1" xfId="0" applyFont="1" applyFill="1" applyBorder="1"/>
    <xf numFmtId="0" fontId="0" fillId="4" borderId="3" xfId="0" applyFill="1" applyBorder="1"/>
    <xf numFmtId="0" fontId="0" fillId="4" borderId="4" xfId="0" applyFill="1" applyBorder="1"/>
    <xf numFmtId="0" fontId="0" fillId="2" borderId="5" xfId="0" applyFill="1" applyBorder="1"/>
    <xf numFmtId="164" fontId="0" fillId="2" borderId="6" xfId="1" applyNumberFormat="1" applyFont="1" applyFill="1" applyBorder="1"/>
    <xf numFmtId="0" fontId="0" fillId="3" borderId="7" xfId="0" applyFill="1" applyBorder="1"/>
    <xf numFmtId="0" fontId="0" fillId="3" borderId="8" xfId="0" applyFill="1" applyBorder="1"/>
    <xf numFmtId="164" fontId="0" fillId="2" borderId="0" xfId="1" applyNumberFormat="1" applyFont="1" applyFill="1" applyBorder="1"/>
    <xf numFmtId="0" fontId="3" fillId="0" borderId="0" xfId="0" applyFont="1"/>
    <xf numFmtId="16" fontId="0" fillId="0" borderId="0" xfId="0" applyNumberFormat="1"/>
    <xf numFmtId="20" fontId="0" fillId="0" borderId="0" xfId="0" applyNumberFormat="1"/>
    <xf numFmtId="46" fontId="0" fillId="0" borderId="0" xfId="0" applyNumberFormat="1"/>
    <xf numFmtId="164" fontId="0" fillId="3" borderId="4" xfId="1" applyNumberFormat="1" applyFont="1" applyFill="1" applyBorder="1"/>
    <xf numFmtId="0" fontId="2" fillId="4" borderId="2" xfId="0" applyFont="1" applyFill="1" applyBorder="1"/>
    <xf numFmtId="0" fontId="2" fillId="4" borderId="3" xfId="0" applyFont="1" applyFill="1" applyBorder="1"/>
    <xf numFmtId="0" fontId="2" fillId="4" borderId="4" xfId="0" applyFont="1" applyFill="1" applyBorder="1"/>
    <xf numFmtId="0" fontId="3" fillId="3" borderId="0" xfId="0" applyFont="1" applyFill="1"/>
    <xf numFmtId="2" fontId="0" fillId="3" borderId="0" xfId="0" applyNumberFormat="1" applyFill="1"/>
    <xf numFmtId="2" fontId="2" fillId="4" borderId="1" xfId="0" applyNumberFormat="1" applyFont="1" applyFill="1" applyBorder="1"/>
    <xf numFmtId="2" fontId="4" fillId="4" borderId="9" xfId="0" applyNumberFormat="1" applyFont="1" applyFill="1" applyBorder="1"/>
    <xf numFmtId="2" fontId="4" fillId="4" borderId="2" xfId="0" applyNumberFormat="1" applyFont="1" applyFill="1" applyBorder="1"/>
    <xf numFmtId="2" fontId="0" fillId="2" borderId="3" xfId="0" applyNumberFormat="1" applyFill="1" applyBorder="1"/>
    <xf numFmtId="2" fontId="0" fillId="2" borderId="0" xfId="0" applyNumberFormat="1" applyFill="1"/>
    <xf numFmtId="2" fontId="0" fillId="2" borderId="4" xfId="0" applyNumberFormat="1" applyFill="1" applyBorder="1"/>
    <xf numFmtId="2" fontId="0" fillId="3" borderId="3" xfId="0" applyNumberFormat="1" applyFill="1" applyBorder="1"/>
    <xf numFmtId="2" fontId="0" fillId="3" borderId="4" xfId="0" applyNumberFormat="1" applyFill="1" applyBorder="1"/>
    <xf numFmtId="2" fontId="0" fillId="4" borderId="5" xfId="0" applyNumberFormat="1" applyFill="1" applyBorder="1"/>
    <xf numFmtId="2" fontId="0" fillId="4" borderId="10" xfId="0" applyNumberFormat="1" applyFill="1" applyBorder="1"/>
    <xf numFmtId="2" fontId="0" fillId="4" borderId="6" xfId="0" applyNumberFormat="1" applyFill="1" applyBorder="1"/>
    <xf numFmtId="2" fontId="2" fillId="4" borderId="1" xfId="0" applyNumberFormat="1" applyFont="1" applyFill="1" applyBorder="1" applyAlignment="1">
      <alignment wrapText="1"/>
    </xf>
    <xf numFmtId="16" fontId="0" fillId="3" borderId="0" xfId="0" applyNumberFormat="1" applyFill="1"/>
    <xf numFmtId="165" fontId="0" fillId="3" borderId="0" xfId="0" applyNumberFormat="1" applyFill="1"/>
    <xf numFmtId="0" fontId="0" fillId="4" borderId="0" xfId="0" applyFill="1"/>
    <xf numFmtId="165" fontId="0" fillId="4" borderId="0" xfId="0" applyNumberFormat="1" applyFill="1"/>
    <xf numFmtId="165" fontId="5" fillId="4" borderId="0" xfId="0" applyNumberFormat="1" applyFont="1" applyFill="1"/>
    <xf numFmtId="165" fontId="6" fillId="4" borderId="0" xfId="0" applyNumberFormat="1" applyFont="1" applyFill="1" applyAlignment="1">
      <alignment wrapText="1"/>
    </xf>
    <xf numFmtId="164" fontId="6" fillId="4" borderId="0" xfId="1" applyNumberFormat="1" applyFont="1" applyFill="1"/>
    <xf numFmtId="165" fontId="0" fillId="2" borderId="0" xfId="0" applyNumberFormat="1" applyFill="1"/>
    <xf numFmtId="166" fontId="0" fillId="3" borderId="0" xfId="0" applyNumberFormat="1" applyFill="1"/>
    <xf numFmtId="164" fontId="6" fillId="4" borderId="9" xfId="1" applyNumberFormat="1" applyFont="1" applyFill="1" applyBorder="1"/>
    <xf numFmtId="0" fontId="0" fillId="3" borderId="11" xfId="0" applyFill="1" applyBorder="1"/>
    <xf numFmtId="164" fontId="6" fillId="4" borderId="2" xfId="1"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400050</xdr:colOff>
      <xdr:row>1</xdr:row>
      <xdr:rowOff>88900</xdr:rowOff>
    </xdr:from>
    <xdr:to>
      <xdr:col>19</xdr:col>
      <xdr:colOff>279400</xdr:colOff>
      <xdr:row>6</xdr:row>
      <xdr:rowOff>158750</xdr:rowOff>
    </xdr:to>
    <xdr:pic>
      <xdr:nvPicPr>
        <xdr:cNvPr id="2" name="Picture 1">
          <a:extLst>
            <a:ext uri="{FF2B5EF4-FFF2-40B4-BE49-F238E27FC236}">
              <a16:creationId xmlns:a16="http://schemas.microsoft.com/office/drawing/2014/main" id="{EEBF64B9-03B4-967E-D7F7-FDB112F56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0" y="273050"/>
          <a:ext cx="10947400" cy="135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107950</xdr:colOff>
      <xdr:row>4</xdr:row>
      <xdr:rowOff>25400</xdr:rowOff>
    </xdr:from>
    <xdr:to>
      <xdr:col>28</xdr:col>
      <xdr:colOff>355600</xdr:colOff>
      <xdr:row>25</xdr:row>
      <xdr:rowOff>139700</xdr:rowOff>
    </xdr:to>
    <xdr:pic>
      <xdr:nvPicPr>
        <xdr:cNvPr id="2" name="Picture 1">
          <a:extLst>
            <a:ext uri="{FF2B5EF4-FFF2-40B4-BE49-F238E27FC236}">
              <a16:creationId xmlns:a16="http://schemas.microsoft.com/office/drawing/2014/main" id="{6C30169B-7A22-6651-93FB-6CBABBE26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03950" y="762000"/>
          <a:ext cx="11220450"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469900</xdr:colOff>
      <xdr:row>0</xdr:row>
      <xdr:rowOff>0</xdr:rowOff>
    </xdr:from>
    <xdr:to>
      <xdr:col>28</xdr:col>
      <xdr:colOff>127000</xdr:colOff>
      <xdr:row>18</xdr:row>
      <xdr:rowOff>114300</xdr:rowOff>
    </xdr:to>
    <xdr:pic>
      <xdr:nvPicPr>
        <xdr:cNvPr id="2" name="Picture 1">
          <a:extLst>
            <a:ext uri="{FF2B5EF4-FFF2-40B4-BE49-F238E27FC236}">
              <a16:creationId xmlns:a16="http://schemas.microsoft.com/office/drawing/2014/main" id="{0A921A9D-BBFE-97B2-2F14-D0A5DD9C12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50350" y="0"/>
          <a:ext cx="11239500" cy="398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323850</xdr:colOff>
      <xdr:row>16</xdr:row>
      <xdr:rowOff>57150</xdr:rowOff>
    </xdr:to>
    <xdr:pic>
      <xdr:nvPicPr>
        <xdr:cNvPr id="2" name="Picture 1">
          <a:extLst>
            <a:ext uri="{FF2B5EF4-FFF2-40B4-BE49-F238E27FC236}">
              <a16:creationId xmlns:a16="http://schemas.microsoft.com/office/drawing/2014/main" id="{33E148B9-515D-F2AF-E905-BBC675AA3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061700" cy="300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107950</xdr:colOff>
      <xdr:row>19</xdr:row>
      <xdr:rowOff>165100</xdr:rowOff>
    </xdr:to>
    <xdr:pic>
      <xdr:nvPicPr>
        <xdr:cNvPr id="2" name="Picture 1">
          <a:extLst>
            <a:ext uri="{FF2B5EF4-FFF2-40B4-BE49-F238E27FC236}">
              <a16:creationId xmlns:a16="http://schemas.microsoft.com/office/drawing/2014/main" id="{14E12D76-2BC5-BF90-6AA7-B9D91AB07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874000" cy="366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C565-3F84-483F-8FB8-50BDF69BFC50}">
  <dimension ref="A4:B20"/>
  <sheetViews>
    <sheetView tabSelected="1" workbookViewId="0">
      <selection activeCell="A3" sqref="A3"/>
    </sheetView>
  </sheetViews>
  <sheetFormatPr defaultRowHeight="14.5" x14ac:dyDescent="0.35"/>
  <cols>
    <col min="1" max="1" width="102.90625" style="2" bestFit="1" customWidth="1"/>
    <col min="2" max="16384" width="8.7265625" style="2"/>
  </cols>
  <sheetData>
    <row r="4" spans="1:2" x14ac:dyDescent="0.35">
      <c r="A4" s="25" t="s">
        <v>579</v>
      </c>
      <c r="B4" s="25" t="s">
        <v>580</v>
      </c>
    </row>
    <row r="5" spans="1:2" x14ac:dyDescent="0.35">
      <c r="A5" s="49" t="s">
        <v>587</v>
      </c>
      <c r="B5" s="49">
        <v>7</v>
      </c>
    </row>
    <row r="6" spans="1:2" x14ac:dyDescent="0.35">
      <c r="A6" s="49" t="s">
        <v>588</v>
      </c>
      <c r="B6" s="49">
        <v>7</v>
      </c>
    </row>
    <row r="7" spans="1:2" x14ac:dyDescent="0.35">
      <c r="A7" s="49" t="s">
        <v>589</v>
      </c>
      <c r="B7" s="49">
        <v>7</v>
      </c>
    </row>
    <row r="8" spans="1:2" x14ac:dyDescent="0.35">
      <c r="A8" s="49" t="s">
        <v>590</v>
      </c>
      <c r="B8" s="49">
        <v>7</v>
      </c>
    </row>
    <row r="9" spans="1:2" x14ac:dyDescent="0.35">
      <c r="A9" s="49" t="s">
        <v>591</v>
      </c>
      <c r="B9" s="49">
        <v>7</v>
      </c>
    </row>
    <row r="10" spans="1:2" x14ac:dyDescent="0.35">
      <c r="A10" s="49" t="s">
        <v>592</v>
      </c>
      <c r="B10" s="49">
        <v>7</v>
      </c>
    </row>
    <row r="11" spans="1:2" x14ac:dyDescent="0.35">
      <c r="A11" s="49" t="s">
        <v>593</v>
      </c>
      <c r="B11" s="49">
        <v>7</v>
      </c>
    </row>
    <row r="12" spans="1:2" x14ac:dyDescent="0.35">
      <c r="A12" s="49" t="s">
        <v>594</v>
      </c>
      <c r="B12" s="49">
        <v>7</v>
      </c>
    </row>
    <row r="13" spans="1:2" x14ac:dyDescent="0.35">
      <c r="A13" s="49" t="s">
        <v>581</v>
      </c>
      <c r="B13" s="49">
        <v>4</v>
      </c>
    </row>
    <row r="14" spans="1:2" x14ac:dyDescent="0.35">
      <c r="A14" s="49" t="s">
        <v>582</v>
      </c>
      <c r="B14" s="49">
        <v>7</v>
      </c>
    </row>
    <row r="15" spans="1:2" x14ac:dyDescent="0.35">
      <c r="A15" s="49" t="s">
        <v>583</v>
      </c>
      <c r="B15" s="49">
        <v>7</v>
      </c>
    </row>
    <row r="16" spans="1:2" x14ac:dyDescent="0.35">
      <c r="A16" s="49" t="s">
        <v>584</v>
      </c>
      <c r="B16" s="49">
        <v>10</v>
      </c>
    </row>
    <row r="17" spans="1:2" x14ac:dyDescent="0.35">
      <c r="A17" s="49" t="s">
        <v>585</v>
      </c>
      <c r="B17" s="49">
        <v>36</v>
      </c>
    </row>
    <row r="18" spans="1:2" x14ac:dyDescent="0.35">
      <c r="A18" s="49" t="s">
        <v>307</v>
      </c>
      <c r="B18" s="49">
        <f>SUM(B5:B17)</f>
        <v>120</v>
      </c>
    </row>
    <row r="20" spans="1:2" x14ac:dyDescent="0.35">
      <c r="A20" s="2" t="s">
        <v>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2D523-8D7D-451E-9FBE-AEE9F4063411}">
  <dimension ref="A1:D10"/>
  <sheetViews>
    <sheetView workbookViewId="0">
      <selection activeCell="B9" sqref="B9"/>
    </sheetView>
  </sheetViews>
  <sheetFormatPr defaultRowHeight="14.5" x14ac:dyDescent="0.35"/>
  <sheetData>
    <row r="1" spans="1:4" x14ac:dyDescent="0.35">
      <c r="A1" s="25" t="s">
        <v>318</v>
      </c>
      <c r="B1" s="25" t="s">
        <v>319</v>
      </c>
      <c r="C1" s="2"/>
      <c r="D1" s="2"/>
    </row>
    <row r="2" spans="1:4" x14ac:dyDescent="0.35">
      <c r="A2" s="2" t="s">
        <v>320</v>
      </c>
      <c r="B2" s="1" t="s">
        <v>0</v>
      </c>
      <c r="C2" s="2"/>
      <c r="D2" s="2"/>
    </row>
    <row r="3" spans="1:4" x14ac:dyDescent="0.35">
      <c r="A3" s="2" t="s">
        <v>321</v>
      </c>
      <c r="B3" s="1" t="s">
        <v>322</v>
      </c>
      <c r="C3" s="2"/>
      <c r="D3" s="2"/>
    </row>
    <row r="4" spans="1:4" x14ac:dyDescent="0.35">
      <c r="A4" s="2" t="s">
        <v>323</v>
      </c>
      <c r="B4" s="1" t="s">
        <v>324</v>
      </c>
      <c r="C4" s="2"/>
      <c r="D4" s="2"/>
    </row>
    <row r="5" spans="1:4" x14ac:dyDescent="0.35">
      <c r="A5" s="2" t="s">
        <v>325</v>
      </c>
      <c r="B5" s="1" t="s">
        <v>326</v>
      </c>
      <c r="C5" s="2"/>
      <c r="D5" s="2"/>
    </row>
    <row r="6" spans="1:4" x14ac:dyDescent="0.35">
      <c r="A6" s="2" t="s">
        <v>327</v>
      </c>
      <c r="B6" s="1" t="s">
        <v>328</v>
      </c>
      <c r="C6" s="2"/>
      <c r="D6" s="2"/>
    </row>
    <row r="7" spans="1:4" x14ac:dyDescent="0.35">
      <c r="A7" s="2" t="s">
        <v>329</v>
      </c>
      <c r="B7" s="1" t="s">
        <v>330</v>
      </c>
      <c r="C7" s="2"/>
      <c r="D7" s="2"/>
    </row>
    <row r="8" spans="1:4" x14ac:dyDescent="0.35">
      <c r="A8" s="2" t="s">
        <v>331</v>
      </c>
      <c r="B8" s="1" t="s">
        <v>332</v>
      </c>
      <c r="C8" s="2"/>
      <c r="D8" s="2"/>
    </row>
    <row r="9" spans="1:4" x14ac:dyDescent="0.35">
      <c r="A9" s="2" t="s">
        <v>333</v>
      </c>
      <c r="B9" s="1" t="s">
        <v>334</v>
      </c>
      <c r="C9" s="2"/>
      <c r="D9" s="2"/>
    </row>
    <row r="10" spans="1:4" x14ac:dyDescent="0.35">
      <c r="A10" s="2"/>
      <c r="B10" s="2"/>
      <c r="C10" s="2"/>
      <c r="D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6345A-C8FA-4594-BD60-55FE019EB608}">
  <dimension ref="A1:Q74"/>
  <sheetViews>
    <sheetView topLeftCell="A3" workbookViewId="0">
      <selection activeCell="A3" sqref="A3"/>
    </sheetView>
  </sheetViews>
  <sheetFormatPr defaultRowHeight="14.5" x14ac:dyDescent="0.35"/>
  <cols>
    <col min="1" max="1" width="46.81640625" bestFit="1" customWidth="1"/>
    <col min="2" max="2" width="49.1796875" bestFit="1" customWidth="1"/>
  </cols>
  <sheetData>
    <row r="1" spans="1:4" ht="15" thickBot="1" x14ac:dyDescent="0.4"/>
    <row r="2" spans="1:4" x14ac:dyDescent="0.35">
      <c r="A2" s="9" t="s">
        <v>114</v>
      </c>
      <c r="B2" s="8"/>
      <c r="D2" t="s">
        <v>115</v>
      </c>
    </row>
    <row r="3" spans="1:4" ht="43.5" x14ac:dyDescent="0.35">
      <c r="A3" s="3" t="s">
        <v>108</v>
      </c>
      <c r="B3" s="4"/>
    </row>
    <row r="4" spans="1:4" x14ac:dyDescent="0.35">
      <c r="A4" s="14" t="s">
        <v>109</v>
      </c>
      <c r="B4" s="15">
        <v>2</v>
      </c>
    </row>
    <row r="5" spans="1:4" x14ac:dyDescent="0.35">
      <c r="A5" s="14" t="s">
        <v>110</v>
      </c>
      <c r="B5" s="15">
        <v>2</v>
      </c>
    </row>
    <row r="6" spans="1:4" x14ac:dyDescent="0.35">
      <c r="A6" s="14" t="s">
        <v>111</v>
      </c>
      <c r="B6" s="15">
        <f>M32/100</f>
        <v>0.83299999999999996</v>
      </c>
    </row>
    <row r="7" spans="1:4" x14ac:dyDescent="0.35">
      <c r="A7" s="14" t="s">
        <v>113</v>
      </c>
      <c r="B7" s="15" t="b">
        <v>0</v>
      </c>
    </row>
    <row r="8" spans="1:4" x14ac:dyDescent="0.35">
      <c r="A8" s="10"/>
      <c r="B8" s="11"/>
    </row>
    <row r="9" spans="1:4" ht="15" thickBot="1" x14ac:dyDescent="0.4">
      <c r="A9" s="12" t="s">
        <v>112</v>
      </c>
      <c r="B9" s="13">
        <f>_xlfn.BINOM.DIST(B4,B5,B6,FALSE)</f>
        <v>0.69388899999999998</v>
      </c>
    </row>
    <row r="10" spans="1:4" ht="15" thickBot="1" x14ac:dyDescent="0.4"/>
    <row r="11" spans="1:4" x14ac:dyDescent="0.35">
      <c r="A11" s="9" t="s">
        <v>118</v>
      </c>
      <c r="B11" s="8"/>
    </row>
    <row r="12" spans="1:4" ht="58" x14ac:dyDescent="0.35">
      <c r="A12" s="3" t="s">
        <v>116</v>
      </c>
      <c r="B12" s="4"/>
    </row>
    <row r="13" spans="1:4" x14ac:dyDescent="0.35">
      <c r="A13" s="14" t="s">
        <v>109</v>
      </c>
      <c r="B13" s="15">
        <v>0</v>
      </c>
    </row>
    <row r="14" spans="1:4" x14ac:dyDescent="0.35">
      <c r="A14" s="14" t="s">
        <v>110</v>
      </c>
      <c r="B14" s="15">
        <v>2</v>
      </c>
    </row>
    <row r="15" spans="1:4" x14ac:dyDescent="0.35">
      <c r="A15" s="14" t="s">
        <v>111</v>
      </c>
      <c r="B15" s="15">
        <f>M41/100</f>
        <v>0.73099999999999998</v>
      </c>
    </row>
    <row r="16" spans="1:4" x14ac:dyDescent="0.35">
      <c r="A16" s="14" t="s">
        <v>113</v>
      </c>
      <c r="B16" s="15" t="b">
        <v>1</v>
      </c>
    </row>
    <row r="17" spans="1:14" x14ac:dyDescent="0.35">
      <c r="A17" s="10"/>
      <c r="B17" s="11"/>
    </row>
    <row r="18" spans="1:14" ht="15" thickBot="1" x14ac:dyDescent="0.4">
      <c r="A18" s="12" t="s">
        <v>119</v>
      </c>
      <c r="B18" s="13">
        <f>_xlfn.BINOM.DIST(B13,B14,B15,TRUE)</f>
        <v>7.2360999999999995E-2</v>
      </c>
    </row>
    <row r="19" spans="1:14" ht="15" thickBot="1" x14ac:dyDescent="0.4">
      <c r="A19" s="12" t="s">
        <v>117</v>
      </c>
      <c r="B19" s="16">
        <f>1-B18</f>
        <v>0.92763899999999999</v>
      </c>
    </row>
    <row r="22" spans="1:14" x14ac:dyDescent="0.35">
      <c r="A22" t="s">
        <v>2</v>
      </c>
    </row>
    <row r="23" spans="1:14" x14ac:dyDescent="0.35">
      <c r="A23" t="s">
        <v>3</v>
      </c>
    </row>
    <row r="24" spans="1:14" x14ac:dyDescent="0.35">
      <c r="A24" t="s">
        <v>4</v>
      </c>
      <c r="B24" t="s">
        <v>5</v>
      </c>
      <c r="C24" t="s">
        <v>6</v>
      </c>
      <c r="D24" t="s">
        <v>7</v>
      </c>
      <c r="E24" t="s">
        <v>8</v>
      </c>
      <c r="F24" t="s">
        <v>9</v>
      </c>
      <c r="G24" t="s">
        <v>10</v>
      </c>
      <c r="H24" t="s">
        <v>11</v>
      </c>
      <c r="I24" t="s">
        <v>12</v>
      </c>
      <c r="J24" t="s">
        <v>13</v>
      </c>
      <c r="K24" t="s">
        <v>12</v>
      </c>
      <c r="L24" t="s">
        <v>14</v>
      </c>
      <c r="M24" t="s">
        <v>12</v>
      </c>
      <c r="N24" t="s">
        <v>15</v>
      </c>
    </row>
    <row r="25" spans="1:14" x14ac:dyDescent="0.35">
      <c r="A25">
        <v>1</v>
      </c>
      <c r="B25" t="s">
        <v>16</v>
      </c>
      <c r="C25" t="s">
        <v>17</v>
      </c>
      <c r="D25" t="s">
        <v>18</v>
      </c>
      <c r="E25">
        <v>5</v>
      </c>
      <c r="F25" t="s">
        <v>19</v>
      </c>
      <c r="G25">
        <v>1.6</v>
      </c>
      <c r="H25" t="s">
        <v>20</v>
      </c>
      <c r="I25">
        <v>0</v>
      </c>
      <c r="J25" t="s">
        <v>21</v>
      </c>
      <c r="K25">
        <v>0</v>
      </c>
      <c r="L25" t="s">
        <v>22</v>
      </c>
      <c r="M25" t="s">
        <v>19</v>
      </c>
      <c r="N25">
        <v>0</v>
      </c>
    </row>
    <row r="26" spans="1:14" x14ac:dyDescent="0.35">
      <c r="A26">
        <v>2</v>
      </c>
      <c r="B26" t="s">
        <v>23</v>
      </c>
      <c r="C26" t="s">
        <v>17</v>
      </c>
      <c r="D26" t="s">
        <v>18</v>
      </c>
      <c r="E26">
        <v>22</v>
      </c>
      <c r="F26">
        <v>4</v>
      </c>
      <c r="G26">
        <v>9.6999999999999993</v>
      </c>
      <c r="H26" t="s">
        <v>24</v>
      </c>
      <c r="I26">
        <v>39.299999999999997</v>
      </c>
      <c r="J26" t="s">
        <v>25</v>
      </c>
      <c r="K26">
        <v>27.3</v>
      </c>
      <c r="L26" t="s">
        <v>26</v>
      </c>
      <c r="M26">
        <v>100</v>
      </c>
      <c r="N26">
        <v>1.6</v>
      </c>
    </row>
    <row r="27" spans="1:14" x14ac:dyDescent="0.35">
      <c r="A27">
        <v>3</v>
      </c>
      <c r="B27" t="s">
        <v>27</v>
      </c>
      <c r="C27" t="s">
        <v>28</v>
      </c>
      <c r="D27" t="s">
        <v>29</v>
      </c>
      <c r="E27">
        <v>26</v>
      </c>
      <c r="F27">
        <v>24</v>
      </c>
      <c r="G27">
        <v>30.9</v>
      </c>
      <c r="H27" t="s">
        <v>30</v>
      </c>
      <c r="I27">
        <v>42.5</v>
      </c>
      <c r="J27" t="s">
        <v>31</v>
      </c>
      <c r="K27">
        <v>37.9</v>
      </c>
      <c r="L27" t="s">
        <v>32</v>
      </c>
      <c r="M27">
        <v>82.4</v>
      </c>
      <c r="N27">
        <v>9.4</v>
      </c>
    </row>
    <row r="28" spans="1:14" x14ac:dyDescent="0.35">
      <c r="A28">
        <v>5</v>
      </c>
      <c r="B28" t="s">
        <v>33</v>
      </c>
      <c r="C28" t="s">
        <v>34</v>
      </c>
      <c r="D28" t="s">
        <v>18</v>
      </c>
      <c r="E28">
        <v>23</v>
      </c>
      <c r="F28">
        <v>23</v>
      </c>
      <c r="G28">
        <v>36</v>
      </c>
      <c r="H28" t="s">
        <v>35</v>
      </c>
      <c r="I28">
        <v>48.6</v>
      </c>
      <c r="J28" t="s">
        <v>36</v>
      </c>
      <c r="K28">
        <v>40.9</v>
      </c>
      <c r="L28" t="s">
        <v>37</v>
      </c>
      <c r="M28">
        <v>80.599999999999994</v>
      </c>
      <c r="N28">
        <v>17.600000000000001</v>
      </c>
    </row>
    <row r="29" spans="1:14" x14ac:dyDescent="0.35">
      <c r="A29">
        <v>10</v>
      </c>
      <c r="B29" t="s">
        <v>38</v>
      </c>
      <c r="C29" t="s">
        <v>17</v>
      </c>
      <c r="D29" t="s">
        <v>18</v>
      </c>
      <c r="E29">
        <v>26</v>
      </c>
      <c r="F29">
        <v>18</v>
      </c>
      <c r="G29">
        <v>29</v>
      </c>
      <c r="H29" t="s">
        <v>39</v>
      </c>
      <c r="I29">
        <v>41.7</v>
      </c>
      <c r="J29" t="s">
        <v>40</v>
      </c>
      <c r="K29">
        <v>29.4</v>
      </c>
      <c r="L29" t="s">
        <v>41</v>
      </c>
      <c r="M29">
        <v>78.900000000000006</v>
      </c>
      <c r="N29">
        <v>10.1</v>
      </c>
    </row>
    <row r="30" spans="1:14" x14ac:dyDescent="0.35">
      <c r="A30">
        <v>11</v>
      </c>
      <c r="B30" t="s">
        <v>42</v>
      </c>
      <c r="C30" t="s">
        <v>34</v>
      </c>
      <c r="D30" t="s">
        <v>18</v>
      </c>
      <c r="E30">
        <v>12</v>
      </c>
      <c r="F30">
        <v>7</v>
      </c>
      <c r="G30">
        <v>15.8</v>
      </c>
      <c r="H30" t="s">
        <v>43</v>
      </c>
      <c r="I30">
        <v>55.6</v>
      </c>
      <c r="J30" t="s">
        <v>44</v>
      </c>
      <c r="K30">
        <v>20</v>
      </c>
      <c r="L30" t="s">
        <v>45</v>
      </c>
      <c r="M30">
        <v>80</v>
      </c>
      <c r="N30">
        <v>2.1</v>
      </c>
    </row>
    <row r="31" spans="1:14" x14ac:dyDescent="0.35">
      <c r="A31">
        <v>13</v>
      </c>
      <c r="B31" t="s">
        <v>46</v>
      </c>
      <c r="C31" t="s">
        <v>34</v>
      </c>
      <c r="D31" t="s">
        <v>18</v>
      </c>
      <c r="E31">
        <v>6</v>
      </c>
      <c r="F31">
        <v>1</v>
      </c>
      <c r="G31">
        <v>4</v>
      </c>
      <c r="H31" t="s">
        <v>47</v>
      </c>
      <c r="I31">
        <v>57.1</v>
      </c>
      <c r="J31" t="s">
        <v>48</v>
      </c>
      <c r="K31">
        <v>40</v>
      </c>
      <c r="L31" t="s">
        <v>22</v>
      </c>
      <c r="M31" t="s">
        <v>19</v>
      </c>
      <c r="N31">
        <v>1.7</v>
      </c>
    </row>
    <row r="32" spans="1:14" x14ac:dyDescent="0.35">
      <c r="A32">
        <v>20</v>
      </c>
      <c r="B32" t="s">
        <v>49</v>
      </c>
      <c r="C32" t="s">
        <v>17</v>
      </c>
      <c r="D32" t="s">
        <v>18</v>
      </c>
      <c r="E32">
        <v>25</v>
      </c>
      <c r="F32">
        <v>8</v>
      </c>
      <c r="G32">
        <v>18.399999999999999</v>
      </c>
      <c r="H32" t="s">
        <v>50</v>
      </c>
      <c r="I32">
        <v>46</v>
      </c>
      <c r="J32" t="s">
        <v>51</v>
      </c>
      <c r="K32">
        <v>40.200000000000003</v>
      </c>
      <c r="L32" t="s">
        <v>52</v>
      </c>
      <c r="M32" s="1">
        <v>83.3</v>
      </c>
      <c r="N32">
        <v>8</v>
      </c>
    </row>
    <row r="33" spans="1:17" x14ac:dyDescent="0.35">
      <c r="A33">
        <v>21</v>
      </c>
      <c r="B33" t="s">
        <v>53</v>
      </c>
      <c r="C33" t="s">
        <v>34</v>
      </c>
      <c r="D33" t="s">
        <v>29</v>
      </c>
      <c r="E33">
        <v>10</v>
      </c>
      <c r="F33">
        <v>1</v>
      </c>
      <c r="G33">
        <v>4.0999999999999996</v>
      </c>
      <c r="H33" t="s">
        <v>54</v>
      </c>
      <c r="I33">
        <v>33.299999999999997</v>
      </c>
      <c r="J33" t="s">
        <v>22</v>
      </c>
      <c r="K33" t="s">
        <v>19</v>
      </c>
      <c r="L33" t="s">
        <v>55</v>
      </c>
      <c r="M33">
        <v>0</v>
      </c>
      <c r="N33">
        <v>0.2</v>
      </c>
    </row>
    <row r="34" spans="1:17" x14ac:dyDescent="0.35">
      <c r="A34">
        <v>23</v>
      </c>
      <c r="B34" t="s">
        <v>56</v>
      </c>
      <c r="C34" t="s">
        <v>34</v>
      </c>
      <c r="D34" t="s">
        <v>18</v>
      </c>
      <c r="E34">
        <v>26</v>
      </c>
      <c r="F34">
        <v>7</v>
      </c>
      <c r="G34">
        <v>23.7</v>
      </c>
      <c r="H34" t="s">
        <v>57</v>
      </c>
      <c r="I34">
        <v>37.9</v>
      </c>
      <c r="J34" t="s">
        <v>58</v>
      </c>
      <c r="K34">
        <v>30.6</v>
      </c>
      <c r="L34" t="s">
        <v>59</v>
      </c>
      <c r="M34">
        <v>87.1</v>
      </c>
      <c r="N34">
        <v>9</v>
      </c>
    </row>
    <row r="35" spans="1:17" x14ac:dyDescent="0.35">
      <c r="A35">
        <v>24</v>
      </c>
      <c r="B35" t="s">
        <v>60</v>
      </c>
      <c r="C35" t="s">
        <v>61</v>
      </c>
      <c r="D35" t="s">
        <v>62</v>
      </c>
      <c r="E35">
        <v>16</v>
      </c>
      <c r="F35">
        <v>12</v>
      </c>
      <c r="G35">
        <v>19.8</v>
      </c>
      <c r="H35" t="s">
        <v>63</v>
      </c>
      <c r="I35">
        <v>59.3</v>
      </c>
      <c r="J35" t="s">
        <v>55</v>
      </c>
      <c r="K35">
        <v>0</v>
      </c>
      <c r="L35" t="s">
        <v>64</v>
      </c>
      <c r="M35">
        <v>63.2</v>
      </c>
      <c r="N35">
        <v>5.0999999999999996</v>
      </c>
    </row>
    <row r="36" spans="1:17" x14ac:dyDescent="0.35">
      <c r="A36">
        <v>25</v>
      </c>
      <c r="B36" t="s">
        <v>65</v>
      </c>
      <c r="C36" t="s">
        <v>17</v>
      </c>
      <c r="D36" t="s">
        <v>66</v>
      </c>
      <c r="E36">
        <v>13</v>
      </c>
      <c r="F36">
        <v>1</v>
      </c>
      <c r="G36">
        <v>17.8</v>
      </c>
      <c r="H36" t="s">
        <v>67</v>
      </c>
      <c r="I36">
        <v>43.9</v>
      </c>
      <c r="J36" t="s">
        <v>68</v>
      </c>
      <c r="K36">
        <v>27.8</v>
      </c>
      <c r="L36" t="s">
        <v>69</v>
      </c>
      <c r="M36">
        <v>70</v>
      </c>
      <c r="N36">
        <v>6.5</v>
      </c>
    </row>
    <row r="37" spans="1:17" x14ac:dyDescent="0.35">
      <c r="A37">
        <v>32</v>
      </c>
      <c r="B37" t="s">
        <v>70</v>
      </c>
      <c r="C37" t="s">
        <v>17</v>
      </c>
      <c r="D37" t="s">
        <v>29</v>
      </c>
      <c r="E37">
        <v>24</v>
      </c>
      <c r="F37">
        <v>24</v>
      </c>
      <c r="G37">
        <v>30.5</v>
      </c>
      <c r="H37" t="s">
        <v>71</v>
      </c>
      <c r="I37">
        <v>45.7</v>
      </c>
      <c r="J37" t="s">
        <v>72</v>
      </c>
      <c r="K37">
        <v>29.2</v>
      </c>
      <c r="L37" t="s">
        <v>73</v>
      </c>
      <c r="M37">
        <v>64.599999999999994</v>
      </c>
      <c r="N37">
        <v>10.9</v>
      </c>
    </row>
    <row r="38" spans="1:17" x14ac:dyDescent="0.35">
      <c r="A38">
        <v>33</v>
      </c>
      <c r="B38" t="s">
        <v>74</v>
      </c>
      <c r="C38" t="s">
        <v>17</v>
      </c>
      <c r="D38" t="s">
        <v>29</v>
      </c>
      <c r="E38" t="s">
        <v>19</v>
      </c>
      <c r="F38" t="s">
        <v>19</v>
      </c>
      <c r="G38" t="s">
        <v>19</v>
      </c>
      <c r="H38" t="s">
        <v>22</v>
      </c>
      <c r="I38" t="s">
        <v>19</v>
      </c>
      <c r="J38" t="s">
        <v>22</v>
      </c>
      <c r="K38" t="s">
        <v>19</v>
      </c>
      <c r="L38" t="s">
        <v>22</v>
      </c>
      <c r="M38" t="s">
        <v>19</v>
      </c>
      <c r="N38" t="s">
        <v>19</v>
      </c>
    </row>
    <row r="39" spans="1:17" x14ac:dyDescent="0.35">
      <c r="A39">
        <v>34</v>
      </c>
      <c r="B39" t="s">
        <v>75</v>
      </c>
      <c r="C39" t="s">
        <v>28</v>
      </c>
      <c r="D39" t="s">
        <v>62</v>
      </c>
      <c r="E39">
        <v>10</v>
      </c>
      <c r="F39" t="s">
        <v>19</v>
      </c>
      <c r="G39">
        <v>3.3</v>
      </c>
      <c r="H39" t="s">
        <v>76</v>
      </c>
      <c r="I39">
        <v>28.6</v>
      </c>
      <c r="J39" t="s">
        <v>55</v>
      </c>
      <c r="K39">
        <v>0</v>
      </c>
      <c r="L39" t="s">
        <v>77</v>
      </c>
      <c r="M39">
        <v>66.7</v>
      </c>
      <c r="N39">
        <v>0.6</v>
      </c>
    </row>
    <row r="40" spans="1:17" x14ac:dyDescent="0.35">
      <c r="B40" t="s">
        <v>78</v>
      </c>
      <c r="E40">
        <v>26</v>
      </c>
      <c r="F40">
        <v>26</v>
      </c>
      <c r="G40">
        <v>201.9</v>
      </c>
      <c r="H40" t="s">
        <v>79</v>
      </c>
      <c r="I40">
        <v>44.6</v>
      </c>
      <c r="J40" t="s">
        <v>80</v>
      </c>
      <c r="K40">
        <v>35.6</v>
      </c>
      <c r="L40" t="s">
        <v>81</v>
      </c>
      <c r="M40">
        <v>77.2</v>
      </c>
      <c r="N40">
        <v>71.099999999999994</v>
      </c>
    </row>
    <row r="41" spans="1:17" x14ac:dyDescent="0.35">
      <c r="B41" t="s">
        <v>82</v>
      </c>
      <c r="E41">
        <v>26</v>
      </c>
      <c r="F41">
        <v>26</v>
      </c>
      <c r="G41">
        <v>201.9</v>
      </c>
      <c r="H41" t="s">
        <v>83</v>
      </c>
      <c r="I41">
        <v>45.9</v>
      </c>
      <c r="J41" t="s">
        <v>84</v>
      </c>
      <c r="K41">
        <v>34.200000000000003</v>
      </c>
      <c r="L41" t="s">
        <v>85</v>
      </c>
      <c r="M41" s="1">
        <v>73.099999999999994</v>
      </c>
      <c r="N41">
        <v>78.3</v>
      </c>
    </row>
    <row r="42" spans="1:17" x14ac:dyDescent="0.35">
      <c r="A42" t="s">
        <v>86</v>
      </c>
    </row>
    <row r="43" spans="1:17" x14ac:dyDescent="0.35">
      <c r="A43" t="s">
        <v>4</v>
      </c>
      <c r="B43" t="s">
        <v>5</v>
      </c>
      <c r="C43" t="s">
        <v>6</v>
      </c>
      <c r="D43" t="s">
        <v>7</v>
      </c>
      <c r="E43" t="s">
        <v>8</v>
      </c>
      <c r="F43" t="s">
        <v>9</v>
      </c>
      <c r="G43" t="s">
        <v>87</v>
      </c>
      <c r="H43" t="s">
        <v>88</v>
      </c>
      <c r="I43" t="s">
        <v>89</v>
      </c>
      <c r="J43" t="s">
        <v>90</v>
      </c>
      <c r="K43" t="s">
        <v>91</v>
      </c>
      <c r="L43" t="s">
        <v>92</v>
      </c>
      <c r="M43" t="s">
        <v>93</v>
      </c>
      <c r="N43" t="s">
        <v>94</v>
      </c>
      <c r="O43" t="s">
        <v>95</v>
      </c>
      <c r="P43" t="s">
        <v>96</v>
      </c>
      <c r="Q43" t="s">
        <v>97</v>
      </c>
    </row>
    <row r="44" spans="1:17" x14ac:dyDescent="0.35">
      <c r="A44">
        <v>1</v>
      </c>
      <c r="B44" t="s">
        <v>16</v>
      </c>
      <c r="C44" t="s">
        <v>17</v>
      </c>
      <c r="D44" t="s">
        <v>18</v>
      </c>
      <c r="E44">
        <v>5</v>
      </c>
      <c r="F44" t="s">
        <v>19</v>
      </c>
      <c r="G44">
        <v>1.6</v>
      </c>
      <c r="H44">
        <v>0</v>
      </c>
      <c r="I44">
        <v>0.2</v>
      </c>
      <c r="J44">
        <v>0.2</v>
      </c>
      <c r="K44">
        <v>0.4</v>
      </c>
      <c r="L44" t="s">
        <v>19</v>
      </c>
      <c r="M44">
        <v>0</v>
      </c>
      <c r="N44">
        <v>0.6</v>
      </c>
      <c r="O44">
        <v>0</v>
      </c>
      <c r="P44">
        <v>0</v>
      </c>
      <c r="Q44">
        <v>0</v>
      </c>
    </row>
    <row r="45" spans="1:17" x14ac:dyDescent="0.35">
      <c r="A45">
        <v>2</v>
      </c>
      <c r="B45" t="s">
        <v>23</v>
      </c>
      <c r="C45" t="s">
        <v>17</v>
      </c>
      <c r="D45" t="s">
        <v>18</v>
      </c>
      <c r="E45">
        <v>22</v>
      </c>
      <c r="F45">
        <v>4</v>
      </c>
      <c r="G45">
        <v>9.6999999999999993</v>
      </c>
      <c r="H45">
        <v>0.3</v>
      </c>
      <c r="I45">
        <v>0.5</v>
      </c>
      <c r="J45">
        <v>0.8</v>
      </c>
      <c r="K45">
        <v>1.1000000000000001</v>
      </c>
      <c r="L45" t="s">
        <v>19</v>
      </c>
      <c r="M45">
        <v>0.6</v>
      </c>
      <c r="N45">
        <v>1.1000000000000001</v>
      </c>
      <c r="O45">
        <v>0.5</v>
      </c>
      <c r="P45">
        <v>0.4</v>
      </c>
      <c r="Q45">
        <v>0.1</v>
      </c>
    </row>
    <row r="46" spans="1:17" x14ac:dyDescent="0.35">
      <c r="A46">
        <v>3</v>
      </c>
      <c r="B46" t="s">
        <v>27</v>
      </c>
      <c r="C46" t="s">
        <v>28</v>
      </c>
      <c r="D46" t="s">
        <v>29</v>
      </c>
      <c r="E46">
        <v>26</v>
      </c>
      <c r="F46">
        <v>24</v>
      </c>
      <c r="G46">
        <v>30.9</v>
      </c>
      <c r="H46">
        <v>1</v>
      </c>
      <c r="I46">
        <v>3.5</v>
      </c>
      <c r="J46">
        <v>4.5</v>
      </c>
      <c r="K46">
        <v>0.7</v>
      </c>
      <c r="L46" t="s">
        <v>19</v>
      </c>
      <c r="M46">
        <v>2.8</v>
      </c>
      <c r="N46">
        <v>1.5</v>
      </c>
      <c r="O46">
        <v>1.8</v>
      </c>
      <c r="P46">
        <v>0.5</v>
      </c>
      <c r="Q46">
        <v>0.7</v>
      </c>
    </row>
    <row r="47" spans="1:17" x14ac:dyDescent="0.35">
      <c r="A47">
        <v>5</v>
      </c>
      <c r="B47" t="s">
        <v>33</v>
      </c>
      <c r="C47" t="s">
        <v>34</v>
      </c>
      <c r="D47" t="s">
        <v>18</v>
      </c>
      <c r="E47">
        <v>23</v>
      </c>
      <c r="F47">
        <v>23</v>
      </c>
      <c r="G47">
        <v>36</v>
      </c>
      <c r="H47">
        <v>0.3</v>
      </c>
      <c r="I47">
        <v>3.7</v>
      </c>
      <c r="J47">
        <v>4.0999999999999996</v>
      </c>
      <c r="K47">
        <v>1.8</v>
      </c>
      <c r="L47" t="s">
        <v>19</v>
      </c>
      <c r="M47">
        <v>2.4</v>
      </c>
      <c r="N47">
        <v>2</v>
      </c>
      <c r="O47">
        <v>1.2</v>
      </c>
      <c r="P47">
        <v>0.9</v>
      </c>
      <c r="Q47">
        <v>0.1</v>
      </c>
    </row>
    <row r="48" spans="1:17" x14ac:dyDescent="0.35">
      <c r="A48">
        <v>10</v>
      </c>
      <c r="B48" t="s">
        <v>38</v>
      </c>
      <c r="C48" t="s">
        <v>17</v>
      </c>
      <c r="D48" t="s">
        <v>18</v>
      </c>
      <c r="E48">
        <v>26</v>
      </c>
      <c r="F48">
        <v>18</v>
      </c>
      <c r="G48">
        <v>29</v>
      </c>
      <c r="H48">
        <v>0.3</v>
      </c>
      <c r="I48">
        <v>2.5</v>
      </c>
      <c r="J48">
        <v>2.8</v>
      </c>
      <c r="K48">
        <v>1.6</v>
      </c>
      <c r="L48" t="s">
        <v>19</v>
      </c>
      <c r="M48">
        <v>2.4</v>
      </c>
      <c r="N48">
        <v>2.2999999999999998</v>
      </c>
      <c r="O48">
        <v>1</v>
      </c>
      <c r="P48">
        <v>0.5</v>
      </c>
      <c r="Q48">
        <v>0</v>
      </c>
    </row>
    <row r="49" spans="1:17" x14ac:dyDescent="0.35">
      <c r="A49">
        <v>11</v>
      </c>
      <c r="B49" t="s">
        <v>42</v>
      </c>
      <c r="C49" t="s">
        <v>34</v>
      </c>
      <c r="D49" t="s">
        <v>18</v>
      </c>
      <c r="E49">
        <v>12</v>
      </c>
      <c r="F49">
        <v>7</v>
      </c>
      <c r="G49">
        <v>15.8</v>
      </c>
      <c r="H49">
        <v>0.5</v>
      </c>
      <c r="I49">
        <v>1.1000000000000001</v>
      </c>
      <c r="J49">
        <v>1.6</v>
      </c>
      <c r="K49">
        <v>1.8</v>
      </c>
      <c r="L49">
        <v>0.1</v>
      </c>
      <c r="M49">
        <v>0.5</v>
      </c>
      <c r="N49">
        <v>0.6</v>
      </c>
      <c r="O49">
        <v>0.9</v>
      </c>
      <c r="P49">
        <v>0.3</v>
      </c>
      <c r="Q49">
        <v>0</v>
      </c>
    </row>
    <row r="50" spans="1:17" x14ac:dyDescent="0.35">
      <c r="A50">
        <v>13</v>
      </c>
      <c r="B50" t="s">
        <v>46</v>
      </c>
      <c r="C50" t="s">
        <v>34</v>
      </c>
      <c r="D50" t="s">
        <v>18</v>
      </c>
      <c r="E50">
        <v>6</v>
      </c>
      <c r="F50">
        <v>1</v>
      </c>
      <c r="G50">
        <v>4</v>
      </c>
      <c r="H50">
        <v>0</v>
      </c>
      <c r="I50">
        <v>0.2</v>
      </c>
      <c r="J50">
        <v>0.2</v>
      </c>
      <c r="K50">
        <v>0.8</v>
      </c>
      <c r="L50" t="s">
        <v>19</v>
      </c>
      <c r="M50">
        <v>0.2</v>
      </c>
      <c r="N50">
        <v>0.2</v>
      </c>
      <c r="O50">
        <v>1</v>
      </c>
      <c r="P50">
        <v>0.2</v>
      </c>
      <c r="Q50">
        <v>0</v>
      </c>
    </row>
    <row r="51" spans="1:17" x14ac:dyDescent="0.35">
      <c r="A51">
        <v>20</v>
      </c>
      <c r="B51" t="s">
        <v>49</v>
      </c>
      <c r="C51" t="s">
        <v>17</v>
      </c>
      <c r="D51" t="s">
        <v>18</v>
      </c>
      <c r="E51">
        <v>25</v>
      </c>
      <c r="F51">
        <v>8</v>
      </c>
      <c r="G51">
        <v>18.399999999999999</v>
      </c>
      <c r="H51">
        <v>0.2</v>
      </c>
      <c r="I51">
        <v>1.4</v>
      </c>
      <c r="J51">
        <v>1.6</v>
      </c>
      <c r="K51">
        <v>1.4</v>
      </c>
      <c r="L51" t="s">
        <v>19</v>
      </c>
      <c r="M51">
        <v>0.9</v>
      </c>
      <c r="N51">
        <v>1.1000000000000001</v>
      </c>
      <c r="O51">
        <v>0.8</v>
      </c>
      <c r="P51">
        <v>0.2</v>
      </c>
      <c r="Q51">
        <v>0</v>
      </c>
    </row>
    <row r="52" spans="1:17" x14ac:dyDescent="0.35">
      <c r="A52">
        <v>21</v>
      </c>
      <c r="B52" t="s">
        <v>53</v>
      </c>
      <c r="C52" t="s">
        <v>34</v>
      </c>
      <c r="D52" t="s">
        <v>29</v>
      </c>
      <c r="E52">
        <v>10</v>
      </c>
      <c r="F52">
        <v>1</v>
      </c>
      <c r="G52">
        <v>4.0999999999999996</v>
      </c>
      <c r="H52">
        <v>0.4</v>
      </c>
      <c r="I52">
        <v>0.4</v>
      </c>
      <c r="J52">
        <v>0.8</v>
      </c>
      <c r="K52">
        <v>0.2</v>
      </c>
      <c r="L52" t="s">
        <v>19</v>
      </c>
      <c r="M52">
        <v>0.3</v>
      </c>
      <c r="N52">
        <v>0.1</v>
      </c>
      <c r="O52">
        <v>3</v>
      </c>
      <c r="P52">
        <v>0.3</v>
      </c>
      <c r="Q52">
        <v>0.4</v>
      </c>
    </row>
    <row r="53" spans="1:17" x14ac:dyDescent="0.35">
      <c r="A53">
        <v>23</v>
      </c>
      <c r="B53" t="s">
        <v>56</v>
      </c>
      <c r="C53" t="s">
        <v>34</v>
      </c>
      <c r="D53" t="s">
        <v>18</v>
      </c>
      <c r="E53">
        <v>26</v>
      </c>
      <c r="F53">
        <v>7</v>
      </c>
      <c r="G53">
        <v>23.7</v>
      </c>
      <c r="H53">
        <v>0.6</v>
      </c>
      <c r="I53">
        <v>2.9</v>
      </c>
      <c r="J53">
        <v>3.5</v>
      </c>
      <c r="K53">
        <v>0.6</v>
      </c>
      <c r="L53" t="s">
        <v>19</v>
      </c>
      <c r="M53">
        <v>0.5</v>
      </c>
      <c r="N53">
        <v>1.5</v>
      </c>
      <c r="O53">
        <v>0.3</v>
      </c>
      <c r="P53">
        <v>0.7</v>
      </c>
      <c r="Q53">
        <v>0.2</v>
      </c>
    </row>
    <row r="54" spans="1:17" x14ac:dyDescent="0.35">
      <c r="A54">
        <v>24</v>
      </c>
      <c r="B54" t="s">
        <v>60</v>
      </c>
      <c r="C54" t="s">
        <v>61</v>
      </c>
      <c r="D54" t="s">
        <v>62</v>
      </c>
      <c r="E54">
        <v>16</v>
      </c>
      <c r="F54">
        <v>12</v>
      </c>
      <c r="G54">
        <v>19.8</v>
      </c>
      <c r="H54">
        <v>1.5</v>
      </c>
      <c r="I54">
        <v>4.0999999999999996</v>
      </c>
      <c r="J54">
        <v>5.6</v>
      </c>
      <c r="K54">
        <v>2.6</v>
      </c>
      <c r="L54">
        <v>0.1</v>
      </c>
      <c r="M54">
        <v>1.1000000000000001</v>
      </c>
      <c r="N54">
        <v>1.9</v>
      </c>
      <c r="O54">
        <v>0.6</v>
      </c>
      <c r="P54">
        <v>0.3</v>
      </c>
      <c r="Q54">
        <v>0.9</v>
      </c>
    </row>
    <row r="55" spans="1:17" x14ac:dyDescent="0.35">
      <c r="A55">
        <v>25</v>
      </c>
      <c r="B55" t="s">
        <v>65</v>
      </c>
      <c r="C55" t="s">
        <v>17</v>
      </c>
      <c r="D55" t="s">
        <v>66</v>
      </c>
      <c r="E55">
        <v>13</v>
      </c>
      <c r="F55">
        <v>1</v>
      </c>
      <c r="G55">
        <v>17.8</v>
      </c>
      <c r="H55">
        <v>1</v>
      </c>
      <c r="I55">
        <v>2.8</v>
      </c>
      <c r="J55">
        <v>3.8</v>
      </c>
      <c r="K55">
        <v>1.1000000000000001</v>
      </c>
      <c r="L55" t="s">
        <v>19</v>
      </c>
      <c r="M55">
        <v>1.2</v>
      </c>
      <c r="N55">
        <v>1.3</v>
      </c>
      <c r="O55">
        <v>0.9</v>
      </c>
      <c r="P55">
        <v>0.6</v>
      </c>
      <c r="Q55">
        <v>0.5</v>
      </c>
    </row>
    <row r="56" spans="1:17" x14ac:dyDescent="0.35">
      <c r="A56">
        <v>32</v>
      </c>
      <c r="B56" t="s">
        <v>70</v>
      </c>
      <c r="C56" t="s">
        <v>17</v>
      </c>
      <c r="D56" t="s">
        <v>29</v>
      </c>
      <c r="E56">
        <v>24</v>
      </c>
      <c r="F56">
        <v>24</v>
      </c>
      <c r="G56">
        <v>30.5</v>
      </c>
      <c r="H56">
        <v>2.2000000000000002</v>
      </c>
      <c r="I56">
        <v>7</v>
      </c>
      <c r="J56">
        <v>9.1</v>
      </c>
      <c r="K56">
        <v>2.6</v>
      </c>
      <c r="L56" t="s">
        <v>19</v>
      </c>
      <c r="M56">
        <v>1.5</v>
      </c>
      <c r="N56">
        <v>2.4</v>
      </c>
      <c r="O56">
        <v>0.6</v>
      </c>
      <c r="P56">
        <v>0.6</v>
      </c>
      <c r="Q56">
        <v>0.6</v>
      </c>
    </row>
    <row r="57" spans="1:17" x14ac:dyDescent="0.35">
      <c r="A57">
        <v>33</v>
      </c>
      <c r="B57" t="s">
        <v>74</v>
      </c>
      <c r="C57" t="s">
        <v>17</v>
      </c>
      <c r="D57" t="s">
        <v>29</v>
      </c>
      <c r="E57" t="s">
        <v>19</v>
      </c>
      <c r="F57" t="s">
        <v>19</v>
      </c>
      <c r="G57" t="s">
        <v>19</v>
      </c>
      <c r="H57" t="s">
        <v>19</v>
      </c>
      <c r="I57" t="s">
        <v>19</v>
      </c>
      <c r="J57" t="s">
        <v>19</v>
      </c>
      <c r="K57" t="s">
        <v>19</v>
      </c>
      <c r="L57" t="s">
        <v>19</v>
      </c>
      <c r="M57" t="s">
        <v>19</v>
      </c>
      <c r="N57" t="s">
        <v>19</v>
      </c>
      <c r="O57" t="s">
        <v>19</v>
      </c>
      <c r="P57" t="s">
        <v>19</v>
      </c>
      <c r="Q57" t="s">
        <v>19</v>
      </c>
    </row>
    <row r="58" spans="1:17" x14ac:dyDescent="0.35">
      <c r="A58">
        <v>34</v>
      </c>
      <c r="B58" t="s">
        <v>75</v>
      </c>
      <c r="C58" t="s">
        <v>28</v>
      </c>
      <c r="D58" t="s">
        <v>62</v>
      </c>
      <c r="E58">
        <v>10</v>
      </c>
      <c r="F58" t="s">
        <v>19</v>
      </c>
      <c r="G58">
        <v>3.3</v>
      </c>
      <c r="H58">
        <v>0.3</v>
      </c>
      <c r="I58">
        <v>0.3</v>
      </c>
      <c r="J58">
        <v>0.6</v>
      </c>
      <c r="K58">
        <v>0.6</v>
      </c>
      <c r="L58" t="s">
        <v>19</v>
      </c>
      <c r="M58">
        <v>0.1</v>
      </c>
      <c r="N58">
        <v>0.3</v>
      </c>
      <c r="O58">
        <v>0.3</v>
      </c>
      <c r="P58">
        <v>0</v>
      </c>
      <c r="Q58">
        <v>0.1</v>
      </c>
    </row>
    <row r="59" spans="1:17" x14ac:dyDescent="0.35">
      <c r="B59" t="s">
        <v>78</v>
      </c>
      <c r="E59">
        <v>26</v>
      </c>
      <c r="F59">
        <v>26</v>
      </c>
      <c r="G59">
        <v>201.9</v>
      </c>
      <c r="H59">
        <v>7.9</v>
      </c>
      <c r="I59">
        <v>27.3</v>
      </c>
      <c r="J59">
        <v>35.200000000000003</v>
      </c>
      <c r="K59">
        <v>12.8</v>
      </c>
      <c r="L59">
        <v>0.1</v>
      </c>
      <c r="M59">
        <v>12.2</v>
      </c>
      <c r="N59">
        <v>14.4</v>
      </c>
      <c r="O59">
        <v>0.9</v>
      </c>
      <c r="P59">
        <v>4.3</v>
      </c>
      <c r="Q59">
        <v>2.7</v>
      </c>
    </row>
    <row r="60" spans="1:17" x14ac:dyDescent="0.35">
      <c r="B60" t="s">
        <v>82</v>
      </c>
      <c r="E60">
        <v>26</v>
      </c>
      <c r="F60">
        <v>26</v>
      </c>
      <c r="G60">
        <v>201.9</v>
      </c>
      <c r="H60">
        <v>9.6999999999999993</v>
      </c>
      <c r="I60">
        <v>25.8</v>
      </c>
      <c r="J60">
        <v>35.5</v>
      </c>
      <c r="K60">
        <v>16.399999999999999</v>
      </c>
      <c r="L60">
        <v>0.3</v>
      </c>
      <c r="M60">
        <v>14.7</v>
      </c>
      <c r="N60">
        <v>9.4</v>
      </c>
      <c r="O60">
        <v>1.6</v>
      </c>
      <c r="P60">
        <v>8.5</v>
      </c>
      <c r="Q60">
        <v>2.8</v>
      </c>
    </row>
    <row r="61" spans="1:17" x14ac:dyDescent="0.35">
      <c r="A61" t="s">
        <v>98</v>
      </c>
    </row>
    <row r="62" spans="1:17" x14ac:dyDescent="0.35">
      <c r="A62" t="s">
        <v>99</v>
      </c>
    </row>
    <row r="64" spans="1:17" x14ac:dyDescent="0.35">
      <c r="A64" t="s">
        <v>100</v>
      </c>
    </row>
    <row r="66" spans="1:1" x14ac:dyDescent="0.35">
      <c r="A66" t="s">
        <v>101</v>
      </c>
    </row>
    <row r="68" spans="1:1" x14ac:dyDescent="0.35">
      <c r="A68" t="s">
        <v>102</v>
      </c>
    </row>
    <row r="70" spans="1:1" x14ac:dyDescent="0.35">
      <c r="A70" t="s">
        <v>103</v>
      </c>
    </row>
    <row r="71" spans="1:1" x14ac:dyDescent="0.35">
      <c r="A71" t="s">
        <v>104</v>
      </c>
    </row>
    <row r="72" spans="1:1" x14ac:dyDescent="0.35">
      <c r="A72" t="s">
        <v>105</v>
      </c>
    </row>
    <row r="73" spans="1:1" x14ac:dyDescent="0.35">
      <c r="A73" t="s">
        <v>106</v>
      </c>
    </row>
    <row r="74" spans="1:1" x14ac:dyDescent="0.35">
      <c r="A74" t="s">
        <v>107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9931-7D08-45C0-9A17-ABD01E8D0259}">
  <dimension ref="A1:S103"/>
  <sheetViews>
    <sheetView workbookViewId="0">
      <selection activeCell="A2" sqref="A2"/>
    </sheetView>
  </sheetViews>
  <sheetFormatPr defaultRowHeight="14.5" x14ac:dyDescent="0.35"/>
  <cols>
    <col min="1" max="1" width="42.54296875" customWidth="1"/>
    <col min="6" max="6" width="18.81640625" bestFit="1" customWidth="1"/>
  </cols>
  <sheetData>
    <row r="1" spans="1:7" x14ac:dyDescent="0.35">
      <c r="A1" s="9" t="s">
        <v>200</v>
      </c>
      <c r="B1" s="8"/>
      <c r="D1" t="s">
        <v>199</v>
      </c>
    </row>
    <row r="2" spans="1:7" ht="43.5" x14ac:dyDescent="0.35">
      <c r="A2" s="3" t="s">
        <v>201</v>
      </c>
      <c r="B2" s="4"/>
    </row>
    <row r="3" spans="1:7" x14ac:dyDescent="0.35">
      <c r="A3" s="14" t="s">
        <v>109</v>
      </c>
      <c r="B3" s="15">
        <v>1</v>
      </c>
    </row>
    <row r="4" spans="1:7" x14ac:dyDescent="0.35">
      <c r="A4" s="14" t="s">
        <v>202</v>
      </c>
      <c r="B4" s="15">
        <v>0.46500000000000002</v>
      </c>
    </row>
    <row r="5" spans="1:7" x14ac:dyDescent="0.35">
      <c r="A5" s="14" t="s">
        <v>113</v>
      </c>
      <c r="B5" s="15" t="b">
        <v>0</v>
      </c>
    </row>
    <row r="6" spans="1:7" x14ac:dyDescent="0.35">
      <c r="A6" s="10"/>
      <c r="B6" s="11"/>
    </row>
    <row r="7" spans="1:7" ht="15" thickBot="1" x14ac:dyDescent="0.4">
      <c r="A7" s="12" t="s">
        <v>203</v>
      </c>
      <c r="B7" s="13">
        <f>_xlfn.POISSON.DIST(B3,B4,FALSE)</f>
        <v>0.29208282391318297</v>
      </c>
    </row>
    <row r="8" spans="1:7" ht="15" thickBot="1" x14ac:dyDescent="0.4"/>
    <row r="9" spans="1:7" x14ac:dyDescent="0.35">
      <c r="A9" s="9" t="s">
        <v>208</v>
      </c>
      <c r="B9" s="8"/>
    </row>
    <row r="10" spans="1:7" ht="58" x14ac:dyDescent="0.35">
      <c r="A10" s="3" t="s">
        <v>205</v>
      </c>
      <c r="B10" s="4"/>
    </row>
    <row r="11" spans="1:7" x14ac:dyDescent="0.35">
      <c r="A11" s="14" t="s">
        <v>109</v>
      </c>
      <c r="B11" s="15">
        <v>8</v>
      </c>
    </row>
    <row r="12" spans="1:7" x14ac:dyDescent="0.35">
      <c r="A12" s="14" t="s">
        <v>202</v>
      </c>
      <c r="B12" s="15">
        <v>7.5</v>
      </c>
      <c r="F12" s="17" t="s">
        <v>204</v>
      </c>
      <c r="G12" s="17">
        <f>60/8</f>
        <v>7.5</v>
      </c>
    </row>
    <row r="13" spans="1:7" x14ac:dyDescent="0.35">
      <c r="A13" s="14" t="s">
        <v>113</v>
      </c>
      <c r="B13" s="15" t="b">
        <v>1</v>
      </c>
    </row>
    <row r="14" spans="1:7" x14ac:dyDescent="0.35">
      <c r="A14" s="10"/>
      <c r="B14" s="11"/>
    </row>
    <row r="15" spans="1:7" ht="15" thickBot="1" x14ac:dyDescent="0.4">
      <c r="A15" s="12" t="s">
        <v>206</v>
      </c>
      <c r="B15" s="13">
        <f>_xlfn.POISSON.DIST(B11,B12,TRUE)</f>
        <v>0.6619671191414831</v>
      </c>
    </row>
    <row r="16" spans="1:7" ht="15" thickBot="1" x14ac:dyDescent="0.4">
      <c r="A16" s="12" t="s">
        <v>207</v>
      </c>
      <c r="B16" s="13">
        <f>1-B15</f>
        <v>0.3380328808585169</v>
      </c>
    </row>
    <row r="19" spans="1:19" x14ac:dyDescent="0.35">
      <c r="A19" t="s">
        <v>120</v>
      </c>
    </row>
    <row r="20" spans="1:19" x14ac:dyDescent="0.35">
      <c r="A20" t="s">
        <v>4</v>
      </c>
      <c r="B20" t="s">
        <v>5</v>
      </c>
      <c r="C20" t="s">
        <v>6</v>
      </c>
      <c r="D20" t="s">
        <v>7</v>
      </c>
      <c r="E20" t="s">
        <v>18</v>
      </c>
      <c r="F20" t="s">
        <v>121</v>
      </c>
      <c r="G20" t="s">
        <v>122</v>
      </c>
      <c r="H20" t="s">
        <v>123</v>
      </c>
      <c r="I20" t="s">
        <v>124</v>
      </c>
      <c r="J20" t="s">
        <v>125</v>
      </c>
      <c r="K20" t="s">
        <v>126</v>
      </c>
      <c r="L20" t="s">
        <v>127</v>
      </c>
      <c r="M20" t="s">
        <v>128</v>
      </c>
      <c r="N20" t="s">
        <v>129</v>
      </c>
      <c r="O20" t="s">
        <v>130</v>
      </c>
      <c r="P20" t="s">
        <v>131</v>
      </c>
      <c r="Q20" t="s">
        <v>132</v>
      </c>
      <c r="R20" t="s">
        <v>133</v>
      </c>
      <c r="S20" t="s">
        <v>134</v>
      </c>
    </row>
    <row r="21" spans="1:19" x14ac:dyDescent="0.35">
      <c r="A21">
        <v>13</v>
      </c>
      <c r="B21" t="s">
        <v>135</v>
      </c>
      <c r="C21" t="s">
        <v>28</v>
      </c>
      <c r="D21" t="s">
        <v>136</v>
      </c>
      <c r="E21">
        <v>8</v>
      </c>
      <c r="F21">
        <v>22</v>
      </c>
      <c r="G21">
        <v>4</v>
      </c>
      <c r="H21">
        <v>7</v>
      </c>
      <c r="I21">
        <v>1</v>
      </c>
      <c r="J21">
        <v>1</v>
      </c>
      <c r="K21">
        <v>1</v>
      </c>
      <c r="L21">
        <v>6</v>
      </c>
      <c r="M21">
        <v>1</v>
      </c>
      <c r="N21">
        <v>4</v>
      </c>
      <c r="O21" t="s">
        <v>19</v>
      </c>
      <c r="P21" t="s">
        <v>19</v>
      </c>
      <c r="Q21">
        <v>0.318</v>
      </c>
      <c r="R21">
        <v>0.34799999999999998</v>
      </c>
      <c r="S21">
        <v>0.59099999999999997</v>
      </c>
    </row>
    <row r="22" spans="1:19" x14ac:dyDescent="0.35">
      <c r="A22">
        <v>33</v>
      </c>
      <c r="B22" t="s">
        <v>137</v>
      </c>
      <c r="C22" t="s">
        <v>17</v>
      </c>
      <c r="D22" t="s">
        <v>125</v>
      </c>
      <c r="E22">
        <v>8</v>
      </c>
      <c r="F22">
        <v>21</v>
      </c>
      <c r="G22">
        <v>4</v>
      </c>
      <c r="H22">
        <v>8</v>
      </c>
      <c r="I22">
        <v>1</v>
      </c>
      <c r="J22">
        <v>1</v>
      </c>
      <c r="K22" t="s">
        <v>19</v>
      </c>
      <c r="L22">
        <v>7</v>
      </c>
      <c r="M22" t="s">
        <v>19</v>
      </c>
      <c r="N22" t="s">
        <v>19</v>
      </c>
      <c r="O22">
        <v>1</v>
      </c>
      <c r="P22" t="s">
        <v>19</v>
      </c>
      <c r="Q22">
        <v>0.38100000000000001</v>
      </c>
      <c r="R22">
        <v>0.375</v>
      </c>
      <c r="S22">
        <v>0.52400000000000002</v>
      </c>
    </row>
    <row r="23" spans="1:19" x14ac:dyDescent="0.35">
      <c r="A23">
        <v>21</v>
      </c>
      <c r="B23" t="s">
        <v>138</v>
      </c>
      <c r="C23" t="s">
        <v>34</v>
      </c>
      <c r="D23" t="s">
        <v>139</v>
      </c>
      <c r="E23">
        <v>8</v>
      </c>
      <c r="F23">
        <v>20</v>
      </c>
      <c r="G23">
        <v>3</v>
      </c>
      <c r="H23">
        <v>12</v>
      </c>
      <c r="I23">
        <v>2</v>
      </c>
      <c r="J23" t="s">
        <v>19</v>
      </c>
      <c r="K23">
        <v>1</v>
      </c>
      <c r="L23">
        <v>11</v>
      </c>
      <c r="M23">
        <v>2</v>
      </c>
      <c r="N23">
        <v>1</v>
      </c>
      <c r="O23">
        <v>4</v>
      </c>
      <c r="P23" t="s">
        <v>19</v>
      </c>
      <c r="Q23">
        <v>0.6</v>
      </c>
      <c r="R23">
        <v>0.58299999999999996</v>
      </c>
      <c r="S23">
        <v>0.85</v>
      </c>
    </row>
    <row r="24" spans="1:19" x14ac:dyDescent="0.35">
      <c r="A24">
        <v>8</v>
      </c>
      <c r="B24" t="s">
        <v>140</v>
      </c>
      <c r="C24" t="s">
        <v>17</v>
      </c>
      <c r="D24" t="s">
        <v>141</v>
      </c>
      <c r="E24">
        <v>8</v>
      </c>
      <c r="F24">
        <v>19</v>
      </c>
      <c r="G24">
        <v>13</v>
      </c>
      <c r="H24">
        <v>8</v>
      </c>
      <c r="I24">
        <v>1</v>
      </c>
      <c r="J24" t="s">
        <v>19</v>
      </c>
      <c r="K24" t="s">
        <v>19</v>
      </c>
      <c r="L24">
        <v>2</v>
      </c>
      <c r="M24">
        <v>6</v>
      </c>
      <c r="N24">
        <v>2</v>
      </c>
      <c r="O24" t="s">
        <v>19</v>
      </c>
      <c r="P24" t="s">
        <v>19</v>
      </c>
      <c r="Q24">
        <v>0.42099999999999999</v>
      </c>
      <c r="R24">
        <v>0.56000000000000005</v>
      </c>
      <c r="S24">
        <v>0.47399999999999998</v>
      </c>
    </row>
    <row r="25" spans="1:19" x14ac:dyDescent="0.35">
      <c r="A25">
        <v>2</v>
      </c>
      <c r="B25" t="s">
        <v>142</v>
      </c>
      <c r="C25" t="s">
        <v>34</v>
      </c>
      <c r="D25" t="s">
        <v>143</v>
      </c>
      <c r="E25">
        <v>8</v>
      </c>
      <c r="F25">
        <v>18</v>
      </c>
      <c r="G25">
        <v>5</v>
      </c>
      <c r="H25">
        <v>6</v>
      </c>
      <c r="I25">
        <v>4</v>
      </c>
      <c r="J25" t="s">
        <v>19</v>
      </c>
      <c r="K25" t="s">
        <v>19</v>
      </c>
      <c r="L25">
        <v>0</v>
      </c>
      <c r="M25">
        <v>2</v>
      </c>
      <c r="N25">
        <v>2</v>
      </c>
      <c r="O25" t="s">
        <v>19</v>
      </c>
      <c r="P25">
        <v>1</v>
      </c>
      <c r="Q25">
        <v>0.33300000000000002</v>
      </c>
      <c r="R25">
        <v>0.4</v>
      </c>
      <c r="S25">
        <v>0.55600000000000005</v>
      </c>
    </row>
    <row r="26" spans="1:19" x14ac:dyDescent="0.35">
      <c r="A26">
        <v>3</v>
      </c>
      <c r="B26" t="s">
        <v>144</v>
      </c>
      <c r="C26" t="s">
        <v>17</v>
      </c>
      <c r="D26" t="s">
        <v>141</v>
      </c>
      <c r="E26">
        <v>8</v>
      </c>
      <c r="F26">
        <v>18</v>
      </c>
      <c r="G26">
        <v>8</v>
      </c>
      <c r="H26">
        <v>8</v>
      </c>
      <c r="I26">
        <v>1</v>
      </c>
      <c r="J26">
        <v>1</v>
      </c>
      <c r="K26" t="s">
        <v>19</v>
      </c>
      <c r="L26">
        <v>6</v>
      </c>
      <c r="M26">
        <v>2</v>
      </c>
      <c r="N26" t="s">
        <v>19</v>
      </c>
      <c r="O26">
        <v>3</v>
      </c>
      <c r="P26" t="s">
        <v>19</v>
      </c>
      <c r="Q26">
        <v>0.44400000000000001</v>
      </c>
      <c r="R26">
        <v>0.47599999999999998</v>
      </c>
      <c r="S26">
        <v>0.61099999999999999</v>
      </c>
    </row>
    <row r="27" spans="1:19" x14ac:dyDescent="0.35">
      <c r="A27">
        <v>12</v>
      </c>
      <c r="B27" t="s">
        <v>145</v>
      </c>
      <c r="C27" t="s">
        <v>34</v>
      </c>
      <c r="D27" t="s">
        <v>146</v>
      </c>
      <c r="E27">
        <v>8</v>
      </c>
      <c r="F27">
        <v>18</v>
      </c>
      <c r="G27">
        <v>7</v>
      </c>
      <c r="H27">
        <v>9</v>
      </c>
      <c r="I27">
        <v>3</v>
      </c>
      <c r="J27">
        <v>1</v>
      </c>
      <c r="K27" t="s">
        <v>19</v>
      </c>
      <c r="L27">
        <v>10</v>
      </c>
      <c r="M27">
        <v>3</v>
      </c>
      <c r="N27" t="s">
        <v>19</v>
      </c>
      <c r="O27" t="s">
        <v>19</v>
      </c>
      <c r="P27" t="s">
        <v>19</v>
      </c>
      <c r="Q27">
        <v>0.5</v>
      </c>
      <c r="R27">
        <v>0.56000000000000005</v>
      </c>
      <c r="S27">
        <v>0.77800000000000002</v>
      </c>
    </row>
    <row r="28" spans="1:19" x14ac:dyDescent="0.35">
      <c r="A28">
        <v>15</v>
      </c>
      <c r="B28" t="s">
        <v>147</v>
      </c>
      <c r="C28" t="s">
        <v>34</v>
      </c>
      <c r="D28" t="s">
        <v>62</v>
      </c>
      <c r="E28">
        <v>8</v>
      </c>
      <c r="F28">
        <v>16</v>
      </c>
      <c r="G28">
        <v>1</v>
      </c>
      <c r="H28">
        <v>3</v>
      </c>
      <c r="I28" t="s">
        <v>19</v>
      </c>
      <c r="J28" t="s">
        <v>19</v>
      </c>
      <c r="K28" t="s">
        <v>19</v>
      </c>
      <c r="L28">
        <v>1</v>
      </c>
      <c r="M28">
        <v>1</v>
      </c>
      <c r="N28">
        <v>4</v>
      </c>
      <c r="O28" t="s">
        <v>19</v>
      </c>
      <c r="P28" t="s">
        <v>19</v>
      </c>
      <c r="Q28">
        <v>0.188</v>
      </c>
      <c r="R28">
        <v>0.316</v>
      </c>
      <c r="S28">
        <v>0.188</v>
      </c>
    </row>
    <row r="29" spans="1:19" x14ac:dyDescent="0.35">
      <c r="A29">
        <v>7</v>
      </c>
      <c r="B29" t="s">
        <v>148</v>
      </c>
      <c r="C29" t="s">
        <v>17</v>
      </c>
      <c r="D29" t="s">
        <v>149</v>
      </c>
      <c r="E29">
        <v>8</v>
      </c>
      <c r="F29">
        <v>10</v>
      </c>
      <c r="G29">
        <v>2</v>
      </c>
      <c r="H29">
        <v>5</v>
      </c>
      <c r="I29">
        <v>1</v>
      </c>
      <c r="J29" t="s">
        <v>19</v>
      </c>
      <c r="K29" t="s">
        <v>19</v>
      </c>
      <c r="L29">
        <v>3</v>
      </c>
      <c r="M29">
        <v>2</v>
      </c>
      <c r="N29">
        <v>2</v>
      </c>
      <c r="O29" t="s">
        <v>19</v>
      </c>
      <c r="P29">
        <v>1</v>
      </c>
      <c r="Q29">
        <v>0.5</v>
      </c>
      <c r="R29">
        <v>0.61499999999999999</v>
      </c>
      <c r="S29">
        <v>0.6</v>
      </c>
    </row>
    <row r="30" spans="1:19" x14ac:dyDescent="0.35">
      <c r="A30">
        <v>9</v>
      </c>
      <c r="B30" t="s">
        <v>150</v>
      </c>
      <c r="C30" t="s">
        <v>151</v>
      </c>
      <c r="D30" t="s">
        <v>152</v>
      </c>
      <c r="E30">
        <v>3</v>
      </c>
      <c r="F30">
        <v>7</v>
      </c>
      <c r="G30">
        <v>2</v>
      </c>
      <c r="H30">
        <v>1</v>
      </c>
      <c r="I30" t="s">
        <v>19</v>
      </c>
      <c r="J30" t="s">
        <v>19</v>
      </c>
      <c r="K30" t="s">
        <v>19</v>
      </c>
      <c r="L30">
        <v>0</v>
      </c>
      <c r="M30">
        <v>1</v>
      </c>
      <c r="N30">
        <v>1</v>
      </c>
      <c r="O30" t="s">
        <v>19</v>
      </c>
      <c r="P30" t="s">
        <v>19</v>
      </c>
      <c r="Q30">
        <v>0.14299999999999999</v>
      </c>
      <c r="R30">
        <v>0.25</v>
      </c>
      <c r="S30">
        <v>0.14299999999999999</v>
      </c>
    </row>
    <row r="31" spans="1:19" x14ac:dyDescent="0.35">
      <c r="A31">
        <v>11</v>
      </c>
      <c r="B31" t="s">
        <v>153</v>
      </c>
      <c r="C31" t="s">
        <v>61</v>
      </c>
      <c r="D31" t="s">
        <v>141</v>
      </c>
      <c r="E31">
        <v>6</v>
      </c>
      <c r="F31">
        <v>4</v>
      </c>
      <c r="G31">
        <v>3</v>
      </c>
      <c r="H31">
        <v>2</v>
      </c>
      <c r="I31" t="s">
        <v>19</v>
      </c>
      <c r="J31" t="s">
        <v>19</v>
      </c>
      <c r="K31" t="s">
        <v>19</v>
      </c>
      <c r="L31">
        <v>0</v>
      </c>
      <c r="M31">
        <v>1</v>
      </c>
      <c r="N31" t="s">
        <v>19</v>
      </c>
      <c r="O31">
        <v>2</v>
      </c>
      <c r="P31" t="s">
        <v>19</v>
      </c>
      <c r="Q31">
        <v>0.5</v>
      </c>
      <c r="R31">
        <v>0.6</v>
      </c>
      <c r="S31">
        <v>0.5</v>
      </c>
    </row>
    <row r="32" spans="1:19" x14ac:dyDescent="0.35">
      <c r="A32">
        <v>34</v>
      </c>
      <c r="B32" t="s">
        <v>154</v>
      </c>
      <c r="C32" t="s">
        <v>151</v>
      </c>
      <c r="D32" t="s">
        <v>62</v>
      </c>
      <c r="E32">
        <v>3</v>
      </c>
      <c r="F32">
        <v>3</v>
      </c>
      <c r="G32">
        <v>0</v>
      </c>
      <c r="H32">
        <v>0</v>
      </c>
      <c r="I32" t="s">
        <v>19</v>
      </c>
      <c r="J32" t="s">
        <v>19</v>
      </c>
      <c r="K32" t="s">
        <v>19</v>
      </c>
      <c r="L32">
        <v>1</v>
      </c>
      <c r="M32" t="s">
        <v>19</v>
      </c>
      <c r="N32" t="s">
        <v>19</v>
      </c>
      <c r="O32" t="s">
        <v>19</v>
      </c>
      <c r="P32" t="s">
        <v>19</v>
      </c>
      <c r="Q32">
        <v>0</v>
      </c>
      <c r="R32">
        <v>0</v>
      </c>
      <c r="S32">
        <v>0</v>
      </c>
    </row>
    <row r="33" spans="1:19" x14ac:dyDescent="0.35">
      <c r="A33">
        <v>6</v>
      </c>
      <c r="B33" t="s">
        <v>155</v>
      </c>
      <c r="C33" t="s">
        <v>17</v>
      </c>
      <c r="D33" t="s">
        <v>141</v>
      </c>
      <c r="E33">
        <v>3</v>
      </c>
      <c r="F33">
        <v>3</v>
      </c>
      <c r="G33">
        <v>0</v>
      </c>
      <c r="H33">
        <v>1</v>
      </c>
      <c r="I33" t="s">
        <v>19</v>
      </c>
      <c r="J33" t="s">
        <v>19</v>
      </c>
      <c r="K33" t="s">
        <v>19</v>
      </c>
      <c r="L33">
        <v>2</v>
      </c>
      <c r="M33">
        <v>2</v>
      </c>
      <c r="N33" t="s">
        <v>19</v>
      </c>
      <c r="O33" t="s">
        <v>19</v>
      </c>
      <c r="P33" t="s">
        <v>19</v>
      </c>
      <c r="Q33">
        <v>0.33300000000000002</v>
      </c>
      <c r="R33">
        <v>0.6</v>
      </c>
      <c r="S33">
        <v>0.33300000000000002</v>
      </c>
    </row>
    <row r="34" spans="1:19" x14ac:dyDescent="0.35">
      <c r="A34">
        <v>22</v>
      </c>
      <c r="B34" t="s">
        <v>156</v>
      </c>
      <c r="C34" t="s">
        <v>151</v>
      </c>
      <c r="D34" t="s">
        <v>141</v>
      </c>
      <c r="E34">
        <v>3</v>
      </c>
      <c r="F34">
        <v>3</v>
      </c>
      <c r="G34">
        <v>2</v>
      </c>
      <c r="H34">
        <v>2</v>
      </c>
      <c r="I34">
        <v>1</v>
      </c>
      <c r="J34" t="s">
        <v>19</v>
      </c>
      <c r="K34" t="s">
        <v>19</v>
      </c>
      <c r="L34">
        <v>1</v>
      </c>
      <c r="M34" t="s">
        <v>19</v>
      </c>
      <c r="N34" t="s">
        <v>19</v>
      </c>
      <c r="O34" t="s">
        <v>19</v>
      </c>
      <c r="P34" t="s">
        <v>19</v>
      </c>
      <c r="Q34">
        <v>0.66700000000000004</v>
      </c>
      <c r="R34">
        <v>0.66700000000000004</v>
      </c>
      <c r="S34">
        <v>1</v>
      </c>
    </row>
    <row r="35" spans="1:19" x14ac:dyDescent="0.35">
      <c r="A35">
        <v>4</v>
      </c>
      <c r="B35" t="s">
        <v>157</v>
      </c>
      <c r="C35" t="s">
        <v>17</v>
      </c>
      <c r="D35" t="s">
        <v>158</v>
      </c>
      <c r="E35">
        <v>2</v>
      </c>
      <c r="F35">
        <v>3</v>
      </c>
      <c r="G35">
        <v>2</v>
      </c>
      <c r="H35">
        <v>3</v>
      </c>
      <c r="I35" t="s">
        <v>19</v>
      </c>
      <c r="J35" t="s">
        <v>19</v>
      </c>
      <c r="K35" t="s">
        <v>19</v>
      </c>
      <c r="L35">
        <v>2</v>
      </c>
      <c r="M35" t="s">
        <v>19</v>
      </c>
      <c r="N35" t="s">
        <v>19</v>
      </c>
      <c r="O35" t="s">
        <v>19</v>
      </c>
      <c r="P35" t="s">
        <v>19</v>
      </c>
      <c r="Q35">
        <v>1</v>
      </c>
      <c r="R35">
        <v>1</v>
      </c>
      <c r="S35">
        <v>1</v>
      </c>
    </row>
    <row r="36" spans="1:19" x14ac:dyDescent="0.35">
      <c r="A36">
        <v>10</v>
      </c>
      <c r="B36" t="s">
        <v>159</v>
      </c>
      <c r="C36" t="s">
        <v>17</v>
      </c>
      <c r="D36" t="s">
        <v>141</v>
      </c>
      <c r="E36">
        <v>2</v>
      </c>
      <c r="F36">
        <v>2</v>
      </c>
      <c r="G36">
        <v>0</v>
      </c>
      <c r="H36">
        <v>0</v>
      </c>
      <c r="I36" t="s">
        <v>19</v>
      </c>
      <c r="J36" t="s">
        <v>19</v>
      </c>
      <c r="K36" t="s">
        <v>19</v>
      </c>
      <c r="L36">
        <v>0</v>
      </c>
      <c r="M36" t="s">
        <v>19</v>
      </c>
      <c r="N36">
        <v>1</v>
      </c>
      <c r="O36" t="s">
        <v>19</v>
      </c>
      <c r="P36" t="s">
        <v>19</v>
      </c>
      <c r="Q36">
        <v>0</v>
      </c>
      <c r="R36">
        <v>0</v>
      </c>
      <c r="S36">
        <v>0</v>
      </c>
    </row>
    <row r="37" spans="1:19" x14ac:dyDescent="0.35">
      <c r="A37">
        <v>23</v>
      </c>
      <c r="B37" t="s">
        <v>160</v>
      </c>
      <c r="C37" t="s">
        <v>17</v>
      </c>
      <c r="D37" t="s">
        <v>158</v>
      </c>
      <c r="E37">
        <v>5</v>
      </c>
      <c r="F37">
        <v>2</v>
      </c>
      <c r="G37">
        <v>4</v>
      </c>
      <c r="H37">
        <v>1</v>
      </c>
      <c r="I37" t="s">
        <v>19</v>
      </c>
      <c r="J37" t="s">
        <v>19</v>
      </c>
      <c r="K37" t="s">
        <v>19</v>
      </c>
      <c r="L37">
        <v>0</v>
      </c>
      <c r="M37" t="s">
        <v>19</v>
      </c>
      <c r="N37" t="s">
        <v>19</v>
      </c>
      <c r="O37" t="s">
        <v>19</v>
      </c>
      <c r="P37" t="s">
        <v>19</v>
      </c>
      <c r="Q37">
        <v>0.5</v>
      </c>
      <c r="R37">
        <v>0.5</v>
      </c>
      <c r="S37">
        <v>0.5</v>
      </c>
    </row>
    <row r="38" spans="1:19" x14ac:dyDescent="0.35">
      <c r="A38">
        <v>99</v>
      </c>
      <c r="B38" t="s">
        <v>161</v>
      </c>
      <c r="C38" t="s">
        <v>28</v>
      </c>
      <c r="D38" t="s">
        <v>158</v>
      </c>
      <c r="E38">
        <v>1</v>
      </c>
      <c r="F38">
        <v>1</v>
      </c>
      <c r="G38">
        <v>0</v>
      </c>
      <c r="H38">
        <v>0</v>
      </c>
      <c r="I38" t="s">
        <v>19</v>
      </c>
      <c r="J38" t="s">
        <v>19</v>
      </c>
      <c r="K38" t="s">
        <v>19</v>
      </c>
      <c r="L38">
        <v>0</v>
      </c>
      <c r="M38" t="s">
        <v>19</v>
      </c>
      <c r="N38" t="s">
        <v>19</v>
      </c>
      <c r="O38" t="s">
        <v>19</v>
      </c>
      <c r="P38" t="s">
        <v>19</v>
      </c>
      <c r="Q38">
        <v>0</v>
      </c>
      <c r="R38">
        <v>0</v>
      </c>
      <c r="S38">
        <v>0</v>
      </c>
    </row>
    <row r="39" spans="1:19" x14ac:dyDescent="0.35">
      <c r="B39" t="s">
        <v>78</v>
      </c>
      <c r="E39">
        <v>8</v>
      </c>
      <c r="F39">
        <v>190</v>
      </c>
      <c r="G39">
        <v>60</v>
      </c>
      <c r="H39">
        <v>76</v>
      </c>
      <c r="I39">
        <v>15</v>
      </c>
      <c r="J39">
        <v>4</v>
      </c>
      <c r="K39">
        <v>2</v>
      </c>
      <c r="L39">
        <v>52</v>
      </c>
      <c r="M39">
        <v>23</v>
      </c>
      <c r="N39">
        <v>17</v>
      </c>
      <c r="O39">
        <v>10</v>
      </c>
      <c r="P39">
        <v>2</v>
      </c>
      <c r="Q39">
        <v>0.4</v>
      </c>
      <c r="R39">
        <v>0.46500000000000002</v>
      </c>
      <c r="S39">
        <v>0.55300000000000005</v>
      </c>
    </row>
    <row r="40" spans="1:19" x14ac:dyDescent="0.35">
      <c r="B40" t="s">
        <v>82</v>
      </c>
      <c r="E40">
        <v>8</v>
      </c>
      <c r="F40">
        <v>163</v>
      </c>
      <c r="G40">
        <v>4</v>
      </c>
      <c r="H40">
        <v>20</v>
      </c>
      <c r="I40">
        <v>1</v>
      </c>
      <c r="J40">
        <v>1</v>
      </c>
      <c r="K40">
        <v>0</v>
      </c>
      <c r="L40">
        <v>2</v>
      </c>
      <c r="M40">
        <v>7</v>
      </c>
      <c r="N40">
        <v>31</v>
      </c>
      <c r="O40">
        <v>4</v>
      </c>
      <c r="P40">
        <v>0</v>
      </c>
      <c r="Q40">
        <v>0.123</v>
      </c>
      <c r="R40">
        <v>0.17299999999999999</v>
      </c>
      <c r="S40">
        <v>0.14099999999999999</v>
      </c>
    </row>
    <row r="41" spans="1:19" x14ac:dyDescent="0.35">
      <c r="A41" t="s">
        <v>162</v>
      </c>
    </row>
    <row r="42" spans="1:19" x14ac:dyDescent="0.35">
      <c r="A42" t="s">
        <v>4</v>
      </c>
      <c r="B42" t="s">
        <v>5</v>
      </c>
      <c r="C42" t="s">
        <v>6</v>
      </c>
      <c r="D42" t="s">
        <v>7</v>
      </c>
      <c r="E42" t="s">
        <v>18</v>
      </c>
      <c r="F42" t="s">
        <v>163</v>
      </c>
      <c r="G42" t="s">
        <v>164</v>
      </c>
      <c r="H42" t="s">
        <v>165</v>
      </c>
      <c r="I42" t="s">
        <v>166</v>
      </c>
      <c r="J42" t="s">
        <v>167</v>
      </c>
      <c r="K42" t="s">
        <v>168</v>
      </c>
      <c r="L42" t="s">
        <v>169</v>
      </c>
      <c r="M42" t="s">
        <v>170</v>
      </c>
      <c r="N42" t="s">
        <v>171</v>
      </c>
      <c r="O42" t="s">
        <v>172</v>
      </c>
    </row>
    <row r="43" spans="1:19" x14ac:dyDescent="0.35">
      <c r="A43">
        <v>8</v>
      </c>
      <c r="B43" t="s">
        <v>140</v>
      </c>
      <c r="C43" t="s">
        <v>17</v>
      </c>
      <c r="D43" t="s">
        <v>141</v>
      </c>
      <c r="E43">
        <v>8</v>
      </c>
      <c r="F43" t="s">
        <v>19</v>
      </c>
      <c r="G43" t="s">
        <v>19</v>
      </c>
      <c r="H43">
        <v>1</v>
      </c>
      <c r="I43">
        <v>9</v>
      </c>
      <c r="J43">
        <v>1</v>
      </c>
      <c r="K43" t="s">
        <v>19</v>
      </c>
      <c r="L43">
        <v>4</v>
      </c>
      <c r="M43">
        <v>5</v>
      </c>
      <c r="N43">
        <v>0.8</v>
      </c>
      <c r="O43">
        <v>26</v>
      </c>
    </row>
    <row r="44" spans="1:19" x14ac:dyDescent="0.35">
      <c r="A44">
        <v>33</v>
      </c>
      <c r="B44" t="s">
        <v>137</v>
      </c>
      <c r="C44" t="s">
        <v>17</v>
      </c>
      <c r="D44" t="s">
        <v>125</v>
      </c>
      <c r="E44">
        <v>8</v>
      </c>
      <c r="F44">
        <v>1</v>
      </c>
      <c r="G44">
        <v>2</v>
      </c>
      <c r="H44">
        <v>2</v>
      </c>
      <c r="I44">
        <v>11</v>
      </c>
      <c r="J44">
        <v>2</v>
      </c>
      <c r="K44">
        <v>1</v>
      </c>
      <c r="L44">
        <v>11</v>
      </c>
      <c r="M44">
        <v>6</v>
      </c>
      <c r="N44">
        <v>1.83</v>
      </c>
      <c r="O44">
        <v>26</v>
      </c>
    </row>
    <row r="45" spans="1:19" x14ac:dyDescent="0.35">
      <c r="A45">
        <v>12</v>
      </c>
      <c r="B45" t="s">
        <v>145</v>
      </c>
      <c r="C45" t="s">
        <v>34</v>
      </c>
      <c r="D45" t="s">
        <v>146</v>
      </c>
      <c r="E45">
        <v>8</v>
      </c>
      <c r="F45">
        <v>2</v>
      </c>
      <c r="G45">
        <v>2</v>
      </c>
      <c r="H45" t="s">
        <v>19</v>
      </c>
      <c r="I45">
        <v>14</v>
      </c>
      <c r="J45">
        <v>4</v>
      </c>
      <c r="K45" t="s">
        <v>19</v>
      </c>
      <c r="L45">
        <v>3</v>
      </c>
      <c r="M45">
        <v>8</v>
      </c>
      <c r="N45">
        <v>0.38</v>
      </c>
      <c r="O45">
        <v>25</v>
      </c>
    </row>
    <row r="46" spans="1:19" x14ac:dyDescent="0.35">
      <c r="A46">
        <v>21</v>
      </c>
      <c r="B46" t="s">
        <v>138</v>
      </c>
      <c r="C46" t="s">
        <v>34</v>
      </c>
      <c r="D46" t="s">
        <v>139</v>
      </c>
      <c r="E46">
        <v>8</v>
      </c>
      <c r="F46" t="s">
        <v>19</v>
      </c>
      <c r="G46">
        <v>2</v>
      </c>
      <c r="H46" t="s">
        <v>19</v>
      </c>
      <c r="I46">
        <v>17</v>
      </c>
      <c r="J46">
        <v>3</v>
      </c>
      <c r="K46" t="s">
        <v>19</v>
      </c>
      <c r="L46">
        <v>1</v>
      </c>
      <c r="M46">
        <v>7</v>
      </c>
      <c r="N46">
        <v>0.14000000000000001</v>
      </c>
      <c r="O46">
        <v>24</v>
      </c>
    </row>
    <row r="47" spans="1:19" x14ac:dyDescent="0.35">
      <c r="A47">
        <v>3</v>
      </c>
      <c r="B47" t="s">
        <v>144</v>
      </c>
      <c r="C47" t="s">
        <v>17</v>
      </c>
      <c r="D47" t="s">
        <v>141</v>
      </c>
      <c r="E47">
        <v>8</v>
      </c>
      <c r="F47" t="s">
        <v>19</v>
      </c>
      <c r="G47">
        <v>1</v>
      </c>
      <c r="H47">
        <v>3</v>
      </c>
      <c r="I47">
        <v>11</v>
      </c>
      <c r="J47">
        <v>2</v>
      </c>
      <c r="K47" t="s">
        <v>19</v>
      </c>
      <c r="L47">
        <v>10</v>
      </c>
      <c r="M47">
        <v>2</v>
      </c>
      <c r="N47">
        <v>5</v>
      </c>
      <c r="O47">
        <v>24</v>
      </c>
    </row>
    <row r="48" spans="1:19" x14ac:dyDescent="0.35">
      <c r="A48">
        <v>13</v>
      </c>
      <c r="B48" t="s">
        <v>135</v>
      </c>
      <c r="C48" t="s">
        <v>28</v>
      </c>
      <c r="D48" t="s">
        <v>136</v>
      </c>
      <c r="E48">
        <v>8</v>
      </c>
      <c r="F48" t="s">
        <v>19</v>
      </c>
      <c r="G48" t="s">
        <v>19</v>
      </c>
      <c r="H48" t="s">
        <v>19</v>
      </c>
      <c r="I48">
        <v>13</v>
      </c>
      <c r="J48">
        <v>3</v>
      </c>
      <c r="K48" t="s">
        <v>19</v>
      </c>
      <c r="L48">
        <v>5</v>
      </c>
      <c r="M48">
        <v>5</v>
      </c>
      <c r="N48">
        <v>1</v>
      </c>
      <c r="O48">
        <v>23</v>
      </c>
    </row>
    <row r="49" spans="1:19" x14ac:dyDescent="0.35">
      <c r="A49">
        <v>2</v>
      </c>
      <c r="B49" t="s">
        <v>142</v>
      </c>
      <c r="C49" t="s">
        <v>34</v>
      </c>
      <c r="D49" t="s">
        <v>143</v>
      </c>
      <c r="E49">
        <v>8</v>
      </c>
      <c r="F49" t="s">
        <v>19</v>
      </c>
      <c r="G49" t="s">
        <v>19</v>
      </c>
      <c r="H49">
        <v>1</v>
      </c>
      <c r="I49">
        <v>10</v>
      </c>
      <c r="J49">
        <v>4</v>
      </c>
      <c r="K49" t="s">
        <v>19</v>
      </c>
      <c r="L49">
        <v>3</v>
      </c>
      <c r="M49">
        <v>6</v>
      </c>
      <c r="N49">
        <v>0.5</v>
      </c>
      <c r="O49">
        <v>21</v>
      </c>
    </row>
    <row r="50" spans="1:19" x14ac:dyDescent="0.35">
      <c r="A50">
        <v>15</v>
      </c>
      <c r="B50" t="s">
        <v>147</v>
      </c>
      <c r="C50" t="s">
        <v>34</v>
      </c>
      <c r="D50" t="s">
        <v>62</v>
      </c>
      <c r="E50">
        <v>8</v>
      </c>
      <c r="F50">
        <v>2</v>
      </c>
      <c r="G50" t="s">
        <v>19</v>
      </c>
      <c r="H50" t="s">
        <v>19</v>
      </c>
      <c r="I50">
        <v>3</v>
      </c>
      <c r="J50">
        <v>0</v>
      </c>
      <c r="K50" t="s">
        <v>19</v>
      </c>
      <c r="L50">
        <v>1</v>
      </c>
      <c r="M50">
        <v>8</v>
      </c>
      <c r="N50">
        <v>0.13</v>
      </c>
      <c r="O50">
        <v>19</v>
      </c>
    </row>
    <row r="51" spans="1:19" x14ac:dyDescent="0.35">
      <c r="A51">
        <v>7</v>
      </c>
      <c r="B51" t="s">
        <v>148</v>
      </c>
      <c r="C51" t="s">
        <v>17</v>
      </c>
      <c r="D51" t="s">
        <v>149</v>
      </c>
      <c r="E51">
        <v>8</v>
      </c>
      <c r="F51">
        <v>1</v>
      </c>
      <c r="G51" t="s">
        <v>19</v>
      </c>
      <c r="H51" t="s">
        <v>19</v>
      </c>
      <c r="I51">
        <v>6</v>
      </c>
      <c r="J51">
        <v>1</v>
      </c>
      <c r="K51" t="s">
        <v>19</v>
      </c>
      <c r="L51">
        <v>2</v>
      </c>
      <c r="M51">
        <v>1</v>
      </c>
      <c r="N51">
        <v>2</v>
      </c>
      <c r="O51">
        <v>13</v>
      </c>
    </row>
    <row r="52" spans="1:19" x14ac:dyDescent="0.35">
      <c r="A52">
        <v>9</v>
      </c>
      <c r="B52" t="s">
        <v>150</v>
      </c>
      <c r="C52" t="s">
        <v>151</v>
      </c>
      <c r="D52" t="s">
        <v>152</v>
      </c>
      <c r="E52">
        <v>3</v>
      </c>
      <c r="F52" t="s">
        <v>19</v>
      </c>
      <c r="G52" t="s">
        <v>19</v>
      </c>
      <c r="H52" t="s">
        <v>19</v>
      </c>
      <c r="I52">
        <v>1</v>
      </c>
      <c r="J52">
        <v>0</v>
      </c>
      <c r="K52" t="s">
        <v>19</v>
      </c>
      <c r="L52">
        <v>2</v>
      </c>
      <c r="M52">
        <v>3</v>
      </c>
      <c r="N52">
        <v>0.67</v>
      </c>
      <c r="O52">
        <v>8</v>
      </c>
    </row>
    <row r="53" spans="1:19" x14ac:dyDescent="0.35">
      <c r="A53">
        <v>11</v>
      </c>
      <c r="B53" t="s">
        <v>153</v>
      </c>
      <c r="C53" t="s">
        <v>61</v>
      </c>
      <c r="D53" t="s">
        <v>141</v>
      </c>
      <c r="E53">
        <v>6</v>
      </c>
      <c r="F53" t="s">
        <v>19</v>
      </c>
      <c r="G53" t="s">
        <v>19</v>
      </c>
      <c r="H53" t="s">
        <v>19</v>
      </c>
      <c r="I53">
        <v>2</v>
      </c>
      <c r="J53">
        <v>0</v>
      </c>
      <c r="K53" t="s">
        <v>19</v>
      </c>
      <c r="L53">
        <v>1</v>
      </c>
      <c r="M53">
        <v>1</v>
      </c>
      <c r="N53">
        <v>1</v>
      </c>
      <c r="O53">
        <v>5</v>
      </c>
    </row>
    <row r="54" spans="1:19" x14ac:dyDescent="0.35">
      <c r="A54">
        <v>6</v>
      </c>
      <c r="B54" t="s">
        <v>155</v>
      </c>
      <c r="C54" t="s">
        <v>17</v>
      </c>
      <c r="D54" t="s">
        <v>141</v>
      </c>
      <c r="E54">
        <v>3</v>
      </c>
      <c r="F54" t="s">
        <v>19</v>
      </c>
      <c r="G54" t="s">
        <v>19</v>
      </c>
      <c r="H54" t="s">
        <v>19</v>
      </c>
      <c r="I54">
        <v>1</v>
      </c>
      <c r="J54">
        <v>0</v>
      </c>
      <c r="K54" t="s">
        <v>19</v>
      </c>
      <c r="L54">
        <v>1</v>
      </c>
      <c r="M54" t="s">
        <v>19</v>
      </c>
      <c r="N54" t="s">
        <v>19</v>
      </c>
      <c r="O54">
        <v>5</v>
      </c>
    </row>
    <row r="55" spans="1:19" x14ac:dyDescent="0.35">
      <c r="A55">
        <v>34</v>
      </c>
      <c r="B55" t="s">
        <v>154</v>
      </c>
      <c r="C55" t="s">
        <v>151</v>
      </c>
      <c r="D55" t="s">
        <v>62</v>
      </c>
      <c r="E55">
        <v>3</v>
      </c>
      <c r="F55" t="s">
        <v>19</v>
      </c>
      <c r="G55" t="s">
        <v>19</v>
      </c>
      <c r="H55" t="s">
        <v>19</v>
      </c>
      <c r="I55">
        <v>0</v>
      </c>
      <c r="J55">
        <v>0</v>
      </c>
      <c r="K55">
        <v>1</v>
      </c>
      <c r="L55">
        <v>2</v>
      </c>
      <c r="M55" t="s">
        <v>19</v>
      </c>
      <c r="N55" t="s">
        <v>19</v>
      </c>
      <c r="O55">
        <v>3</v>
      </c>
    </row>
    <row r="56" spans="1:19" x14ac:dyDescent="0.35">
      <c r="A56">
        <v>22</v>
      </c>
      <c r="B56" t="s">
        <v>156</v>
      </c>
      <c r="C56" t="s">
        <v>151</v>
      </c>
      <c r="D56" t="s">
        <v>141</v>
      </c>
      <c r="E56">
        <v>3</v>
      </c>
      <c r="F56" t="s">
        <v>19</v>
      </c>
      <c r="G56" t="s">
        <v>19</v>
      </c>
      <c r="H56" t="s">
        <v>19</v>
      </c>
      <c r="I56">
        <v>3</v>
      </c>
      <c r="J56">
        <v>1</v>
      </c>
      <c r="K56" t="s">
        <v>19</v>
      </c>
      <c r="L56" t="s">
        <v>19</v>
      </c>
      <c r="M56">
        <v>1</v>
      </c>
      <c r="N56" t="s">
        <v>19</v>
      </c>
      <c r="O56">
        <v>3</v>
      </c>
    </row>
    <row r="57" spans="1:19" x14ac:dyDescent="0.35">
      <c r="A57">
        <v>4</v>
      </c>
      <c r="B57" t="s">
        <v>157</v>
      </c>
      <c r="C57" t="s">
        <v>17</v>
      </c>
      <c r="D57" t="s">
        <v>158</v>
      </c>
      <c r="E57">
        <v>2</v>
      </c>
      <c r="F57" t="s">
        <v>19</v>
      </c>
      <c r="G57" t="s">
        <v>19</v>
      </c>
      <c r="H57" t="s">
        <v>19</v>
      </c>
      <c r="I57">
        <v>3</v>
      </c>
      <c r="J57">
        <v>0</v>
      </c>
      <c r="K57" t="s">
        <v>19</v>
      </c>
      <c r="L57" t="s">
        <v>19</v>
      </c>
      <c r="M57" t="s">
        <v>19</v>
      </c>
      <c r="N57" t="s">
        <v>19</v>
      </c>
      <c r="O57">
        <v>3</v>
      </c>
    </row>
    <row r="58" spans="1:19" x14ac:dyDescent="0.35">
      <c r="A58">
        <v>10</v>
      </c>
      <c r="B58" t="s">
        <v>159</v>
      </c>
      <c r="C58" t="s">
        <v>17</v>
      </c>
      <c r="D58" t="s">
        <v>141</v>
      </c>
      <c r="E58">
        <v>2</v>
      </c>
      <c r="F58" t="s">
        <v>19</v>
      </c>
      <c r="G58" t="s">
        <v>19</v>
      </c>
      <c r="H58" t="s">
        <v>19</v>
      </c>
      <c r="I58">
        <v>0</v>
      </c>
      <c r="J58">
        <v>0</v>
      </c>
      <c r="K58" t="s">
        <v>19</v>
      </c>
      <c r="L58" t="s">
        <v>19</v>
      </c>
      <c r="M58" t="s">
        <v>19</v>
      </c>
      <c r="N58" t="s">
        <v>19</v>
      </c>
      <c r="O58">
        <v>2</v>
      </c>
    </row>
    <row r="59" spans="1:19" x14ac:dyDescent="0.35">
      <c r="A59">
        <v>23</v>
      </c>
      <c r="B59" t="s">
        <v>160</v>
      </c>
      <c r="C59" t="s">
        <v>17</v>
      </c>
      <c r="D59" t="s">
        <v>158</v>
      </c>
      <c r="E59">
        <v>5</v>
      </c>
      <c r="F59" t="s">
        <v>19</v>
      </c>
      <c r="G59" t="s">
        <v>19</v>
      </c>
      <c r="H59" t="s">
        <v>19</v>
      </c>
      <c r="I59">
        <v>1</v>
      </c>
      <c r="J59">
        <v>0</v>
      </c>
      <c r="K59" t="s">
        <v>19</v>
      </c>
      <c r="L59" t="s">
        <v>19</v>
      </c>
      <c r="M59" t="s">
        <v>19</v>
      </c>
      <c r="N59" t="s">
        <v>19</v>
      </c>
      <c r="O59">
        <v>2</v>
      </c>
    </row>
    <row r="60" spans="1:19" x14ac:dyDescent="0.35">
      <c r="A60">
        <v>99</v>
      </c>
      <c r="B60" t="s">
        <v>161</v>
      </c>
      <c r="C60" t="s">
        <v>28</v>
      </c>
      <c r="D60" t="s">
        <v>158</v>
      </c>
      <c r="E60">
        <v>1</v>
      </c>
      <c r="F60" t="s">
        <v>19</v>
      </c>
      <c r="G60" t="s">
        <v>19</v>
      </c>
      <c r="H60" t="s">
        <v>19</v>
      </c>
      <c r="I60">
        <v>0</v>
      </c>
      <c r="J60">
        <v>0</v>
      </c>
      <c r="K60" t="s">
        <v>19</v>
      </c>
      <c r="L60">
        <v>1</v>
      </c>
      <c r="M60" t="s">
        <v>19</v>
      </c>
      <c r="N60" t="s">
        <v>19</v>
      </c>
      <c r="O60">
        <v>1</v>
      </c>
    </row>
    <row r="61" spans="1:19" x14ac:dyDescent="0.35">
      <c r="B61" t="s">
        <v>78</v>
      </c>
      <c r="E61">
        <v>8</v>
      </c>
      <c r="F61">
        <v>6</v>
      </c>
      <c r="G61">
        <v>7</v>
      </c>
      <c r="H61">
        <v>7</v>
      </c>
      <c r="I61">
        <v>105</v>
      </c>
      <c r="J61">
        <v>21</v>
      </c>
      <c r="K61">
        <v>2</v>
      </c>
      <c r="L61">
        <v>47</v>
      </c>
      <c r="M61">
        <v>53</v>
      </c>
      <c r="N61">
        <v>0.89</v>
      </c>
      <c r="O61">
        <v>233</v>
      </c>
    </row>
    <row r="62" spans="1:19" x14ac:dyDescent="0.35">
      <c r="B62" t="s">
        <v>82</v>
      </c>
      <c r="E62">
        <v>8</v>
      </c>
      <c r="F62">
        <v>3</v>
      </c>
      <c r="G62">
        <v>0</v>
      </c>
      <c r="H62">
        <v>0</v>
      </c>
      <c r="I62">
        <v>23</v>
      </c>
      <c r="J62">
        <v>2</v>
      </c>
      <c r="K62">
        <v>0</v>
      </c>
      <c r="L62">
        <v>56</v>
      </c>
      <c r="M62">
        <v>51</v>
      </c>
      <c r="N62">
        <v>1.1000000000000001</v>
      </c>
      <c r="O62">
        <v>173</v>
      </c>
    </row>
    <row r="63" spans="1:19" x14ac:dyDescent="0.35">
      <c r="A63" t="s">
        <v>173</v>
      </c>
    </row>
    <row r="64" spans="1:19" x14ac:dyDescent="0.35">
      <c r="A64" t="s">
        <v>4</v>
      </c>
      <c r="B64" t="s">
        <v>5</v>
      </c>
      <c r="C64" t="s">
        <v>6</v>
      </c>
      <c r="D64" t="s">
        <v>7</v>
      </c>
      <c r="E64" t="s">
        <v>174</v>
      </c>
      <c r="F64" t="s">
        <v>9</v>
      </c>
      <c r="G64" t="s">
        <v>175</v>
      </c>
      <c r="H64" t="s">
        <v>176</v>
      </c>
      <c r="I64" t="s">
        <v>177</v>
      </c>
      <c r="J64" t="s">
        <v>178</v>
      </c>
      <c r="K64" t="s">
        <v>179</v>
      </c>
      <c r="L64" t="s">
        <v>123</v>
      </c>
      <c r="M64" t="s">
        <v>122</v>
      </c>
      <c r="N64" t="s">
        <v>180</v>
      </c>
      <c r="O64" t="s">
        <v>128</v>
      </c>
      <c r="P64" t="s">
        <v>129</v>
      </c>
      <c r="Q64" t="s">
        <v>181</v>
      </c>
      <c r="R64" t="s">
        <v>126</v>
      </c>
      <c r="S64" t="s">
        <v>182</v>
      </c>
    </row>
    <row r="65" spans="1:19" x14ac:dyDescent="0.35">
      <c r="A65">
        <v>21</v>
      </c>
      <c r="B65" t="s">
        <v>138</v>
      </c>
      <c r="C65" t="s">
        <v>34</v>
      </c>
      <c r="D65" t="s">
        <v>139</v>
      </c>
      <c r="E65">
        <v>4</v>
      </c>
      <c r="F65">
        <v>3</v>
      </c>
      <c r="G65">
        <v>3</v>
      </c>
      <c r="H65">
        <v>0</v>
      </c>
      <c r="I65">
        <v>1</v>
      </c>
      <c r="J65">
        <v>1</v>
      </c>
      <c r="K65">
        <v>17</v>
      </c>
      <c r="L65">
        <v>5</v>
      </c>
      <c r="M65">
        <v>3</v>
      </c>
      <c r="N65">
        <v>1</v>
      </c>
      <c r="O65">
        <v>2</v>
      </c>
      <c r="P65">
        <v>6</v>
      </c>
      <c r="Q65">
        <v>2.4700000000000002</v>
      </c>
      <c r="R65" t="s">
        <v>19</v>
      </c>
      <c r="S65">
        <v>0.41</v>
      </c>
    </row>
    <row r="66" spans="1:19" x14ac:dyDescent="0.35">
      <c r="A66">
        <v>18</v>
      </c>
      <c r="B66" t="s">
        <v>183</v>
      </c>
      <c r="C66" t="s">
        <v>28</v>
      </c>
      <c r="D66" t="s">
        <v>184</v>
      </c>
      <c r="E66">
        <v>3</v>
      </c>
      <c r="F66">
        <v>3</v>
      </c>
      <c r="G66">
        <v>3</v>
      </c>
      <c r="H66">
        <v>0</v>
      </c>
      <c r="I66">
        <v>0</v>
      </c>
      <c r="J66">
        <v>1</v>
      </c>
      <c r="K66">
        <v>16</v>
      </c>
      <c r="L66">
        <v>12</v>
      </c>
      <c r="M66">
        <v>1</v>
      </c>
      <c r="N66">
        <v>1</v>
      </c>
      <c r="O66">
        <v>4</v>
      </c>
      <c r="P66">
        <v>13</v>
      </c>
      <c r="Q66">
        <v>5.69</v>
      </c>
      <c r="R66" t="s">
        <v>19</v>
      </c>
      <c r="S66">
        <v>0.44</v>
      </c>
    </row>
    <row r="67" spans="1:19" x14ac:dyDescent="0.35">
      <c r="A67">
        <v>19</v>
      </c>
      <c r="B67" t="s">
        <v>185</v>
      </c>
      <c r="C67" t="s">
        <v>151</v>
      </c>
      <c r="D67" t="s">
        <v>184</v>
      </c>
      <c r="E67">
        <v>3</v>
      </c>
      <c r="F67">
        <v>1</v>
      </c>
      <c r="G67">
        <v>1</v>
      </c>
      <c r="H67">
        <v>0</v>
      </c>
      <c r="I67">
        <v>0</v>
      </c>
      <c r="J67">
        <v>1</v>
      </c>
      <c r="K67">
        <v>8</v>
      </c>
      <c r="L67">
        <v>1</v>
      </c>
      <c r="M67">
        <v>0</v>
      </c>
      <c r="N67">
        <v>0</v>
      </c>
      <c r="O67">
        <v>0</v>
      </c>
      <c r="P67">
        <v>6</v>
      </c>
      <c r="Q67">
        <v>5.25</v>
      </c>
      <c r="R67" t="s">
        <v>19</v>
      </c>
      <c r="S67">
        <v>0</v>
      </c>
    </row>
    <row r="68" spans="1:19" x14ac:dyDescent="0.35">
      <c r="A68">
        <v>7</v>
      </c>
      <c r="B68" t="s">
        <v>148</v>
      </c>
      <c r="C68" t="s">
        <v>17</v>
      </c>
      <c r="D68" t="s">
        <v>149</v>
      </c>
      <c r="E68">
        <v>3</v>
      </c>
      <c r="F68">
        <v>1</v>
      </c>
      <c r="G68">
        <v>1</v>
      </c>
      <c r="H68">
        <v>0</v>
      </c>
      <c r="I68">
        <v>0</v>
      </c>
      <c r="J68" t="s">
        <v>19</v>
      </c>
      <c r="K68">
        <v>6</v>
      </c>
      <c r="L68">
        <v>2</v>
      </c>
      <c r="M68">
        <v>0</v>
      </c>
      <c r="N68">
        <v>0</v>
      </c>
      <c r="O68">
        <v>1</v>
      </c>
      <c r="P68">
        <v>6</v>
      </c>
      <c r="Q68">
        <v>7</v>
      </c>
      <c r="R68" t="s">
        <v>19</v>
      </c>
      <c r="S68">
        <v>0</v>
      </c>
    </row>
    <row r="69" spans="1:19" x14ac:dyDescent="0.35">
      <c r="B69" t="s">
        <v>78</v>
      </c>
      <c r="E69">
        <v>8</v>
      </c>
      <c r="F69">
        <v>8</v>
      </c>
      <c r="G69">
        <v>8</v>
      </c>
      <c r="H69">
        <v>0</v>
      </c>
      <c r="I69">
        <v>1</v>
      </c>
      <c r="J69">
        <v>3</v>
      </c>
      <c r="K69">
        <v>47</v>
      </c>
      <c r="L69">
        <v>20</v>
      </c>
      <c r="M69">
        <v>4</v>
      </c>
      <c r="N69">
        <v>2</v>
      </c>
      <c r="O69">
        <v>7</v>
      </c>
      <c r="P69">
        <v>31</v>
      </c>
      <c r="Q69">
        <v>4.62</v>
      </c>
      <c r="R69">
        <v>0</v>
      </c>
      <c r="S69">
        <v>0.3</v>
      </c>
    </row>
    <row r="70" spans="1:19" x14ac:dyDescent="0.35">
      <c r="B70" t="s">
        <v>82</v>
      </c>
      <c r="E70">
        <v>8</v>
      </c>
      <c r="F70">
        <v>8</v>
      </c>
      <c r="G70">
        <v>0</v>
      </c>
      <c r="H70">
        <v>8</v>
      </c>
      <c r="I70">
        <v>0</v>
      </c>
      <c r="J70">
        <v>3</v>
      </c>
      <c r="K70">
        <v>41.1</v>
      </c>
      <c r="L70">
        <v>76</v>
      </c>
      <c r="M70">
        <v>60</v>
      </c>
      <c r="N70">
        <v>44</v>
      </c>
      <c r="O70">
        <v>23</v>
      </c>
      <c r="P70">
        <v>17</v>
      </c>
      <c r="Q70">
        <v>2.88</v>
      </c>
      <c r="R70">
        <v>2</v>
      </c>
      <c r="S70">
        <v>7.45</v>
      </c>
    </row>
    <row r="71" spans="1:19" x14ac:dyDescent="0.35">
      <c r="A71" t="s">
        <v>186</v>
      </c>
    </row>
    <row r="72" spans="1:19" x14ac:dyDescent="0.35">
      <c r="A72" t="s">
        <v>4</v>
      </c>
      <c r="B72" t="s">
        <v>5</v>
      </c>
      <c r="C72" t="s">
        <v>6</v>
      </c>
      <c r="D72" t="s">
        <v>7</v>
      </c>
      <c r="E72" t="s">
        <v>18</v>
      </c>
      <c r="F72" t="s">
        <v>187</v>
      </c>
      <c r="G72" t="s">
        <v>188</v>
      </c>
      <c r="H72" t="s">
        <v>189</v>
      </c>
      <c r="I72" t="s">
        <v>190</v>
      </c>
      <c r="J72" t="s">
        <v>191</v>
      </c>
      <c r="K72" t="s">
        <v>192</v>
      </c>
      <c r="L72" t="s">
        <v>193</v>
      </c>
      <c r="M72" t="s">
        <v>194</v>
      </c>
      <c r="N72" t="s">
        <v>195</v>
      </c>
      <c r="O72" t="s">
        <v>196</v>
      </c>
      <c r="P72" t="s">
        <v>197</v>
      </c>
    </row>
    <row r="73" spans="1:19" x14ac:dyDescent="0.35">
      <c r="A73">
        <v>7</v>
      </c>
      <c r="B73" t="s">
        <v>148</v>
      </c>
      <c r="C73" t="s">
        <v>17</v>
      </c>
      <c r="D73" t="s">
        <v>149</v>
      </c>
      <c r="E73">
        <v>8</v>
      </c>
      <c r="F73">
        <v>38</v>
      </c>
      <c r="G73">
        <v>34</v>
      </c>
      <c r="H73">
        <v>3</v>
      </c>
      <c r="I73">
        <v>1</v>
      </c>
      <c r="J73">
        <v>0.97399999999999998</v>
      </c>
      <c r="K73" t="s">
        <v>19</v>
      </c>
      <c r="L73">
        <v>1</v>
      </c>
      <c r="M73" t="s">
        <v>19</v>
      </c>
      <c r="N73" t="s">
        <v>19</v>
      </c>
      <c r="O73" t="s">
        <v>19</v>
      </c>
      <c r="P73" t="s">
        <v>19</v>
      </c>
    </row>
    <row r="74" spans="1:19" x14ac:dyDescent="0.35">
      <c r="A74">
        <v>13</v>
      </c>
      <c r="B74" t="s">
        <v>135</v>
      </c>
      <c r="C74" t="s">
        <v>28</v>
      </c>
      <c r="D74" t="s">
        <v>136</v>
      </c>
      <c r="E74">
        <v>8</v>
      </c>
      <c r="F74">
        <v>31</v>
      </c>
      <c r="G74">
        <v>29</v>
      </c>
      <c r="H74">
        <v>2</v>
      </c>
      <c r="I74">
        <v>0</v>
      </c>
      <c r="J74">
        <v>1</v>
      </c>
      <c r="K74" t="s">
        <v>19</v>
      </c>
      <c r="L74">
        <v>4</v>
      </c>
      <c r="M74" t="s">
        <v>19</v>
      </c>
      <c r="N74" t="s">
        <v>19</v>
      </c>
      <c r="O74" t="s">
        <v>19</v>
      </c>
      <c r="P74" t="s">
        <v>19</v>
      </c>
    </row>
    <row r="75" spans="1:19" x14ac:dyDescent="0.35">
      <c r="A75">
        <v>9</v>
      </c>
      <c r="B75" t="s">
        <v>150</v>
      </c>
      <c r="C75" t="s">
        <v>151</v>
      </c>
      <c r="D75" t="s">
        <v>152</v>
      </c>
      <c r="E75">
        <v>3</v>
      </c>
      <c r="F75">
        <v>24</v>
      </c>
      <c r="G75">
        <v>22</v>
      </c>
      <c r="H75">
        <v>1</v>
      </c>
      <c r="I75">
        <v>1</v>
      </c>
      <c r="J75">
        <v>0.95799999999999996</v>
      </c>
      <c r="K75" t="s">
        <v>19</v>
      </c>
      <c r="L75" t="s">
        <v>19</v>
      </c>
      <c r="M75" t="s">
        <v>19</v>
      </c>
      <c r="N75" t="s">
        <v>19</v>
      </c>
      <c r="O75" t="s">
        <v>19</v>
      </c>
      <c r="P75" t="s">
        <v>19</v>
      </c>
    </row>
    <row r="76" spans="1:19" x14ac:dyDescent="0.35">
      <c r="A76">
        <v>2</v>
      </c>
      <c r="B76" t="s">
        <v>142</v>
      </c>
      <c r="C76" t="s">
        <v>34</v>
      </c>
      <c r="D76" t="s">
        <v>143</v>
      </c>
      <c r="E76">
        <v>8</v>
      </c>
      <c r="F76">
        <v>28</v>
      </c>
      <c r="G76">
        <v>17</v>
      </c>
      <c r="H76">
        <v>11</v>
      </c>
      <c r="I76">
        <v>0</v>
      </c>
      <c r="J76">
        <v>1</v>
      </c>
      <c r="K76" t="s">
        <v>19</v>
      </c>
      <c r="L76" t="s">
        <v>19</v>
      </c>
      <c r="M76" t="s">
        <v>19</v>
      </c>
      <c r="N76" t="s">
        <v>19</v>
      </c>
      <c r="O76" t="s">
        <v>19</v>
      </c>
      <c r="P76" t="s">
        <v>19</v>
      </c>
    </row>
    <row r="77" spans="1:19" x14ac:dyDescent="0.35">
      <c r="A77">
        <v>21</v>
      </c>
      <c r="B77" t="s">
        <v>138</v>
      </c>
      <c r="C77" t="s">
        <v>34</v>
      </c>
      <c r="D77" t="s">
        <v>139</v>
      </c>
      <c r="E77">
        <v>8</v>
      </c>
      <c r="F77">
        <v>15</v>
      </c>
      <c r="G77">
        <v>9</v>
      </c>
      <c r="H77">
        <v>6</v>
      </c>
      <c r="I77">
        <v>0</v>
      </c>
      <c r="J77">
        <v>1</v>
      </c>
      <c r="K77" t="s">
        <v>19</v>
      </c>
      <c r="L77" t="s">
        <v>19</v>
      </c>
      <c r="M77" t="s">
        <v>19</v>
      </c>
      <c r="N77" t="s">
        <v>19</v>
      </c>
      <c r="O77" t="s">
        <v>19</v>
      </c>
      <c r="P77" t="s">
        <v>19</v>
      </c>
    </row>
    <row r="78" spans="1:19" x14ac:dyDescent="0.35">
      <c r="A78">
        <v>33</v>
      </c>
      <c r="B78" t="s">
        <v>137</v>
      </c>
      <c r="C78" t="s">
        <v>17</v>
      </c>
      <c r="D78" t="s">
        <v>125</v>
      </c>
      <c r="E78">
        <v>8</v>
      </c>
      <c r="F78">
        <v>26</v>
      </c>
      <c r="G78">
        <v>9</v>
      </c>
      <c r="H78">
        <v>16</v>
      </c>
      <c r="I78">
        <v>1</v>
      </c>
      <c r="J78">
        <v>0.96199999999999997</v>
      </c>
      <c r="K78" t="s">
        <v>19</v>
      </c>
      <c r="L78" t="s">
        <v>19</v>
      </c>
      <c r="M78" t="s">
        <v>19</v>
      </c>
      <c r="N78" t="s">
        <v>19</v>
      </c>
      <c r="O78" t="s">
        <v>19</v>
      </c>
      <c r="P78" t="s">
        <v>19</v>
      </c>
    </row>
    <row r="79" spans="1:19" x14ac:dyDescent="0.35">
      <c r="A79">
        <v>8</v>
      </c>
      <c r="B79" t="s">
        <v>140</v>
      </c>
      <c r="C79" t="s">
        <v>17</v>
      </c>
      <c r="D79" t="s">
        <v>141</v>
      </c>
      <c r="E79">
        <v>8</v>
      </c>
      <c r="F79">
        <v>10</v>
      </c>
      <c r="G79">
        <v>8</v>
      </c>
      <c r="H79">
        <v>1</v>
      </c>
      <c r="I79">
        <v>1</v>
      </c>
      <c r="J79">
        <v>0.9</v>
      </c>
      <c r="K79" t="s">
        <v>19</v>
      </c>
      <c r="L79" t="s">
        <v>19</v>
      </c>
      <c r="M79" t="s">
        <v>19</v>
      </c>
      <c r="N79" t="s">
        <v>19</v>
      </c>
      <c r="O79" t="s">
        <v>19</v>
      </c>
      <c r="P79" t="s">
        <v>19</v>
      </c>
    </row>
    <row r="80" spans="1:19" x14ac:dyDescent="0.35">
      <c r="A80">
        <v>12</v>
      </c>
      <c r="B80" t="s">
        <v>145</v>
      </c>
      <c r="C80" t="s">
        <v>34</v>
      </c>
      <c r="D80" t="s">
        <v>146</v>
      </c>
      <c r="E80">
        <v>8</v>
      </c>
      <c r="F80">
        <v>18</v>
      </c>
      <c r="G80">
        <v>6</v>
      </c>
      <c r="H80">
        <v>12</v>
      </c>
      <c r="I80">
        <v>0</v>
      </c>
      <c r="J80">
        <v>1</v>
      </c>
      <c r="K80" t="s">
        <v>19</v>
      </c>
      <c r="L80" t="s">
        <v>19</v>
      </c>
      <c r="M80" t="s">
        <v>19</v>
      </c>
      <c r="N80" t="s">
        <v>19</v>
      </c>
      <c r="O80" t="s">
        <v>19</v>
      </c>
      <c r="P80" t="s">
        <v>19</v>
      </c>
    </row>
    <row r="81" spans="1:16" x14ac:dyDescent="0.35">
      <c r="A81">
        <v>3</v>
      </c>
      <c r="B81" t="s">
        <v>144</v>
      </c>
      <c r="C81" t="s">
        <v>17</v>
      </c>
      <c r="D81" t="s">
        <v>141</v>
      </c>
      <c r="E81">
        <v>8</v>
      </c>
      <c r="F81">
        <v>4</v>
      </c>
      <c r="G81">
        <v>4</v>
      </c>
      <c r="H81">
        <v>0</v>
      </c>
      <c r="I81">
        <v>0</v>
      </c>
      <c r="J81">
        <v>1</v>
      </c>
      <c r="K81" t="s">
        <v>19</v>
      </c>
      <c r="L81" t="s">
        <v>19</v>
      </c>
      <c r="M81" t="s">
        <v>19</v>
      </c>
      <c r="N81" t="s">
        <v>19</v>
      </c>
      <c r="O81" t="s">
        <v>19</v>
      </c>
      <c r="P81" t="s">
        <v>19</v>
      </c>
    </row>
    <row r="82" spans="1:16" x14ac:dyDescent="0.35">
      <c r="A82">
        <v>34</v>
      </c>
      <c r="B82" t="s">
        <v>154</v>
      </c>
      <c r="C82" t="s">
        <v>151</v>
      </c>
      <c r="D82" t="s">
        <v>62</v>
      </c>
      <c r="E82">
        <v>3</v>
      </c>
      <c r="F82">
        <v>1</v>
      </c>
      <c r="G82">
        <v>1</v>
      </c>
      <c r="H82">
        <v>0</v>
      </c>
      <c r="I82">
        <v>0</v>
      </c>
      <c r="J82">
        <v>1</v>
      </c>
      <c r="K82" t="s">
        <v>19</v>
      </c>
      <c r="L82" t="s">
        <v>19</v>
      </c>
      <c r="M82" t="s">
        <v>19</v>
      </c>
      <c r="N82" t="s">
        <v>19</v>
      </c>
      <c r="O82" t="s">
        <v>19</v>
      </c>
      <c r="P82" t="s">
        <v>19</v>
      </c>
    </row>
    <row r="83" spans="1:16" x14ac:dyDescent="0.35">
      <c r="A83">
        <v>4</v>
      </c>
      <c r="B83" t="s">
        <v>157</v>
      </c>
      <c r="C83" t="s">
        <v>17</v>
      </c>
      <c r="D83" t="s">
        <v>158</v>
      </c>
      <c r="E83">
        <v>2</v>
      </c>
      <c r="F83">
        <v>1</v>
      </c>
      <c r="G83">
        <v>1</v>
      </c>
      <c r="H83">
        <v>0</v>
      </c>
      <c r="I83">
        <v>0</v>
      </c>
      <c r="J83">
        <v>1</v>
      </c>
      <c r="K83" t="s">
        <v>19</v>
      </c>
      <c r="L83" t="s">
        <v>19</v>
      </c>
      <c r="M83" t="s">
        <v>19</v>
      </c>
      <c r="N83" t="s">
        <v>19</v>
      </c>
      <c r="O83" t="s">
        <v>19</v>
      </c>
      <c r="P83" t="s">
        <v>19</v>
      </c>
    </row>
    <row r="84" spans="1:16" x14ac:dyDescent="0.35">
      <c r="A84">
        <v>15</v>
      </c>
      <c r="B84" t="s">
        <v>147</v>
      </c>
      <c r="C84" t="s">
        <v>34</v>
      </c>
      <c r="D84" t="s">
        <v>62</v>
      </c>
      <c r="E84">
        <v>8</v>
      </c>
      <c r="F84">
        <v>1</v>
      </c>
      <c r="G84">
        <v>1</v>
      </c>
      <c r="H84">
        <v>0</v>
      </c>
      <c r="I84">
        <v>0</v>
      </c>
      <c r="J84">
        <v>1</v>
      </c>
      <c r="K84" t="s">
        <v>19</v>
      </c>
      <c r="L84" t="s">
        <v>19</v>
      </c>
      <c r="M84" t="s">
        <v>19</v>
      </c>
      <c r="N84" t="s">
        <v>19</v>
      </c>
      <c r="O84" t="s">
        <v>19</v>
      </c>
      <c r="P84" t="s">
        <v>19</v>
      </c>
    </row>
    <row r="85" spans="1:16" x14ac:dyDescent="0.35">
      <c r="A85">
        <v>11</v>
      </c>
      <c r="B85" t="s">
        <v>153</v>
      </c>
      <c r="C85" t="s">
        <v>61</v>
      </c>
      <c r="D85" t="s">
        <v>141</v>
      </c>
      <c r="E85">
        <v>6</v>
      </c>
      <c r="F85">
        <v>2</v>
      </c>
      <c r="G85">
        <v>0</v>
      </c>
      <c r="H85">
        <v>2</v>
      </c>
      <c r="I85">
        <v>0</v>
      </c>
      <c r="J85">
        <v>1</v>
      </c>
      <c r="K85" t="s">
        <v>19</v>
      </c>
      <c r="L85" t="s">
        <v>19</v>
      </c>
      <c r="M85" t="s">
        <v>19</v>
      </c>
      <c r="N85" t="s">
        <v>19</v>
      </c>
      <c r="O85" t="s">
        <v>19</v>
      </c>
      <c r="P85" t="s">
        <v>19</v>
      </c>
    </row>
    <row r="86" spans="1:16" x14ac:dyDescent="0.35">
      <c r="A86">
        <v>19</v>
      </c>
      <c r="B86" t="s">
        <v>185</v>
      </c>
      <c r="C86" t="s">
        <v>151</v>
      </c>
      <c r="D86" t="s">
        <v>184</v>
      </c>
      <c r="E86">
        <v>3</v>
      </c>
      <c r="F86">
        <v>1</v>
      </c>
      <c r="G86">
        <v>0</v>
      </c>
      <c r="H86">
        <v>1</v>
      </c>
      <c r="I86">
        <v>0</v>
      </c>
      <c r="J86">
        <v>1</v>
      </c>
      <c r="K86" t="s">
        <v>19</v>
      </c>
      <c r="L86" t="s">
        <v>19</v>
      </c>
      <c r="M86" t="s">
        <v>19</v>
      </c>
      <c r="N86" t="s">
        <v>19</v>
      </c>
      <c r="O86" t="s">
        <v>19</v>
      </c>
      <c r="P86" t="s">
        <v>19</v>
      </c>
    </row>
    <row r="87" spans="1:16" x14ac:dyDescent="0.35">
      <c r="A87">
        <v>23</v>
      </c>
      <c r="B87" t="s">
        <v>160</v>
      </c>
      <c r="C87" t="s">
        <v>17</v>
      </c>
      <c r="D87" t="s">
        <v>158</v>
      </c>
      <c r="E87">
        <v>5</v>
      </c>
      <c r="F87">
        <v>1</v>
      </c>
      <c r="G87">
        <v>0</v>
      </c>
      <c r="H87">
        <v>1</v>
      </c>
      <c r="I87">
        <v>0</v>
      </c>
      <c r="J87">
        <v>1</v>
      </c>
      <c r="K87" t="s">
        <v>19</v>
      </c>
      <c r="L87" t="s">
        <v>19</v>
      </c>
      <c r="M87" t="s">
        <v>19</v>
      </c>
      <c r="N87" t="s">
        <v>19</v>
      </c>
      <c r="O87" t="s">
        <v>19</v>
      </c>
      <c r="P87" t="s">
        <v>19</v>
      </c>
    </row>
    <row r="88" spans="1:16" x14ac:dyDescent="0.35">
      <c r="B88" t="s">
        <v>78</v>
      </c>
      <c r="E88">
        <v>8</v>
      </c>
      <c r="F88">
        <v>201</v>
      </c>
      <c r="G88">
        <v>141</v>
      </c>
      <c r="H88">
        <v>56</v>
      </c>
      <c r="I88">
        <v>4</v>
      </c>
      <c r="J88">
        <v>0.98</v>
      </c>
      <c r="K88" t="s">
        <v>19</v>
      </c>
      <c r="L88">
        <v>4</v>
      </c>
      <c r="M88" t="s">
        <v>19</v>
      </c>
      <c r="N88" t="s">
        <v>19</v>
      </c>
      <c r="O88">
        <v>0</v>
      </c>
      <c r="P88">
        <v>0</v>
      </c>
    </row>
    <row r="89" spans="1:16" x14ac:dyDescent="0.35">
      <c r="B89" t="s">
        <v>82</v>
      </c>
      <c r="E89">
        <v>8</v>
      </c>
      <c r="F89">
        <v>194</v>
      </c>
      <c r="G89">
        <v>124</v>
      </c>
      <c r="H89">
        <v>56</v>
      </c>
      <c r="I89">
        <v>14</v>
      </c>
      <c r="J89">
        <v>0.92800000000000005</v>
      </c>
      <c r="K89">
        <v>2</v>
      </c>
      <c r="L89">
        <v>10</v>
      </c>
      <c r="M89">
        <v>2</v>
      </c>
      <c r="N89">
        <v>0.16700000000000001</v>
      </c>
      <c r="O89">
        <v>8</v>
      </c>
      <c r="P89">
        <v>0</v>
      </c>
    </row>
    <row r="90" spans="1:16" x14ac:dyDescent="0.35">
      <c r="A90" t="s">
        <v>198</v>
      </c>
    </row>
    <row r="91" spans="1:16" x14ac:dyDescent="0.35">
      <c r="A91" t="s">
        <v>99</v>
      </c>
    </row>
    <row r="93" spans="1:16" x14ac:dyDescent="0.35">
      <c r="A93" t="s">
        <v>100</v>
      </c>
    </row>
    <row r="95" spans="1:16" x14ac:dyDescent="0.35">
      <c r="A95" t="s">
        <v>101</v>
      </c>
    </row>
    <row r="97" spans="1:1" x14ac:dyDescent="0.35">
      <c r="A97" t="s">
        <v>102</v>
      </c>
    </row>
    <row r="99" spans="1:1" x14ac:dyDescent="0.35">
      <c r="A99" t="s">
        <v>103</v>
      </c>
    </row>
    <row r="100" spans="1:1" x14ac:dyDescent="0.35">
      <c r="A100" t="s">
        <v>104</v>
      </c>
    </row>
    <row r="101" spans="1:1" x14ac:dyDescent="0.35">
      <c r="A101" t="s">
        <v>105</v>
      </c>
    </row>
    <row r="102" spans="1:1" x14ac:dyDescent="0.35">
      <c r="A102" t="s">
        <v>106</v>
      </c>
    </row>
    <row r="103" spans="1:1" x14ac:dyDescent="0.35">
      <c r="A103" t="s">
        <v>107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B982-C34D-4564-A607-857A80F35285}">
  <dimension ref="A1:AD104"/>
  <sheetViews>
    <sheetView workbookViewId="0">
      <selection activeCell="G3" sqref="G3"/>
    </sheetView>
  </sheetViews>
  <sheetFormatPr defaultRowHeight="14.5" x14ac:dyDescent="0.35"/>
  <cols>
    <col min="4" max="4" width="50.1796875" customWidth="1"/>
  </cols>
  <sheetData>
    <row r="1" spans="1:30" ht="15" thickBot="1" x14ac:dyDescent="0.4">
      <c r="A1" t="s">
        <v>7</v>
      </c>
      <c r="B1" t="s">
        <v>306</v>
      </c>
    </row>
    <row r="2" spans="1:30" x14ac:dyDescent="0.35">
      <c r="A2" t="s">
        <v>220</v>
      </c>
      <c r="B2" cm="1">
        <f t="array" ref="B2:B13">SUMIF(D20:D80,A2:A13,G20:G80)</f>
        <v>0</v>
      </c>
      <c r="D2" s="9" t="s">
        <v>317</v>
      </c>
      <c r="E2" s="22"/>
      <c r="G2" t="s">
        <v>313</v>
      </c>
    </row>
    <row r="3" spans="1:30" ht="72.5" x14ac:dyDescent="0.35">
      <c r="A3" t="s">
        <v>223</v>
      </c>
      <c r="B3">
        <v>3</v>
      </c>
      <c r="D3" s="3" t="s">
        <v>308</v>
      </c>
      <c r="E3" s="4"/>
    </row>
    <row r="4" spans="1:30" x14ac:dyDescent="0.35">
      <c r="A4" t="s">
        <v>225</v>
      </c>
      <c r="B4">
        <v>1</v>
      </c>
      <c r="D4" s="23"/>
      <c r="E4" s="24" t="s">
        <v>314</v>
      </c>
      <c r="AD4" t="s">
        <v>7</v>
      </c>
    </row>
    <row r="5" spans="1:30" x14ac:dyDescent="0.35">
      <c r="A5" t="s">
        <v>227</v>
      </c>
      <c r="B5">
        <v>2</v>
      </c>
      <c r="D5" s="5" t="s">
        <v>309</v>
      </c>
      <c r="E5" s="4">
        <f>36+22</f>
        <v>58</v>
      </c>
      <c r="AD5" t="s">
        <v>220</v>
      </c>
    </row>
    <row r="6" spans="1:30" x14ac:dyDescent="0.35">
      <c r="A6" t="s">
        <v>230</v>
      </c>
      <c r="B6">
        <v>36</v>
      </c>
      <c r="D6" s="5" t="s">
        <v>310</v>
      </c>
      <c r="E6" s="4">
        <v>22</v>
      </c>
      <c r="AD6" t="s">
        <v>223</v>
      </c>
    </row>
    <row r="7" spans="1:30" x14ac:dyDescent="0.35">
      <c r="A7" t="s">
        <v>235</v>
      </c>
      <c r="B7">
        <v>22</v>
      </c>
      <c r="D7" s="5" t="s">
        <v>311</v>
      </c>
      <c r="E7" s="4">
        <v>19</v>
      </c>
      <c r="AD7" t="s">
        <v>225</v>
      </c>
    </row>
    <row r="8" spans="1:30" x14ac:dyDescent="0.35">
      <c r="A8" t="s">
        <v>239</v>
      </c>
      <c r="B8">
        <v>0</v>
      </c>
      <c r="D8" s="5" t="s">
        <v>312</v>
      </c>
      <c r="E8" s="4">
        <v>10</v>
      </c>
      <c r="AD8" t="s">
        <v>227</v>
      </c>
    </row>
    <row r="9" spans="1:30" x14ac:dyDescent="0.35">
      <c r="A9" t="s">
        <v>189</v>
      </c>
      <c r="B9">
        <v>7</v>
      </c>
      <c r="D9" s="5" t="s">
        <v>113</v>
      </c>
      <c r="E9" s="4" t="b">
        <v>1</v>
      </c>
      <c r="AD9" t="s">
        <v>230</v>
      </c>
    </row>
    <row r="10" spans="1:30" x14ac:dyDescent="0.35">
      <c r="B10">
        <v>0</v>
      </c>
      <c r="D10" s="10"/>
      <c r="E10" s="11"/>
      <c r="AD10" t="s">
        <v>235</v>
      </c>
    </row>
    <row r="11" spans="1:30" x14ac:dyDescent="0.35">
      <c r="A11" t="s">
        <v>252</v>
      </c>
      <c r="B11">
        <v>1</v>
      </c>
      <c r="D11" s="5" t="s">
        <v>315</v>
      </c>
      <c r="E11" s="21">
        <f>_xlfn.HYPGEOM.DIST(E8,E7,E6,E5,TRUE)</f>
        <v>0.97060662521212648</v>
      </c>
      <c r="AD11" t="s">
        <v>239</v>
      </c>
    </row>
    <row r="12" spans="1:30" ht="15" thickBot="1" x14ac:dyDescent="0.4">
      <c r="A12" t="s">
        <v>279</v>
      </c>
      <c r="B12">
        <v>0</v>
      </c>
      <c r="D12" s="6" t="s">
        <v>316</v>
      </c>
      <c r="E12" s="7">
        <f>1-E11</f>
        <v>2.9393374787873516E-2</v>
      </c>
      <c r="AD12" t="s">
        <v>189</v>
      </c>
    </row>
    <row r="13" spans="1:30" x14ac:dyDescent="0.35">
      <c r="A13" t="s">
        <v>292</v>
      </c>
      <c r="B13">
        <v>1</v>
      </c>
    </row>
    <row r="14" spans="1:30" x14ac:dyDescent="0.35">
      <c r="A14" t="s">
        <v>307</v>
      </c>
      <c r="B14">
        <f>SUM(_xlfn.ANCHORARRAY(B2))</f>
        <v>73</v>
      </c>
      <c r="AD14" t="s">
        <v>252</v>
      </c>
    </row>
    <row r="15" spans="1:30" x14ac:dyDescent="0.35">
      <c r="AD15" t="s">
        <v>279</v>
      </c>
    </row>
    <row r="16" spans="1:30" x14ac:dyDescent="0.35">
      <c r="AD16" t="s">
        <v>292</v>
      </c>
    </row>
    <row r="17" spans="1:19" x14ac:dyDescent="0.35">
      <c r="A17" t="s">
        <v>1</v>
      </c>
    </row>
    <row r="18" spans="1:19" x14ac:dyDescent="0.35">
      <c r="A18" t="s">
        <v>209</v>
      </c>
    </row>
    <row r="19" spans="1:19" x14ac:dyDescent="0.35">
      <c r="A19" t="s">
        <v>4</v>
      </c>
      <c r="B19" t="s">
        <v>5</v>
      </c>
      <c r="C19" t="s">
        <v>6</v>
      </c>
      <c r="D19" t="s">
        <v>7</v>
      </c>
      <c r="E19" t="s">
        <v>8</v>
      </c>
      <c r="F19" t="s">
        <v>9</v>
      </c>
      <c r="G19" t="s">
        <v>18</v>
      </c>
      <c r="H19" t="s">
        <v>189</v>
      </c>
      <c r="I19" t="s">
        <v>210</v>
      </c>
      <c r="J19" t="s">
        <v>211</v>
      </c>
      <c r="K19" t="s">
        <v>212</v>
      </c>
      <c r="L19" t="s">
        <v>213</v>
      </c>
      <c r="M19" t="s">
        <v>214</v>
      </c>
      <c r="N19" t="s">
        <v>215</v>
      </c>
      <c r="O19" t="s">
        <v>170</v>
      </c>
      <c r="P19" t="s">
        <v>165</v>
      </c>
      <c r="Q19" t="s">
        <v>216</v>
      </c>
      <c r="R19" t="s">
        <v>217</v>
      </c>
      <c r="S19" t="s">
        <v>218</v>
      </c>
    </row>
    <row r="20" spans="1:19" x14ac:dyDescent="0.35">
      <c r="A20">
        <v>0</v>
      </c>
      <c r="B20" t="s">
        <v>219</v>
      </c>
      <c r="C20" t="s">
        <v>17</v>
      </c>
      <c r="D20" t="s">
        <v>220</v>
      </c>
      <c r="E20">
        <v>1</v>
      </c>
      <c r="F20" t="s">
        <v>19</v>
      </c>
      <c r="G20">
        <v>0</v>
      </c>
      <c r="H20">
        <v>0</v>
      </c>
      <c r="I20">
        <v>0</v>
      </c>
      <c r="J20">
        <v>0</v>
      </c>
      <c r="K20">
        <v>0</v>
      </c>
      <c r="L20">
        <v>0</v>
      </c>
      <c r="M20">
        <v>0</v>
      </c>
      <c r="N20">
        <v>0</v>
      </c>
      <c r="O20" t="s">
        <v>221</v>
      </c>
      <c r="P20">
        <v>0</v>
      </c>
      <c r="Q20" t="s">
        <v>19</v>
      </c>
      <c r="R20">
        <v>0</v>
      </c>
      <c r="S20" t="s">
        <v>19</v>
      </c>
    </row>
    <row r="21" spans="1:19" x14ac:dyDescent="0.35">
      <c r="A21">
        <v>1</v>
      </c>
      <c r="B21" t="s">
        <v>222</v>
      </c>
      <c r="C21" t="s">
        <v>17</v>
      </c>
      <c r="D21" t="s">
        <v>223</v>
      </c>
      <c r="E21">
        <v>4</v>
      </c>
      <c r="F21" t="s">
        <v>19</v>
      </c>
      <c r="G21">
        <v>3</v>
      </c>
      <c r="H21">
        <v>1</v>
      </c>
      <c r="I21">
        <v>4</v>
      </c>
      <c r="J21">
        <v>0</v>
      </c>
      <c r="K21">
        <v>0</v>
      </c>
      <c r="L21">
        <v>0</v>
      </c>
      <c r="M21">
        <v>1</v>
      </c>
      <c r="N21">
        <v>1</v>
      </c>
      <c r="O21" t="s">
        <v>221</v>
      </c>
      <c r="P21">
        <v>11</v>
      </c>
      <c r="Q21">
        <v>27.3</v>
      </c>
      <c r="R21">
        <v>8</v>
      </c>
      <c r="S21">
        <v>72.7</v>
      </c>
    </row>
    <row r="22" spans="1:19" x14ac:dyDescent="0.35">
      <c r="A22">
        <v>2</v>
      </c>
      <c r="B22" t="s">
        <v>224</v>
      </c>
      <c r="C22" t="s">
        <v>17</v>
      </c>
      <c r="D22" t="s">
        <v>225</v>
      </c>
      <c r="E22">
        <v>2</v>
      </c>
      <c r="F22">
        <v>2</v>
      </c>
      <c r="G22">
        <v>0</v>
      </c>
      <c r="H22">
        <v>0</v>
      </c>
      <c r="I22">
        <v>0</v>
      </c>
      <c r="J22">
        <v>0</v>
      </c>
      <c r="K22">
        <v>0</v>
      </c>
      <c r="L22">
        <v>0</v>
      </c>
      <c r="M22">
        <v>0</v>
      </c>
      <c r="N22">
        <v>0</v>
      </c>
      <c r="O22" t="s">
        <v>221</v>
      </c>
      <c r="P22">
        <v>0</v>
      </c>
      <c r="Q22" t="s">
        <v>19</v>
      </c>
      <c r="R22">
        <v>0</v>
      </c>
      <c r="S22" t="s">
        <v>19</v>
      </c>
    </row>
    <row r="23" spans="1:19" x14ac:dyDescent="0.35">
      <c r="A23">
        <v>3</v>
      </c>
      <c r="B23" t="s">
        <v>226</v>
      </c>
      <c r="C23" t="s">
        <v>61</v>
      </c>
      <c r="D23" t="s">
        <v>227</v>
      </c>
      <c r="E23">
        <v>4</v>
      </c>
      <c r="F23">
        <v>3</v>
      </c>
      <c r="G23">
        <v>0</v>
      </c>
      <c r="H23">
        <v>0</v>
      </c>
      <c r="I23">
        <v>0</v>
      </c>
      <c r="J23">
        <v>0</v>
      </c>
      <c r="K23">
        <v>0</v>
      </c>
      <c r="L23">
        <v>5</v>
      </c>
      <c r="M23">
        <v>0</v>
      </c>
      <c r="N23">
        <v>2</v>
      </c>
      <c r="O23" t="s">
        <v>221</v>
      </c>
      <c r="P23">
        <v>0</v>
      </c>
      <c r="Q23" t="s">
        <v>19</v>
      </c>
      <c r="R23">
        <v>0</v>
      </c>
      <c r="S23" t="s">
        <v>19</v>
      </c>
    </row>
    <row r="24" spans="1:19" x14ac:dyDescent="0.35">
      <c r="A24">
        <v>4</v>
      </c>
      <c r="B24" t="s">
        <v>228</v>
      </c>
      <c r="C24" t="s">
        <v>34</v>
      </c>
      <c r="D24" t="s">
        <v>220</v>
      </c>
      <c r="E24">
        <v>4</v>
      </c>
      <c r="F24">
        <v>3</v>
      </c>
      <c r="G24">
        <v>0</v>
      </c>
      <c r="H24">
        <v>0</v>
      </c>
      <c r="I24">
        <v>0</v>
      </c>
      <c r="J24">
        <v>0</v>
      </c>
      <c r="K24">
        <v>0</v>
      </c>
      <c r="L24">
        <v>6</v>
      </c>
      <c r="M24">
        <v>1</v>
      </c>
      <c r="N24">
        <v>0</v>
      </c>
      <c r="O24" t="s">
        <v>221</v>
      </c>
      <c r="P24">
        <v>0</v>
      </c>
      <c r="Q24" t="s">
        <v>19</v>
      </c>
      <c r="R24">
        <v>0</v>
      </c>
      <c r="S24" t="s">
        <v>19</v>
      </c>
    </row>
    <row r="25" spans="1:19" x14ac:dyDescent="0.35">
      <c r="A25">
        <v>5</v>
      </c>
      <c r="B25" t="s">
        <v>229</v>
      </c>
      <c r="C25" t="s">
        <v>61</v>
      </c>
      <c r="D25" t="s">
        <v>230</v>
      </c>
      <c r="E25">
        <v>4</v>
      </c>
      <c r="F25" t="s">
        <v>19</v>
      </c>
      <c r="G25">
        <v>9</v>
      </c>
      <c r="H25">
        <v>8</v>
      </c>
      <c r="I25">
        <v>17</v>
      </c>
      <c r="J25">
        <v>2</v>
      </c>
      <c r="K25">
        <v>0</v>
      </c>
      <c r="L25">
        <v>3</v>
      </c>
      <c r="M25">
        <v>3</v>
      </c>
      <c r="N25">
        <v>0</v>
      </c>
      <c r="O25" t="s">
        <v>221</v>
      </c>
      <c r="P25">
        <v>23</v>
      </c>
      <c r="Q25">
        <v>39.1</v>
      </c>
      <c r="R25">
        <v>14</v>
      </c>
      <c r="S25">
        <v>60.9</v>
      </c>
    </row>
    <row r="26" spans="1:19" x14ac:dyDescent="0.35">
      <c r="A26">
        <v>6</v>
      </c>
      <c r="B26" t="s">
        <v>231</v>
      </c>
      <c r="C26" t="s">
        <v>17</v>
      </c>
      <c r="D26" t="s">
        <v>230</v>
      </c>
      <c r="E26">
        <v>3</v>
      </c>
      <c r="F26" t="s">
        <v>19</v>
      </c>
      <c r="G26">
        <v>2</v>
      </c>
      <c r="H26">
        <v>0</v>
      </c>
      <c r="I26">
        <v>2</v>
      </c>
      <c r="J26">
        <v>0</v>
      </c>
      <c r="K26">
        <v>0</v>
      </c>
      <c r="L26">
        <v>5</v>
      </c>
      <c r="M26">
        <v>1</v>
      </c>
      <c r="N26">
        <v>2</v>
      </c>
      <c r="O26" t="s">
        <v>221</v>
      </c>
      <c r="P26">
        <v>3</v>
      </c>
      <c r="Q26">
        <v>66.7</v>
      </c>
      <c r="R26">
        <v>3</v>
      </c>
      <c r="S26">
        <v>100</v>
      </c>
    </row>
    <row r="27" spans="1:19" x14ac:dyDescent="0.35">
      <c r="A27">
        <v>7</v>
      </c>
      <c r="B27" t="s">
        <v>232</v>
      </c>
      <c r="C27" t="s">
        <v>34</v>
      </c>
      <c r="D27" t="s">
        <v>230</v>
      </c>
      <c r="E27">
        <v>4</v>
      </c>
      <c r="F27">
        <v>3</v>
      </c>
      <c r="G27">
        <v>0</v>
      </c>
      <c r="H27">
        <v>0</v>
      </c>
      <c r="I27">
        <v>0</v>
      </c>
      <c r="J27">
        <v>0</v>
      </c>
      <c r="K27">
        <v>0</v>
      </c>
      <c r="L27">
        <v>23</v>
      </c>
      <c r="M27">
        <v>4</v>
      </c>
      <c r="N27">
        <v>0</v>
      </c>
      <c r="O27" t="s">
        <v>233</v>
      </c>
      <c r="P27">
        <v>2</v>
      </c>
      <c r="Q27">
        <v>0</v>
      </c>
      <c r="R27">
        <v>0</v>
      </c>
      <c r="S27">
        <v>0</v>
      </c>
    </row>
    <row r="28" spans="1:19" x14ac:dyDescent="0.35">
      <c r="A28">
        <v>8</v>
      </c>
      <c r="B28" t="s">
        <v>234</v>
      </c>
      <c r="C28" t="s">
        <v>17</v>
      </c>
      <c r="D28" t="s">
        <v>235</v>
      </c>
      <c r="E28">
        <v>2</v>
      </c>
      <c r="F28" t="s">
        <v>19</v>
      </c>
      <c r="G28">
        <v>0</v>
      </c>
      <c r="H28">
        <v>0</v>
      </c>
      <c r="I28">
        <v>0</v>
      </c>
      <c r="J28">
        <v>0</v>
      </c>
      <c r="K28">
        <v>0</v>
      </c>
      <c r="L28">
        <v>0</v>
      </c>
      <c r="M28">
        <v>0</v>
      </c>
      <c r="N28">
        <v>0</v>
      </c>
      <c r="O28" t="s">
        <v>221</v>
      </c>
      <c r="P28">
        <v>1</v>
      </c>
      <c r="Q28">
        <v>0</v>
      </c>
      <c r="R28">
        <v>1</v>
      </c>
      <c r="S28">
        <v>100</v>
      </c>
    </row>
    <row r="29" spans="1:19" x14ac:dyDescent="0.35">
      <c r="A29">
        <v>9</v>
      </c>
      <c r="B29" t="s">
        <v>236</v>
      </c>
      <c r="C29" t="s">
        <v>28</v>
      </c>
      <c r="D29" t="s">
        <v>235</v>
      </c>
      <c r="E29">
        <v>4</v>
      </c>
      <c r="F29">
        <v>2</v>
      </c>
      <c r="G29">
        <v>8</v>
      </c>
      <c r="H29">
        <v>4</v>
      </c>
      <c r="I29">
        <v>12</v>
      </c>
      <c r="J29">
        <v>0</v>
      </c>
      <c r="K29">
        <v>0</v>
      </c>
      <c r="L29">
        <v>6</v>
      </c>
      <c r="M29">
        <v>6</v>
      </c>
      <c r="N29">
        <v>2</v>
      </c>
      <c r="O29" t="s">
        <v>221</v>
      </c>
      <c r="P29">
        <v>27</v>
      </c>
      <c r="Q29">
        <v>29.6</v>
      </c>
      <c r="R29">
        <v>17</v>
      </c>
      <c r="S29">
        <v>63</v>
      </c>
    </row>
    <row r="30" spans="1:19" x14ac:dyDescent="0.35">
      <c r="A30">
        <v>10</v>
      </c>
      <c r="B30" t="s">
        <v>237</v>
      </c>
      <c r="C30" t="s">
        <v>34</v>
      </c>
      <c r="D30" t="s">
        <v>227</v>
      </c>
      <c r="E30">
        <v>4</v>
      </c>
      <c r="F30">
        <v>4</v>
      </c>
      <c r="G30">
        <v>2</v>
      </c>
      <c r="H30">
        <v>0</v>
      </c>
      <c r="I30">
        <v>2</v>
      </c>
      <c r="J30">
        <v>0</v>
      </c>
      <c r="K30">
        <v>1</v>
      </c>
      <c r="L30">
        <v>12</v>
      </c>
      <c r="M30">
        <v>2</v>
      </c>
      <c r="N30">
        <v>7</v>
      </c>
      <c r="O30" t="s">
        <v>221</v>
      </c>
      <c r="P30">
        <v>2</v>
      </c>
      <c r="Q30">
        <v>100</v>
      </c>
      <c r="R30">
        <v>2</v>
      </c>
      <c r="S30">
        <v>100</v>
      </c>
    </row>
    <row r="31" spans="1:19" x14ac:dyDescent="0.35">
      <c r="A31">
        <v>11</v>
      </c>
      <c r="B31" t="s">
        <v>238</v>
      </c>
      <c r="C31" t="s">
        <v>61</v>
      </c>
      <c r="D31" t="s">
        <v>239</v>
      </c>
      <c r="E31">
        <v>4</v>
      </c>
      <c r="F31">
        <v>2</v>
      </c>
      <c r="G31">
        <v>0</v>
      </c>
      <c r="H31">
        <v>0</v>
      </c>
      <c r="I31">
        <v>0</v>
      </c>
      <c r="J31">
        <v>0</v>
      </c>
      <c r="K31">
        <v>0</v>
      </c>
      <c r="L31">
        <v>9</v>
      </c>
      <c r="M31">
        <v>1</v>
      </c>
      <c r="N31">
        <v>3</v>
      </c>
      <c r="O31" t="s">
        <v>221</v>
      </c>
      <c r="P31">
        <v>3</v>
      </c>
      <c r="Q31">
        <v>0</v>
      </c>
      <c r="R31">
        <v>1</v>
      </c>
      <c r="S31">
        <v>33.299999999999997</v>
      </c>
    </row>
    <row r="32" spans="1:19" x14ac:dyDescent="0.35">
      <c r="A32">
        <v>12</v>
      </c>
      <c r="B32" t="s">
        <v>240</v>
      </c>
      <c r="C32" t="s">
        <v>17</v>
      </c>
      <c r="D32" t="s">
        <v>230</v>
      </c>
      <c r="E32">
        <v>2</v>
      </c>
      <c r="F32" t="s">
        <v>19</v>
      </c>
      <c r="G32">
        <v>0</v>
      </c>
      <c r="H32">
        <v>0</v>
      </c>
      <c r="I32">
        <v>0</v>
      </c>
      <c r="J32">
        <v>0</v>
      </c>
      <c r="K32">
        <v>0</v>
      </c>
      <c r="L32">
        <v>4</v>
      </c>
      <c r="M32">
        <v>0</v>
      </c>
      <c r="N32">
        <v>0</v>
      </c>
      <c r="O32" t="s">
        <v>221</v>
      </c>
      <c r="P32">
        <v>0</v>
      </c>
      <c r="Q32" t="s">
        <v>19</v>
      </c>
      <c r="R32">
        <v>0</v>
      </c>
      <c r="S32" t="s">
        <v>19</v>
      </c>
    </row>
    <row r="33" spans="1:19" x14ac:dyDescent="0.35">
      <c r="A33">
        <v>13</v>
      </c>
      <c r="B33" t="s">
        <v>241</v>
      </c>
      <c r="C33" t="s">
        <v>151</v>
      </c>
      <c r="D33" t="s">
        <v>235</v>
      </c>
      <c r="E33">
        <v>3</v>
      </c>
      <c r="F33" t="s">
        <v>19</v>
      </c>
      <c r="G33">
        <v>4</v>
      </c>
      <c r="H33">
        <v>1</v>
      </c>
      <c r="I33">
        <v>5</v>
      </c>
      <c r="J33">
        <v>1</v>
      </c>
      <c r="K33">
        <v>1</v>
      </c>
      <c r="L33">
        <v>2</v>
      </c>
      <c r="M33">
        <v>0</v>
      </c>
      <c r="N33">
        <v>0</v>
      </c>
      <c r="O33" t="s">
        <v>221</v>
      </c>
      <c r="P33">
        <v>10</v>
      </c>
      <c r="Q33">
        <v>40</v>
      </c>
      <c r="R33">
        <v>8</v>
      </c>
      <c r="S33">
        <v>80</v>
      </c>
    </row>
    <row r="34" spans="1:19" x14ac:dyDescent="0.35">
      <c r="A34">
        <v>14</v>
      </c>
      <c r="B34" t="s">
        <v>242</v>
      </c>
      <c r="C34" t="s">
        <v>28</v>
      </c>
      <c r="D34" t="s">
        <v>225</v>
      </c>
      <c r="E34">
        <v>3</v>
      </c>
      <c r="F34">
        <v>2</v>
      </c>
      <c r="G34">
        <v>0</v>
      </c>
      <c r="H34">
        <v>0</v>
      </c>
      <c r="I34">
        <v>0</v>
      </c>
      <c r="J34">
        <v>0</v>
      </c>
      <c r="K34">
        <v>0</v>
      </c>
      <c r="L34">
        <v>1</v>
      </c>
      <c r="M34">
        <v>0</v>
      </c>
      <c r="N34">
        <v>1</v>
      </c>
      <c r="O34" t="s">
        <v>221</v>
      </c>
      <c r="P34">
        <v>0</v>
      </c>
      <c r="Q34" t="s">
        <v>19</v>
      </c>
      <c r="R34">
        <v>0</v>
      </c>
      <c r="S34" t="s">
        <v>19</v>
      </c>
    </row>
    <row r="35" spans="1:19" x14ac:dyDescent="0.35">
      <c r="A35">
        <v>15</v>
      </c>
      <c r="B35" t="s">
        <v>243</v>
      </c>
      <c r="C35" t="s">
        <v>61</v>
      </c>
      <c r="D35" t="s">
        <v>189</v>
      </c>
      <c r="E35">
        <v>4</v>
      </c>
      <c r="F35">
        <v>3</v>
      </c>
      <c r="G35">
        <v>7</v>
      </c>
      <c r="H35">
        <v>8</v>
      </c>
      <c r="I35">
        <v>15</v>
      </c>
      <c r="J35">
        <v>0</v>
      </c>
      <c r="K35">
        <v>0</v>
      </c>
      <c r="L35">
        <v>2</v>
      </c>
      <c r="M35">
        <v>5</v>
      </c>
      <c r="N35">
        <v>0</v>
      </c>
      <c r="O35" t="s">
        <v>221</v>
      </c>
      <c r="P35">
        <v>19</v>
      </c>
      <c r="Q35">
        <v>36.799999999999997</v>
      </c>
      <c r="R35">
        <v>13</v>
      </c>
      <c r="S35">
        <v>68.400000000000006</v>
      </c>
    </row>
    <row r="36" spans="1:19" x14ac:dyDescent="0.35">
      <c r="A36">
        <v>16</v>
      </c>
      <c r="B36" t="s">
        <v>244</v>
      </c>
      <c r="C36" t="s">
        <v>34</v>
      </c>
      <c r="D36" t="s">
        <v>220</v>
      </c>
      <c r="E36">
        <v>2</v>
      </c>
      <c r="F36" t="s">
        <v>19</v>
      </c>
      <c r="G36">
        <v>0</v>
      </c>
      <c r="H36">
        <v>0</v>
      </c>
      <c r="I36">
        <v>0</v>
      </c>
      <c r="J36">
        <v>0</v>
      </c>
      <c r="K36">
        <v>0</v>
      </c>
      <c r="L36">
        <v>1</v>
      </c>
      <c r="M36">
        <v>0</v>
      </c>
      <c r="N36">
        <v>0</v>
      </c>
      <c r="O36" t="s">
        <v>221</v>
      </c>
      <c r="P36">
        <v>0</v>
      </c>
      <c r="Q36" t="s">
        <v>19</v>
      </c>
      <c r="R36">
        <v>0</v>
      </c>
      <c r="S36" t="s">
        <v>19</v>
      </c>
    </row>
    <row r="37" spans="1:19" x14ac:dyDescent="0.35">
      <c r="A37">
        <v>17</v>
      </c>
      <c r="B37" t="s">
        <v>245</v>
      </c>
      <c r="C37" t="s">
        <v>61</v>
      </c>
      <c r="D37" t="s">
        <v>230</v>
      </c>
      <c r="E37">
        <v>4</v>
      </c>
      <c r="F37" t="s">
        <v>19</v>
      </c>
      <c r="G37">
        <v>0</v>
      </c>
      <c r="H37">
        <v>0</v>
      </c>
      <c r="I37">
        <v>0</v>
      </c>
      <c r="J37">
        <v>0</v>
      </c>
      <c r="K37">
        <v>0</v>
      </c>
      <c r="L37">
        <v>8</v>
      </c>
      <c r="M37">
        <v>0</v>
      </c>
      <c r="N37">
        <v>0</v>
      </c>
      <c r="O37" t="s">
        <v>246</v>
      </c>
      <c r="P37">
        <v>1</v>
      </c>
      <c r="Q37">
        <v>0</v>
      </c>
      <c r="R37">
        <v>0</v>
      </c>
      <c r="S37">
        <v>0</v>
      </c>
    </row>
    <row r="38" spans="1:19" x14ac:dyDescent="0.35">
      <c r="A38">
        <v>19</v>
      </c>
      <c r="B38" t="s">
        <v>247</v>
      </c>
      <c r="C38" t="s">
        <v>61</v>
      </c>
      <c r="E38">
        <v>2</v>
      </c>
      <c r="F38" t="s">
        <v>19</v>
      </c>
      <c r="G38">
        <v>0</v>
      </c>
      <c r="H38">
        <v>0</v>
      </c>
      <c r="I38">
        <v>0</v>
      </c>
      <c r="J38">
        <v>0</v>
      </c>
      <c r="K38">
        <v>0</v>
      </c>
      <c r="L38">
        <v>4</v>
      </c>
      <c r="M38">
        <v>1</v>
      </c>
      <c r="N38">
        <v>0</v>
      </c>
      <c r="O38" t="s">
        <v>248</v>
      </c>
      <c r="P38">
        <v>0</v>
      </c>
      <c r="Q38" t="s">
        <v>19</v>
      </c>
      <c r="R38">
        <v>0</v>
      </c>
      <c r="S38" t="s">
        <v>19</v>
      </c>
    </row>
    <row r="39" spans="1:19" x14ac:dyDescent="0.35">
      <c r="A39">
        <v>20</v>
      </c>
      <c r="B39" t="s">
        <v>249</v>
      </c>
      <c r="C39" t="s">
        <v>34</v>
      </c>
      <c r="D39" t="s">
        <v>230</v>
      </c>
      <c r="E39">
        <v>3</v>
      </c>
      <c r="F39" t="s">
        <v>19</v>
      </c>
      <c r="G39">
        <v>0</v>
      </c>
      <c r="H39">
        <v>1</v>
      </c>
      <c r="I39">
        <v>1</v>
      </c>
      <c r="J39">
        <v>0</v>
      </c>
      <c r="K39">
        <v>0</v>
      </c>
      <c r="L39">
        <v>0</v>
      </c>
      <c r="M39">
        <v>2</v>
      </c>
      <c r="N39">
        <v>0</v>
      </c>
      <c r="O39" t="s">
        <v>221</v>
      </c>
      <c r="P39">
        <v>1</v>
      </c>
      <c r="Q39">
        <v>0</v>
      </c>
      <c r="R39">
        <v>1</v>
      </c>
      <c r="S39">
        <v>100</v>
      </c>
    </row>
    <row r="40" spans="1:19" x14ac:dyDescent="0.35">
      <c r="A40">
        <v>21</v>
      </c>
      <c r="B40" t="s">
        <v>250</v>
      </c>
      <c r="C40" t="s">
        <v>17</v>
      </c>
      <c r="D40" t="s">
        <v>235</v>
      </c>
      <c r="E40">
        <v>1</v>
      </c>
      <c r="F40" t="s">
        <v>19</v>
      </c>
      <c r="G40">
        <v>1</v>
      </c>
      <c r="H40">
        <v>0</v>
      </c>
      <c r="I40">
        <v>1</v>
      </c>
      <c r="J40">
        <v>0</v>
      </c>
      <c r="K40">
        <v>0</v>
      </c>
      <c r="L40">
        <v>1</v>
      </c>
      <c r="M40">
        <v>1</v>
      </c>
      <c r="N40">
        <v>0</v>
      </c>
      <c r="O40" t="s">
        <v>221</v>
      </c>
      <c r="P40">
        <v>1</v>
      </c>
      <c r="Q40">
        <v>100</v>
      </c>
      <c r="R40">
        <v>1</v>
      </c>
      <c r="S40">
        <v>100</v>
      </c>
    </row>
    <row r="41" spans="1:19" x14ac:dyDescent="0.35">
      <c r="A41">
        <v>22</v>
      </c>
      <c r="B41" t="s">
        <v>251</v>
      </c>
      <c r="C41" t="s">
        <v>151</v>
      </c>
      <c r="D41" t="s">
        <v>252</v>
      </c>
      <c r="E41">
        <v>4</v>
      </c>
      <c r="F41">
        <v>1</v>
      </c>
      <c r="G41">
        <v>1</v>
      </c>
      <c r="H41">
        <v>0</v>
      </c>
      <c r="I41">
        <v>1</v>
      </c>
      <c r="J41">
        <v>0</v>
      </c>
      <c r="K41">
        <v>0</v>
      </c>
      <c r="L41">
        <v>5</v>
      </c>
      <c r="M41">
        <v>1</v>
      </c>
      <c r="N41">
        <v>3</v>
      </c>
      <c r="O41" t="s">
        <v>221</v>
      </c>
      <c r="P41">
        <v>1</v>
      </c>
      <c r="Q41">
        <v>100</v>
      </c>
      <c r="R41">
        <v>1</v>
      </c>
      <c r="S41">
        <v>100</v>
      </c>
    </row>
    <row r="42" spans="1:19" x14ac:dyDescent="0.35">
      <c r="A42">
        <v>23</v>
      </c>
      <c r="B42" t="s">
        <v>253</v>
      </c>
      <c r="C42" t="s">
        <v>34</v>
      </c>
      <c r="D42" t="s">
        <v>230</v>
      </c>
      <c r="E42">
        <v>4</v>
      </c>
      <c r="F42">
        <v>1</v>
      </c>
      <c r="G42">
        <v>3</v>
      </c>
      <c r="H42">
        <v>4</v>
      </c>
      <c r="I42">
        <v>7</v>
      </c>
      <c r="J42">
        <v>0</v>
      </c>
      <c r="K42">
        <v>0</v>
      </c>
      <c r="L42">
        <v>1</v>
      </c>
      <c r="M42">
        <v>0</v>
      </c>
      <c r="N42">
        <v>0</v>
      </c>
      <c r="O42" t="s">
        <v>221</v>
      </c>
      <c r="P42">
        <v>11</v>
      </c>
      <c r="Q42">
        <v>27.3</v>
      </c>
      <c r="R42">
        <v>6</v>
      </c>
      <c r="S42">
        <v>54.5</v>
      </c>
    </row>
    <row r="43" spans="1:19" x14ac:dyDescent="0.35">
      <c r="A43">
        <v>24</v>
      </c>
      <c r="B43" t="s">
        <v>254</v>
      </c>
      <c r="C43" t="s">
        <v>151</v>
      </c>
      <c r="D43" t="s">
        <v>230</v>
      </c>
      <c r="E43">
        <v>2</v>
      </c>
      <c r="F43" t="s">
        <v>19</v>
      </c>
      <c r="G43">
        <v>3</v>
      </c>
      <c r="H43">
        <v>0</v>
      </c>
      <c r="I43">
        <v>3</v>
      </c>
      <c r="J43">
        <v>0</v>
      </c>
      <c r="K43">
        <v>0</v>
      </c>
      <c r="L43">
        <v>1</v>
      </c>
      <c r="M43">
        <v>2</v>
      </c>
      <c r="N43">
        <v>0</v>
      </c>
      <c r="O43" t="s">
        <v>221</v>
      </c>
      <c r="P43">
        <v>4</v>
      </c>
      <c r="Q43">
        <v>75</v>
      </c>
      <c r="R43">
        <v>4</v>
      </c>
      <c r="S43">
        <v>100</v>
      </c>
    </row>
    <row r="44" spans="1:19" x14ac:dyDescent="0.35">
      <c r="A44">
        <v>25</v>
      </c>
      <c r="B44" t="s">
        <v>255</v>
      </c>
      <c r="C44" t="s">
        <v>61</v>
      </c>
      <c r="D44" t="s">
        <v>225</v>
      </c>
      <c r="E44">
        <v>3</v>
      </c>
      <c r="F44">
        <v>1</v>
      </c>
      <c r="G44">
        <v>0</v>
      </c>
      <c r="H44">
        <v>0</v>
      </c>
      <c r="I44">
        <v>0</v>
      </c>
      <c r="J44">
        <v>0</v>
      </c>
      <c r="K44">
        <v>0</v>
      </c>
      <c r="L44">
        <v>0</v>
      </c>
      <c r="M44">
        <v>0</v>
      </c>
      <c r="N44">
        <v>2</v>
      </c>
      <c r="O44" t="s">
        <v>221</v>
      </c>
      <c r="P44">
        <v>0</v>
      </c>
      <c r="Q44" t="s">
        <v>19</v>
      </c>
      <c r="R44">
        <v>0</v>
      </c>
      <c r="S44" t="s">
        <v>19</v>
      </c>
    </row>
    <row r="45" spans="1:19" x14ac:dyDescent="0.35">
      <c r="A45">
        <v>26</v>
      </c>
      <c r="B45" t="s">
        <v>256</v>
      </c>
      <c r="C45" t="s">
        <v>34</v>
      </c>
      <c r="D45" t="s">
        <v>230</v>
      </c>
      <c r="E45">
        <v>3</v>
      </c>
      <c r="F45" t="s">
        <v>19</v>
      </c>
      <c r="G45">
        <v>2</v>
      </c>
      <c r="H45">
        <v>0</v>
      </c>
      <c r="I45">
        <v>2</v>
      </c>
      <c r="J45">
        <v>0</v>
      </c>
      <c r="K45">
        <v>0</v>
      </c>
      <c r="L45">
        <v>6</v>
      </c>
      <c r="M45">
        <v>0</v>
      </c>
      <c r="N45">
        <v>1</v>
      </c>
      <c r="O45" t="s">
        <v>221</v>
      </c>
      <c r="P45">
        <v>2</v>
      </c>
      <c r="Q45">
        <v>100</v>
      </c>
      <c r="R45">
        <v>2</v>
      </c>
      <c r="S45">
        <v>100</v>
      </c>
    </row>
    <row r="46" spans="1:19" x14ac:dyDescent="0.35">
      <c r="A46">
        <v>27</v>
      </c>
      <c r="B46" t="s">
        <v>257</v>
      </c>
      <c r="C46" t="s">
        <v>34</v>
      </c>
      <c r="D46" t="s">
        <v>235</v>
      </c>
      <c r="E46">
        <v>3</v>
      </c>
      <c r="F46" t="s">
        <v>19</v>
      </c>
      <c r="G46">
        <v>1</v>
      </c>
      <c r="H46">
        <v>1</v>
      </c>
      <c r="I46">
        <v>2</v>
      </c>
      <c r="J46">
        <v>0</v>
      </c>
      <c r="K46">
        <v>0</v>
      </c>
      <c r="L46">
        <v>0</v>
      </c>
      <c r="M46">
        <v>2</v>
      </c>
      <c r="N46">
        <v>2</v>
      </c>
      <c r="O46" s="18">
        <v>44927</v>
      </c>
      <c r="P46">
        <v>2</v>
      </c>
      <c r="Q46">
        <v>50</v>
      </c>
      <c r="R46">
        <v>2</v>
      </c>
      <c r="S46">
        <v>100</v>
      </c>
    </row>
    <row r="47" spans="1:19" x14ac:dyDescent="0.35">
      <c r="A47">
        <v>28</v>
      </c>
      <c r="B47" t="s">
        <v>258</v>
      </c>
      <c r="C47" t="s">
        <v>17</v>
      </c>
      <c r="D47" t="s">
        <v>230</v>
      </c>
      <c r="E47">
        <v>1</v>
      </c>
      <c r="F47" t="s">
        <v>19</v>
      </c>
      <c r="G47">
        <v>0</v>
      </c>
      <c r="H47">
        <v>0</v>
      </c>
      <c r="I47">
        <v>0</v>
      </c>
      <c r="J47">
        <v>0</v>
      </c>
      <c r="K47">
        <v>0</v>
      </c>
      <c r="L47">
        <v>0</v>
      </c>
      <c r="M47">
        <v>0</v>
      </c>
      <c r="N47">
        <v>0</v>
      </c>
      <c r="O47" t="s">
        <v>221</v>
      </c>
      <c r="P47">
        <v>0</v>
      </c>
      <c r="Q47" t="s">
        <v>19</v>
      </c>
      <c r="R47">
        <v>0</v>
      </c>
      <c r="S47" t="s">
        <v>19</v>
      </c>
    </row>
    <row r="48" spans="1:19" x14ac:dyDescent="0.35">
      <c r="A48">
        <v>29</v>
      </c>
      <c r="B48" t="s">
        <v>259</v>
      </c>
      <c r="C48" t="s">
        <v>17</v>
      </c>
      <c r="D48" t="s">
        <v>230</v>
      </c>
      <c r="E48">
        <v>2</v>
      </c>
      <c r="F48" t="s">
        <v>19</v>
      </c>
      <c r="G48">
        <v>0</v>
      </c>
      <c r="H48">
        <v>1</v>
      </c>
      <c r="I48">
        <v>1</v>
      </c>
      <c r="J48">
        <v>0</v>
      </c>
      <c r="K48">
        <v>0</v>
      </c>
      <c r="L48">
        <v>0</v>
      </c>
      <c r="M48">
        <v>0</v>
      </c>
      <c r="N48">
        <v>0</v>
      </c>
      <c r="O48" t="s">
        <v>221</v>
      </c>
      <c r="P48">
        <v>0</v>
      </c>
      <c r="Q48" t="s">
        <v>19</v>
      </c>
      <c r="R48">
        <v>0</v>
      </c>
      <c r="S48" t="s">
        <v>19</v>
      </c>
    </row>
    <row r="49" spans="1:19" x14ac:dyDescent="0.35">
      <c r="A49">
        <v>30</v>
      </c>
      <c r="B49" t="s">
        <v>260</v>
      </c>
      <c r="C49" t="s">
        <v>17</v>
      </c>
      <c r="D49" t="s">
        <v>230</v>
      </c>
      <c r="E49" t="s">
        <v>19</v>
      </c>
      <c r="F49" t="s">
        <v>19</v>
      </c>
      <c r="G49" t="s">
        <v>19</v>
      </c>
      <c r="H49" t="s">
        <v>19</v>
      </c>
      <c r="I49">
        <v>0</v>
      </c>
      <c r="J49" t="s">
        <v>19</v>
      </c>
      <c r="K49" t="s">
        <v>19</v>
      </c>
      <c r="L49" t="s">
        <v>19</v>
      </c>
      <c r="M49" t="s">
        <v>19</v>
      </c>
      <c r="N49" t="s">
        <v>19</v>
      </c>
      <c r="O49" t="s">
        <v>221</v>
      </c>
      <c r="P49" t="s">
        <v>19</v>
      </c>
      <c r="Q49" t="s">
        <v>19</v>
      </c>
      <c r="R49" t="s">
        <v>19</v>
      </c>
      <c r="S49" t="s">
        <v>19</v>
      </c>
    </row>
    <row r="50" spans="1:19" x14ac:dyDescent="0.35">
      <c r="A50">
        <v>31</v>
      </c>
      <c r="B50" t="s">
        <v>261</v>
      </c>
      <c r="C50" t="s">
        <v>151</v>
      </c>
      <c r="D50" t="s">
        <v>227</v>
      </c>
      <c r="E50">
        <v>1</v>
      </c>
      <c r="F50">
        <v>1</v>
      </c>
      <c r="G50">
        <v>0</v>
      </c>
      <c r="H50">
        <v>0</v>
      </c>
      <c r="I50">
        <v>0</v>
      </c>
      <c r="J50">
        <v>0</v>
      </c>
      <c r="K50">
        <v>0</v>
      </c>
      <c r="L50">
        <v>0</v>
      </c>
      <c r="M50">
        <v>0</v>
      </c>
      <c r="N50">
        <v>0</v>
      </c>
      <c r="O50" t="s">
        <v>221</v>
      </c>
      <c r="P50">
        <v>0</v>
      </c>
      <c r="Q50" t="s">
        <v>19</v>
      </c>
      <c r="R50">
        <v>0</v>
      </c>
      <c r="S50" t="s">
        <v>19</v>
      </c>
    </row>
    <row r="51" spans="1:19" x14ac:dyDescent="0.35">
      <c r="A51">
        <v>32</v>
      </c>
      <c r="B51" t="s">
        <v>262</v>
      </c>
      <c r="C51" t="s">
        <v>34</v>
      </c>
      <c r="D51" t="s">
        <v>230</v>
      </c>
      <c r="E51">
        <v>2</v>
      </c>
      <c r="F51" t="s">
        <v>19</v>
      </c>
      <c r="G51">
        <v>1</v>
      </c>
      <c r="H51">
        <v>0</v>
      </c>
      <c r="I51">
        <v>1</v>
      </c>
      <c r="J51">
        <v>0</v>
      </c>
      <c r="K51">
        <v>0</v>
      </c>
      <c r="L51">
        <v>0</v>
      </c>
      <c r="M51">
        <v>0</v>
      </c>
      <c r="N51">
        <v>1</v>
      </c>
      <c r="O51" t="s">
        <v>221</v>
      </c>
      <c r="P51">
        <v>1</v>
      </c>
      <c r="Q51">
        <v>100</v>
      </c>
      <c r="R51">
        <v>1</v>
      </c>
      <c r="S51">
        <v>100</v>
      </c>
    </row>
    <row r="52" spans="1:19" x14ac:dyDescent="0.35">
      <c r="A52">
        <v>33</v>
      </c>
      <c r="B52" t="s">
        <v>263</v>
      </c>
      <c r="C52" t="s">
        <v>34</v>
      </c>
      <c r="D52" t="s">
        <v>230</v>
      </c>
      <c r="E52">
        <v>4</v>
      </c>
      <c r="F52" t="s">
        <v>19</v>
      </c>
      <c r="G52">
        <v>2</v>
      </c>
      <c r="H52">
        <v>2</v>
      </c>
      <c r="I52">
        <v>4</v>
      </c>
      <c r="J52">
        <v>0</v>
      </c>
      <c r="K52">
        <v>0</v>
      </c>
      <c r="L52">
        <v>2</v>
      </c>
      <c r="M52">
        <v>2</v>
      </c>
      <c r="N52">
        <v>0</v>
      </c>
      <c r="O52" t="s">
        <v>221</v>
      </c>
      <c r="P52">
        <v>9</v>
      </c>
      <c r="Q52">
        <v>22.2</v>
      </c>
      <c r="R52">
        <v>5</v>
      </c>
      <c r="S52">
        <v>55.6</v>
      </c>
    </row>
    <row r="53" spans="1:19" x14ac:dyDescent="0.35">
      <c r="A53">
        <v>34</v>
      </c>
      <c r="B53" t="s">
        <v>264</v>
      </c>
      <c r="C53" t="s">
        <v>28</v>
      </c>
      <c r="D53" t="s">
        <v>230</v>
      </c>
      <c r="E53">
        <v>2</v>
      </c>
      <c r="F53" t="s">
        <v>19</v>
      </c>
      <c r="G53">
        <v>0</v>
      </c>
      <c r="H53">
        <v>0</v>
      </c>
      <c r="I53">
        <v>0</v>
      </c>
      <c r="J53">
        <v>0</v>
      </c>
      <c r="K53">
        <v>0</v>
      </c>
      <c r="L53">
        <v>5</v>
      </c>
      <c r="M53">
        <v>1</v>
      </c>
      <c r="N53">
        <v>0</v>
      </c>
      <c r="O53" t="s">
        <v>221</v>
      </c>
      <c r="P53">
        <v>0</v>
      </c>
      <c r="Q53" t="s">
        <v>19</v>
      </c>
      <c r="R53">
        <v>0</v>
      </c>
      <c r="S53" t="s">
        <v>19</v>
      </c>
    </row>
    <row r="54" spans="1:19" x14ac:dyDescent="0.35">
      <c r="A54">
        <v>35</v>
      </c>
      <c r="B54" t="s">
        <v>265</v>
      </c>
      <c r="C54" t="s">
        <v>151</v>
      </c>
      <c r="D54" t="s">
        <v>230</v>
      </c>
      <c r="E54">
        <v>3</v>
      </c>
      <c r="F54" t="s">
        <v>19</v>
      </c>
      <c r="G54">
        <v>0</v>
      </c>
      <c r="H54">
        <v>1</v>
      </c>
      <c r="I54">
        <v>1</v>
      </c>
      <c r="J54">
        <v>0</v>
      </c>
      <c r="K54">
        <v>0</v>
      </c>
      <c r="L54">
        <v>0</v>
      </c>
      <c r="M54">
        <v>0</v>
      </c>
      <c r="N54">
        <v>0</v>
      </c>
      <c r="O54" t="s">
        <v>221</v>
      </c>
      <c r="P54">
        <v>0</v>
      </c>
      <c r="Q54" t="s">
        <v>19</v>
      </c>
      <c r="R54">
        <v>0</v>
      </c>
      <c r="S54" t="s">
        <v>19</v>
      </c>
    </row>
    <row r="55" spans="1:19" x14ac:dyDescent="0.35">
      <c r="A55">
        <v>36</v>
      </c>
      <c r="B55" t="s">
        <v>266</v>
      </c>
      <c r="C55" t="s">
        <v>61</v>
      </c>
      <c r="D55" t="s">
        <v>225</v>
      </c>
      <c r="E55">
        <v>3</v>
      </c>
      <c r="F55">
        <v>3</v>
      </c>
      <c r="G55">
        <v>0</v>
      </c>
      <c r="H55">
        <v>0</v>
      </c>
      <c r="I55">
        <v>0</v>
      </c>
      <c r="J55">
        <v>0</v>
      </c>
      <c r="K55">
        <v>0</v>
      </c>
      <c r="L55">
        <v>1</v>
      </c>
      <c r="M55">
        <v>4</v>
      </c>
      <c r="N55">
        <v>3</v>
      </c>
      <c r="O55" t="s">
        <v>221</v>
      </c>
      <c r="P55">
        <v>0</v>
      </c>
      <c r="Q55" t="s">
        <v>19</v>
      </c>
      <c r="R55">
        <v>0</v>
      </c>
      <c r="S55" t="s">
        <v>19</v>
      </c>
    </row>
    <row r="56" spans="1:19" x14ac:dyDescent="0.35">
      <c r="A56">
        <v>40</v>
      </c>
      <c r="B56" t="s">
        <v>267</v>
      </c>
      <c r="C56" t="s">
        <v>34</v>
      </c>
      <c r="D56" t="s">
        <v>225</v>
      </c>
      <c r="E56">
        <v>3</v>
      </c>
      <c r="F56">
        <v>1</v>
      </c>
      <c r="G56">
        <v>0</v>
      </c>
      <c r="H56">
        <v>0</v>
      </c>
      <c r="I56">
        <v>0</v>
      </c>
      <c r="J56">
        <v>0</v>
      </c>
      <c r="K56">
        <v>0</v>
      </c>
      <c r="L56">
        <v>4</v>
      </c>
      <c r="M56">
        <v>0</v>
      </c>
      <c r="N56">
        <v>1</v>
      </c>
      <c r="O56" t="s">
        <v>221</v>
      </c>
      <c r="P56">
        <v>0</v>
      </c>
      <c r="Q56" t="s">
        <v>19</v>
      </c>
      <c r="R56">
        <v>0</v>
      </c>
      <c r="S56" t="s">
        <v>19</v>
      </c>
    </row>
    <row r="57" spans="1:19" x14ac:dyDescent="0.35">
      <c r="A57">
        <v>41</v>
      </c>
      <c r="B57" t="s">
        <v>268</v>
      </c>
      <c r="C57" t="s">
        <v>151</v>
      </c>
      <c r="D57" t="s">
        <v>230</v>
      </c>
      <c r="E57">
        <v>4</v>
      </c>
      <c r="F57" t="s">
        <v>19</v>
      </c>
      <c r="G57">
        <v>5</v>
      </c>
      <c r="H57">
        <v>1</v>
      </c>
      <c r="I57">
        <v>6</v>
      </c>
      <c r="J57">
        <v>0</v>
      </c>
      <c r="K57">
        <v>0</v>
      </c>
      <c r="L57">
        <v>1</v>
      </c>
      <c r="M57">
        <v>5</v>
      </c>
      <c r="N57">
        <v>0</v>
      </c>
      <c r="O57" t="s">
        <v>221</v>
      </c>
      <c r="P57">
        <v>12</v>
      </c>
      <c r="Q57">
        <v>41.7</v>
      </c>
      <c r="R57">
        <v>7</v>
      </c>
      <c r="S57">
        <v>58.3</v>
      </c>
    </row>
    <row r="58" spans="1:19" x14ac:dyDescent="0.35">
      <c r="A58">
        <v>42</v>
      </c>
      <c r="B58" t="s">
        <v>269</v>
      </c>
      <c r="C58" t="s">
        <v>151</v>
      </c>
      <c r="D58" t="s">
        <v>235</v>
      </c>
      <c r="E58">
        <v>2</v>
      </c>
      <c r="F58" t="s">
        <v>19</v>
      </c>
      <c r="G58">
        <v>0</v>
      </c>
      <c r="H58">
        <v>0</v>
      </c>
      <c r="I58">
        <v>0</v>
      </c>
      <c r="J58">
        <v>0</v>
      </c>
      <c r="K58">
        <v>0</v>
      </c>
      <c r="L58">
        <v>0</v>
      </c>
      <c r="M58">
        <v>0</v>
      </c>
      <c r="N58">
        <v>0</v>
      </c>
      <c r="O58" t="s">
        <v>221</v>
      </c>
      <c r="P58">
        <v>0</v>
      </c>
      <c r="Q58" t="s">
        <v>19</v>
      </c>
      <c r="R58">
        <v>0</v>
      </c>
      <c r="S58" t="s">
        <v>19</v>
      </c>
    </row>
    <row r="59" spans="1:19" x14ac:dyDescent="0.35">
      <c r="A59">
        <v>43</v>
      </c>
      <c r="B59" t="s">
        <v>270</v>
      </c>
      <c r="C59" t="s">
        <v>151</v>
      </c>
      <c r="D59" t="s">
        <v>230</v>
      </c>
      <c r="E59">
        <v>3</v>
      </c>
      <c r="F59" t="s">
        <v>19</v>
      </c>
      <c r="G59">
        <v>0</v>
      </c>
      <c r="H59">
        <v>1</v>
      </c>
      <c r="I59">
        <v>1</v>
      </c>
      <c r="J59">
        <v>0</v>
      </c>
      <c r="K59">
        <v>0</v>
      </c>
      <c r="L59">
        <v>1</v>
      </c>
      <c r="M59">
        <v>0</v>
      </c>
      <c r="N59">
        <v>0</v>
      </c>
      <c r="O59" t="s">
        <v>221</v>
      </c>
      <c r="P59">
        <v>3</v>
      </c>
      <c r="Q59">
        <v>0</v>
      </c>
      <c r="R59">
        <v>0</v>
      </c>
      <c r="S59">
        <v>0</v>
      </c>
    </row>
    <row r="60" spans="1:19" x14ac:dyDescent="0.35">
      <c r="A60">
        <v>44</v>
      </c>
      <c r="B60" t="s">
        <v>271</v>
      </c>
      <c r="C60" t="s">
        <v>34</v>
      </c>
      <c r="D60" t="s">
        <v>235</v>
      </c>
      <c r="E60">
        <v>1</v>
      </c>
      <c r="F60" t="s">
        <v>19</v>
      </c>
      <c r="G60">
        <v>0</v>
      </c>
      <c r="H60">
        <v>0</v>
      </c>
      <c r="I60">
        <v>0</v>
      </c>
      <c r="J60">
        <v>0</v>
      </c>
      <c r="K60">
        <v>0</v>
      </c>
      <c r="L60">
        <v>1</v>
      </c>
      <c r="M60">
        <v>0</v>
      </c>
      <c r="N60">
        <v>0</v>
      </c>
      <c r="O60" t="s">
        <v>221</v>
      </c>
      <c r="P60">
        <v>0</v>
      </c>
      <c r="Q60" t="s">
        <v>19</v>
      </c>
      <c r="R60">
        <v>0</v>
      </c>
      <c r="S60" t="s">
        <v>19</v>
      </c>
    </row>
    <row r="61" spans="1:19" x14ac:dyDescent="0.35">
      <c r="A61">
        <v>45</v>
      </c>
      <c r="B61" t="s">
        <v>272</v>
      </c>
      <c r="C61" t="s">
        <v>61</v>
      </c>
      <c r="D61" t="s">
        <v>230</v>
      </c>
      <c r="E61">
        <v>4</v>
      </c>
      <c r="F61">
        <v>3</v>
      </c>
      <c r="G61">
        <v>7</v>
      </c>
      <c r="H61">
        <v>2</v>
      </c>
      <c r="I61">
        <v>9</v>
      </c>
      <c r="J61">
        <v>0</v>
      </c>
      <c r="K61">
        <v>0</v>
      </c>
      <c r="L61">
        <v>4</v>
      </c>
      <c r="M61">
        <v>1</v>
      </c>
      <c r="N61">
        <v>2</v>
      </c>
      <c r="O61" t="s">
        <v>221</v>
      </c>
      <c r="P61">
        <v>18</v>
      </c>
      <c r="Q61">
        <v>38.9</v>
      </c>
      <c r="R61">
        <v>10</v>
      </c>
      <c r="S61">
        <v>55.6</v>
      </c>
    </row>
    <row r="62" spans="1:19" x14ac:dyDescent="0.35">
      <c r="A62">
        <v>46</v>
      </c>
      <c r="B62" t="s">
        <v>273</v>
      </c>
      <c r="C62" t="s">
        <v>151</v>
      </c>
      <c r="D62" t="s">
        <v>230</v>
      </c>
      <c r="E62">
        <v>3</v>
      </c>
      <c r="F62" t="s">
        <v>19</v>
      </c>
      <c r="G62">
        <v>1</v>
      </c>
      <c r="H62">
        <v>0</v>
      </c>
      <c r="I62">
        <v>1</v>
      </c>
      <c r="J62">
        <v>1</v>
      </c>
      <c r="K62">
        <v>0</v>
      </c>
      <c r="L62">
        <v>0</v>
      </c>
      <c r="M62">
        <v>1</v>
      </c>
      <c r="N62">
        <v>0</v>
      </c>
      <c r="O62" t="s">
        <v>221</v>
      </c>
      <c r="P62">
        <v>3</v>
      </c>
      <c r="Q62">
        <v>33.299999999999997</v>
      </c>
      <c r="R62">
        <v>2</v>
      </c>
      <c r="S62">
        <v>66.7</v>
      </c>
    </row>
    <row r="63" spans="1:19" x14ac:dyDescent="0.35">
      <c r="A63">
        <v>47</v>
      </c>
      <c r="B63" t="s">
        <v>274</v>
      </c>
      <c r="C63" t="s">
        <v>34</v>
      </c>
      <c r="D63" t="s">
        <v>235</v>
      </c>
      <c r="E63">
        <v>4</v>
      </c>
      <c r="F63" t="s">
        <v>19</v>
      </c>
      <c r="G63">
        <v>8</v>
      </c>
      <c r="H63">
        <v>7</v>
      </c>
      <c r="I63">
        <v>15</v>
      </c>
      <c r="J63">
        <v>1</v>
      </c>
      <c r="K63">
        <v>0</v>
      </c>
      <c r="L63">
        <v>2</v>
      </c>
      <c r="M63">
        <v>1</v>
      </c>
      <c r="N63">
        <v>1</v>
      </c>
      <c r="O63" t="s">
        <v>221</v>
      </c>
      <c r="P63">
        <v>22</v>
      </c>
      <c r="Q63">
        <v>36.4</v>
      </c>
      <c r="R63">
        <v>13</v>
      </c>
      <c r="S63">
        <v>59.1</v>
      </c>
    </row>
    <row r="64" spans="1:19" x14ac:dyDescent="0.35">
      <c r="A64">
        <v>48</v>
      </c>
      <c r="B64" t="s">
        <v>275</v>
      </c>
      <c r="C64" t="s">
        <v>151</v>
      </c>
      <c r="D64" t="s">
        <v>220</v>
      </c>
      <c r="E64" t="s">
        <v>19</v>
      </c>
      <c r="F64" t="s">
        <v>19</v>
      </c>
      <c r="G64" t="s">
        <v>19</v>
      </c>
      <c r="H64" t="s">
        <v>19</v>
      </c>
      <c r="I64">
        <v>0</v>
      </c>
      <c r="J64" t="s">
        <v>19</v>
      </c>
      <c r="K64" t="s">
        <v>19</v>
      </c>
      <c r="L64" t="s">
        <v>19</v>
      </c>
      <c r="M64" t="s">
        <v>19</v>
      </c>
      <c r="N64" t="s">
        <v>19</v>
      </c>
      <c r="O64" t="s">
        <v>221</v>
      </c>
      <c r="P64" t="s">
        <v>19</v>
      </c>
      <c r="Q64" t="s">
        <v>19</v>
      </c>
      <c r="R64" t="s">
        <v>19</v>
      </c>
      <c r="S64" t="s">
        <v>19</v>
      </c>
    </row>
    <row r="65" spans="1:19" x14ac:dyDescent="0.35">
      <c r="A65">
        <v>49</v>
      </c>
      <c r="B65" t="s">
        <v>276</v>
      </c>
      <c r="C65" t="s">
        <v>28</v>
      </c>
      <c r="D65" t="s">
        <v>230</v>
      </c>
      <c r="E65">
        <v>1</v>
      </c>
      <c r="F65" t="s">
        <v>19</v>
      </c>
      <c r="G65">
        <v>0</v>
      </c>
      <c r="H65">
        <v>0</v>
      </c>
      <c r="I65">
        <v>0</v>
      </c>
      <c r="J65">
        <v>0</v>
      </c>
      <c r="K65">
        <v>0</v>
      </c>
      <c r="L65">
        <v>0</v>
      </c>
      <c r="M65">
        <v>0</v>
      </c>
      <c r="N65">
        <v>0</v>
      </c>
      <c r="O65" t="s">
        <v>221</v>
      </c>
      <c r="P65">
        <v>0</v>
      </c>
      <c r="Q65" t="s">
        <v>19</v>
      </c>
      <c r="R65">
        <v>0</v>
      </c>
      <c r="S65" t="s">
        <v>19</v>
      </c>
    </row>
    <row r="66" spans="1:19" x14ac:dyDescent="0.35">
      <c r="A66">
        <v>50</v>
      </c>
      <c r="B66" t="s">
        <v>277</v>
      </c>
      <c r="C66" t="s">
        <v>17</v>
      </c>
      <c r="D66" t="s">
        <v>189</v>
      </c>
      <c r="E66">
        <v>1</v>
      </c>
      <c r="F66" t="s">
        <v>19</v>
      </c>
      <c r="G66">
        <v>0</v>
      </c>
      <c r="H66">
        <v>0</v>
      </c>
      <c r="I66">
        <v>0</v>
      </c>
      <c r="J66">
        <v>0</v>
      </c>
      <c r="K66">
        <v>0</v>
      </c>
      <c r="L66">
        <v>0</v>
      </c>
      <c r="M66">
        <v>0</v>
      </c>
      <c r="N66">
        <v>0</v>
      </c>
      <c r="O66" t="s">
        <v>221</v>
      </c>
      <c r="P66">
        <v>1</v>
      </c>
      <c r="Q66">
        <v>0</v>
      </c>
      <c r="R66">
        <v>0</v>
      </c>
      <c r="S66">
        <v>0</v>
      </c>
    </row>
    <row r="67" spans="1:19" x14ac:dyDescent="0.35">
      <c r="A67">
        <v>51</v>
      </c>
      <c r="B67" t="s">
        <v>278</v>
      </c>
      <c r="C67" t="s">
        <v>151</v>
      </c>
      <c r="D67" t="s">
        <v>279</v>
      </c>
      <c r="E67">
        <v>2</v>
      </c>
      <c r="F67">
        <v>1</v>
      </c>
      <c r="G67">
        <v>0</v>
      </c>
      <c r="H67">
        <v>0</v>
      </c>
      <c r="I67">
        <v>0</v>
      </c>
      <c r="J67">
        <v>0</v>
      </c>
      <c r="K67">
        <v>0</v>
      </c>
      <c r="L67">
        <v>0</v>
      </c>
      <c r="M67">
        <v>0</v>
      </c>
      <c r="N67">
        <v>0</v>
      </c>
      <c r="O67" t="s">
        <v>221</v>
      </c>
      <c r="P67">
        <v>0</v>
      </c>
      <c r="Q67" t="s">
        <v>19</v>
      </c>
      <c r="R67">
        <v>0</v>
      </c>
      <c r="S67" t="s">
        <v>19</v>
      </c>
    </row>
    <row r="68" spans="1:19" x14ac:dyDescent="0.35">
      <c r="A68">
        <v>52</v>
      </c>
      <c r="B68" t="s">
        <v>280</v>
      </c>
      <c r="C68" t="s">
        <v>151</v>
      </c>
      <c r="D68" t="s">
        <v>225</v>
      </c>
      <c r="E68">
        <v>2</v>
      </c>
      <c r="F68">
        <v>1</v>
      </c>
      <c r="G68">
        <v>1</v>
      </c>
      <c r="H68">
        <v>0</v>
      </c>
      <c r="I68">
        <v>1</v>
      </c>
      <c r="J68">
        <v>0</v>
      </c>
      <c r="K68">
        <v>0</v>
      </c>
      <c r="L68">
        <v>1</v>
      </c>
      <c r="M68">
        <v>0</v>
      </c>
      <c r="N68">
        <v>1</v>
      </c>
      <c r="O68" t="s">
        <v>221</v>
      </c>
      <c r="P68">
        <v>1</v>
      </c>
      <c r="Q68">
        <v>100</v>
      </c>
      <c r="R68">
        <v>1</v>
      </c>
      <c r="S68">
        <v>100</v>
      </c>
    </row>
    <row r="69" spans="1:19" x14ac:dyDescent="0.35">
      <c r="A69">
        <v>53</v>
      </c>
      <c r="B69" t="s">
        <v>281</v>
      </c>
      <c r="C69" t="s">
        <v>17</v>
      </c>
      <c r="D69" t="s">
        <v>225</v>
      </c>
      <c r="E69">
        <v>4</v>
      </c>
      <c r="F69">
        <v>3</v>
      </c>
      <c r="G69">
        <v>0</v>
      </c>
      <c r="H69">
        <v>0</v>
      </c>
      <c r="I69">
        <v>0</v>
      </c>
      <c r="J69">
        <v>0</v>
      </c>
      <c r="K69">
        <v>0</v>
      </c>
      <c r="L69">
        <v>4</v>
      </c>
      <c r="M69">
        <v>0</v>
      </c>
      <c r="N69">
        <v>1</v>
      </c>
      <c r="O69" t="s">
        <v>221</v>
      </c>
      <c r="P69">
        <v>0</v>
      </c>
      <c r="Q69" t="s">
        <v>19</v>
      </c>
      <c r="R69">
        <v>0</v>
      </c>
      <c r="S69" t="s">
        <v>19</v>
      </c>
    </row>
    <row r="70" spans="1:19" x14ac:dyDescent="0.35">
      <c r="A70">
        <v>54</v>
      </c>
      <c r="B70" t="s">
        <v>282</v>
      </c>
      <c r="C70" t="s">
        <v>17</v>
      </c>
      <c r="D70" t="s">
        <v>235</v>
      </c>
      <c r="E70">
        <v>2</v>
      </c>
      <c r="F70" t="s">
        <v>19</v>
      </c>
      <c r="G70">
        <v>0</v>
      </c>
      <c r="H70">
        <v>1</v>
      </c>
      <c r="I70">
        <v>1</v>
      </c>
      <c r="J70">
        <v>0</v>
      </c>
      <c r="K70">
        <v>0</v>
      </c>
      <c r="L70">
        <v>0</v>
      </c>
      <c r="M70">
        <v>1</v>
      </c>
      <c r="N70">
        <v>0</v>
      </c>
      <c r="O70" t="s">
        <v>221</v>
      </c>
      <c r="P70">
        <v>0</v>
      </c>
      <c r="Q70" t="s">
        <v>19</v>
      </c>
      <c r="R70">
        <v>0</v>
      </c>
      <c r="S70" t="s">
        <v>19</v>
      </c>
    </row>
    <row r="71" spans="1:19" x14ac:dyDescent="0.35">
      <c r="A71">
        <v>55</v>
      </c>
      <c r="B71" t="s">
        <v>283</v>
      </c>
      <c r="C71" t="s">
        <v>28</v>
      </c>
      <c r="D71" t="s">
        <v>230</v>
      </c>
      <c r="E71">
        <v>2</v>
      </c>
      <c r="F71" t="s">
        <v>19</v>
      </c>
      <c r="G71">
        <v>1</v>
      </c>
      <c r="H71">
        <v>0</v>
      </c>
      <c r="I71">
        <v>1</v>
      </c>
      <c r="J71">
        <v>0</v>
      </c>
      <c r="K71">
        <v>0</v>
      </c>
      <c r="L71">
        <v>0</v>
      </c>
      <c r="M71">
        <v>1</v>
      </c>
      <c r="N71">
        <v>0</v>
      </c>
      <c r="O71" t="s">
        <v>221</v>
      </c>
      <c r="P71">
        <v>3</v>
      </c>
      <c r="Q71">
        <v>33.299999999999997</v>
      </c>
      <c r="R71">
        <v>1</v>
      </c>
      <c r="S71">
        <v>33.299999999999997</v>
      </c>
    </row>
    <row r="72" spans="1:19" x14ac:dyDescent="0.35">
      <c r="A72">
        <v>56</v>
      </c>
      <c r="B72" t="s">
        <v>284</v>
      </c>
      <c r="C72" t="s">
        <v>17</v>
      </c>
      <c r="D72" t="s">
        <v>227</v>
      </c>
      <c r="E72">
        <v>2</v>
      </c>
      <c r="F72" t="s">
        <v>19</v>
      </c>
      <c r="G72">
        <v>0</v>
      </c>
      <c r="H72">
        <v>0</v>
      </c>
      <c r="I72">
        <v>0</v>
      </c>
      <c r="J72">
        <v>0</v>
      </c>
      <c r="K72">
        <v>0</v>
      </c>
      <c r="L72">
        <v>1</v>
      </c>
      <c r="M72">
        <v>0</v>
      </c>
      <c r="N72">
        <v>0</v>
      </c>
      <c r="O72" t="s">
        <v>221</v>
      </c>
      <c r="P72">
        <v>0</v>
      </c>
      <c r="Q72" t="s">
        <v>19</v>
      </c>
      <c r="R72">
        <v>0</v>
      </c>
      <c r="S72" t="s">
        <v>19</v>
      </c>
    </row>
    <row r="73" spans="1:19" x14ac:dyDescent="0.35">
      <c r="A73">
        <v>57</v>
      </c>
      <c r="B73" t="s">
        <v>285</v>
      </c>
      <c r="C73" t="s">
        <v>28</v>
      </c>
      <c r="D73" t="s">
        <v>230</v>
      </c>
      <c r="E73">
        <v>2</v>
      </c>
      <c r="F73" t="s">
        <v>19</v>
      </c>
      <c r="G73">
        <v>0</v>
      </c>
      <c r="H73">
        <v>0</v>
      </c>
      <c r="I73">
        <v>0</v>
      </c>
      <c r="J73">
        <v>0</v>
      </c>
      <c r="K73">
        <v>0</v>
      </c>
      <c r="L73">
        <v>0</v>
      </c>
      <c r="M73">
        <v>0</v>
      </c>
      <c r="N73">
        <v>0</v>
      </c>
      <c r="O73" t="s">
        <v>221</v>
      </c>
      <c r="P73">
        <v>0</v>
      </c>
      <c r="Q73" t="s">
        <v>19</v>
      </c>
      <c r="R73">
        <v>0</v>
      </c>
      <c r="S73" t="s">
        <v>19</v>
      </c>
    </row>
    <row r="74" spans="1:19" x14ac:dyDescent="0.35">
      <c r="A74">
        <v>58</v>
      </c>
      <c r="B74" t="s">
        <v>286</v>
      </c>
      <c r="C74" t="s">
        <v>34</v>
      </c>
      <c r="D74" t="s">
        <v>227</v>
      </c>
      <c r="E74">
        <v>2</v>
      </c>
      <c r="F74" t="s">
        <v>19</v>
      </c>
      <c r="G74">
        <v>0</v>
      </c>
      <c r="H74">
        <v>0</v>
      </c>
      <c r="I74">
        <v>0</v>
      </c>
      <c r="J74">
        <v>0</v>
      </c>
      <c r="K74">
        <v>0</v>
      </c>
      <c r="L74">
        <v>0</v>
      </c>
      <c r="M74">
        <v>0</v>
      </c>
      <c r="N74">
        <v>0</v>
      </c>
      <c r="O74" t="s">
        <v>221</v>
      </c>
      <c r="P74">
        <v>0</v>
      </c>
      <c r="Q74" t="s">
        <v>19</v>
      </c>
      <c r="R74">
        <v>0</v>
      </c>
      <c r="S74" t="s">
        <v>19</v>
      </c>
    </row>
    <row r="75" spans="1:19" x14ac:dyDescent="0.35">
      <c r="A75">
        <v>59</v>
      </c>
      <c r="B75" t="s">
        <v>287</v>
      </c>
      <c r="C75" t="s">
        <v>17</v>
      </c>
      <c r="D75" t="s">
        <v>225</v>
      </c>
      <c r="E75">
        <v>2</v>
      </c>
      <c r="F75" t="s">
        <v>19</v>
      </c>
      <c r="G75">
        <v>0</v>
      </c>
      <c r="H75">
        <v>0</v>
      </c>
      <c r="I75">
        <v>0</v>
      </c>
      <c r="J75">
        <v>0</v>
      </c>
      <c r="K75">
        <v>0</v>
      </c>
      <c r="L75">
        <v>0</v>
      </c>
      <c r="M75">
        <v>0</v>
      </c>
      <c r="N75">
        <v>0</v>
      </c>
      <c r="O75" t="s">
        <v>221</v>
      </c>
      <c r="P75">
        <v>0</v>
      </c>
      <c r="Q75" t="s">
        <v>19</v>
      </c>
      <c r="R75">
        <v>0</v>
      </c>
      <c r="S75" t="s">
        <v>19</v>
      </c>
    </row>
    <row r="76" spans="1:19" x14ac:dyDescent="0.35">
      <c r="A76">
        <v>60</v>
      </c>
      <c r="B76" t="s">
        <v>288</v>
      </c>
      <c r="C76" t="s">
        <v>17</v>
      </c>
      <c r="D76" t="s">
        <v>235</v>
      </c>
      <c r="E76">
        <v>2</v>
      </c>
      <c r="F76" t="s">
        <v>19</v>
      </c>
      <c r="G76">
        <v>0</v>
      </c>
      <c r="H76">
        <v>0</v>
      </c>
      <c r="I76">
        <v>0</v>
      </c>
      <c r="J76">
        <v>0</v>
      </c>
      <c r="K76">
        <v>0</v>
      </c>
      <c r="L76">
        <v>1</v>
      </c>
      <c r="M76">
        <v>1</v>
      </c>
      <c r="N76">
        <v>0</v>
      </c>
      <c r="O76" t="s">
        <v>221</v>
      </c>
      <c r="P76">
        <v>1</v>
      </c>
      <c r="Q76">
        <v>0</v>
      </c>
      <c r="R76">
        <v>0</v>
      </c>
      <c r="S76">
        <v>0</v>
      </c>
    </row>
    <row r="77" spans="1:19" x14ac:dyDescent="0.35">
      <c r="A77">
        <v>61</v>
      </c>
      <c r="B77" t="s">
        <v>289</v>
      </c>
      <c r="C77" t="s">
        <v>17</v>
      </c>
      <c r="E77" t="s">
        <v>19</v>
      </c>
      <c r="F77" t="s">
        <v>19</v>
      </c>
      <c r="G77" t="s">
        <v>19</v>
      </c>
      <c r="H77" t="s">
        <v>19</v>
      </c>
      <c r="I77">
        <v>0</v>
      </c>
      <c r="J77" t="s">
        <v>19</v>
      </c>
      <c r="K77" t="s">
        <v>19</v>
      </c>
      <c r="L77" t="s">
        <v>19</v>
      </c>
      <c r="M77" t="s">
        <v>19</v>
      </c>
      <c r="N77" t="s">
        <v>19</v>
      </c>
      <c r="O77" t="s">
        <v>221</v>
      </c>
      <c r="P77" t="s">
        <v>19</v>
      </c>
      <c r="Q77" t="s">
        <v>19</v>
      </c>
      <c r="R77" t="s">
        <v>19</v>
      </c>
      <c r="S77" t="s">
        <v>19</v>
      </c>
    </row>
    <row r="78" spans="1:19" x14ac:dyDescent="0.35">
      <c r="A78">
        <v>62</v>
      </c>
      <c r="B78" t="s">
        <v>290</v>
      </c>
      <c r="C78" t="s">
        <v>151</v>
      </c>
      <c r="D78" t="s">
        <v>230</v>
      </c>
      <c r="E78" t="s">
        <v>19</v>
      </c>
      <c r="F78" t="s">
        <v>19</v>
      </c>
      <c r="G78" t="s">
        <v>19</v>
      </c>
      <c r="H78" t="s">
        <v>19</v>
      </c>
      <c r="I78">
        <v>0</v>
      </c>
      <c r="J78" t="s">
        <v>19</v>
      </c>
      <c r="K78" t="s">
        <v>19</v>
      </c>
      <c r="L78" t="s">
        <v>19</v>
      </c>
      <c r="M78" t="s">
        <v>19</v>
      </c>
      <c r="N78" t="s">
        <v>19</v>
      </c>
      <c r="O78" t="s">
        <v>221</v>
      </c>
      <c r="P78" t="s">
        <v>19</v>
      </c>
      <c r="Q78" t="s">
        <v>19</v>
      </c>
      <c r="R78" t="s">
        <v>19</v>
      </c>
      <c r="S78" t="s">
        <v>19</v>
      </c>
    </row>
    <row r="79" spans="1:19" x14ac:dyDescent="0.35">
      <c r="A79">
        <v>88</v>
      </c>
      <c r="B79" t="s">
        <v>291</v>
      </c>
      <c r="C79" t="s">
        <v>151</v>
      </c>
      <c r="D79" t="s">
        <v>292</v>
      </c>
      <c r="E79">
        <v>2</v>
      </c>
      <c r="F79" t="s">
        <v>19</v>
      </c>
      <c r="G79">
        <v>1</v>
      </c>
      <c r="H79">
        <v>1</v>
      </c>
      <c r="I79">
        <v>2</v>
      </c>
      <c r="J79">
        <v>0</v>
      </c>
      <c r="K79">
        <v>0</v>
      </c>
      <c r="L79">
        <v>0</v>
      </c>
      <c r="M79">
        <v>0</v>
      </c>
      <c r="N79">
        <v>1</v>
      </c>
      <c r="O79" t="s">
        <v>221</v>
      </c>
      <c r="P79">
        <v>2</v>
      </c>
      <c r="Q79">
        <v>50</v>
      </c>
      <c r="R79">
        <v>1</v>
      </c>
      <c r="S79">
        <v>50</v>
      </c>
    </row>
    <row r="80" spans="1:19" x14ac:dyDescent="0.35">
      <c r="A80">
        <v>90</v>
      </c>
      <c r="B80" t="s">
        <v>293</v>
      </c>
      <c r="C80" t="s">
        <v>151</v>
      </c>
      <c r="D80" t="s">
        <v>230</v>
      </c>
      <c r="E80" t="s">
        <v>19</v>
      </c>
      <c r="F80" t="s">
        <v>19</v>
      </c>
      <c r="G80" t="s">
        <v>19</v>
      </c>
      <c r="H80" t="s">
        <v>19</v>
      </c>
      <c r="I80">
        <v>0</v>
      </c>
      <c r="J80" t="s">
        <v>19</v>
      </c>
      <c r="K80" t="s">
        <v>19</v>
      </c>
      <c r="L80" t="s">
        <v>19</v>
      </c>
      <c r="M80" t="s">
        <v>19</v>
      </c>
      <c r="N80" t="s">
        <v>19</v>
      </c>
      <c r="O80" t="s">
        <v>221</v>
      </c>
      <c r="P80" t="s">
        <v>19</v>
      </c>
      <c r="Q80" t="s">
        <v>19</v>
      </c>
      <c r="R80" t="s">
        <v>19</v>
      </c>
      <c r="S80" t="s">
        <v>19</v>
      </c>
    </row>
    <row r="81" spans="1:19" x14ac:dyDescent="0.35">
      <c r="B81" t="s">
        <v>78</v>
      </c>
      <c r="E81">
        <v>4</v>
      </c>
      <c r="F81">
        <v>4</v>
      </c>
      <c r="G81">
        <v>73</v>
      </c>
      <c r="H81">
        <v>45</v>
      </c>
      <c r="I81">
        <v>118</v>
      </c>
      <c r="J81">
        <v>5</v>
      </c>
      <c r="K81">
        <v>2</v>
      </c>
      <c r="L81">
        <v>133</v>
      </c>
      <c r="M81">
        <v>60</v>
      </c>
      <c r="N81">
        <v>38</v>
      </c>
      <c r="O81" t="s">
        <v>294</v>
      </c>
      <c r="P81">
        <v>200</v>
      </c>
      <c r="Q81">
        <v>36.5</v>
      </c>
      <c r="R81">
        <v>125</v>
      </c>
      <c r="S81">
        <v>62.5</v>
      </c>
    </row>
    <row r="82" spans="1:19" x14ac:dyDescent="0.35">
      <c r="B82" t="s">
        <v>82</v>
      </c>
      <c r="E82">
        <v>4</v>
      </c>
      <c r="F82">
        <v>4</v>
      </c>
      <c r="G82">
        <v>28</v>
      </c>
      <c r="H82">
        <v>15</v>
      </c>
      <c r="I82">
        <v>43</v>
      </c>
      <c r="J82">
        <v>3</v>
      </c>
      <c r="K82">
        <v>1</v>
      </c>
      <c r="L82">
        <v>96</v>
      </c>
      <c r="M82">
        <v>63</v>
      </c>
      <c r="N82">
        <v>35</v>
      </c>
      <c r="O82" t="s">
        <v>295</v>
      </c>
      <c r="P82">
        <v>134</v>
      </c>
      <c r="Q82">
        <v>20.9</v>
      </c>
      <c r="R82">
        <v>99</v>
      </c>
      <c r="S82">
        <v>73.900000000000006</v>
      </c>
    </row>
    <row r="83" spans="1:19" x14ac:dyDescent="0.35">
      <c r="A83" t="s">
        <v>296</v>
      </c>
    </row>
    <row r="84" spans="1:19" x14ac:dyDescent="0.35">
      <c r="A84" t="s">
        <v>4</v>
      </c>
      <c r="B84" t="s">
        <v>5</v>
      </c>
      <c r="C84" t="s">
        <v>6</v>
      </c>
      <c r="D84" t="s">
        <v>7</v>
      </c>
      <c r="E84" t="s">
        <v>8</v>
      </c>
      <c r="F84" t="s">
        <v>9</v>
      </c>
      <c r="G84" t="s">
        <v>297</v>
      </c>
      <c r="H84" t="s">
        <v>298</v>
      </c>
      <c r="I84" t="s">
        <v>299</v>
      </c>
      <c r="J84" t="s">
        <v>177</v>
      </c>
      <c r="K84" t="s">
        <v>300</v>
      </c>
      <c r="L84" t="s">
        <v>301</v>
      </c>
      <c r="M84" t="s">
        <v>302</v>
      </c>
      <c r="N84" t="s">
        <v>303</v>
      </c>
      <c r="O84" t="s">
        <v>304</v>
      </c>
    </row>
    <row r="85" spans="1:19" x14ac:dyDescent="0.35">
      <c r="A85">
        <v>0</v>
      </c>
      <c r="B85" t="s">
        <v>219</v>
      </c>
      <c r="C85" t="s">
        <v>17</v>
      </c>
      <c r="D85" t="s">
        <v>220</v>
      </c>
      <c r="E85">
        <v>1</v>
      </c>
      <c r="F85">
        <v>0</v>
      </c>
      <c r="G85" s="19">
        <v>0.625</v>
      </c>
      <c r="H85">
        <v>1</v>
      </c>
      <c r="I85">
        <v>4</v>
      </c>
      <c r="J85">
        <v>4</v>
      </c>
      <c r="K85">
        <v>80</v>
      </c>
      <c r="L85">
        <v>0</v>
      </c>
      <c r="M85">
        <v>0</v>
      </c>
      <c r="N85">
        <v>0</v>
      </c>
      <c r="O85">
        <v>0</v>
      </c>
    </row>
    <row r="86" spans="1:19" x14ac:dyDescent="0.35">
      <c r="A86">
        <v>4</v>
      </c>
      <c r="B86" t="s">
        <v>228</v>
      </c>
      <c r="C86" t="s">
        <v>34</v>
      </c>
      <c r="D86" t="s">
        <v>220</v>
      </c>
      <c r="E86">
        <v>4</v>
      </c>
      <c r="F86">
        <v>4</v>
      </c>
      <c r="G86" s="20">
        <v>8.3708333333333336</v>
      </c>
      <c r="H86">
        <v>27</v>
      </c>
      <c r="I86">
        <v>8.06</v>
      </c>
      <c r="J86">
        <v>66</v>
      </c>
      <c r="K86">
        <v>71</v>
      </c>
      <c r="L86">
        <v>4</v>
      </c>
      <c r="M86">
        <v>0</v>
      </c>
      <c r="N86">
        <v>0</v>
      </c>
      <c r="O86">
        <v>100</v>
      </c>
    </row>
    <row r="87" spans="1:19" x14ac:dyDescent="0.35">
      <c r="A87">
        <v>16</v>
      </c>
      <c r="B87" t="s">
        <v>244</v>
      </c>
      <c r="C87" t="s">
        <v>34</v>
      </c>
      <c r="D87" t="s">
        <v>220</v>
      </c>
      <c r="E87">
        <v>1</v>
      </c>
      <c r="F87">
        <v>0</v>
      </c>
      <c r="G87" s="19">
        <v>0.50694444444444442</v>
      </c>
      <c r="H87">
        <v>0</v>
      </c>
      <c r="I87">
        <v>0</v>
      </c>
      <c r="J87">
        <v>1</v>
      </c>
      <c r="K87">
        <v>100</v>
      </c>
      <c r="L87">
        <v>0</v>
      </c>
      <c r="M87">
        <v>0</v>
      </c>
      <c r="N87">
        <v>0</v>
      </c>
      <c r="O87">
        <v>0</v>
      </c>
    </row>
    <row r="88" spans="1:19" x14ac:dyDescent="0.35">
      <c r="A88">
        <v>48</v>
      </c>
      <c r="B88" t="s">
        <v>275</v>
      </c>
      <c r="C88" t="s">
        <v>151</v>
      </c>
      <c r="D88" t="s">
        <v>220</v>
      </c>
      <c r="E88" t="s">
        <v>19</v>
      </c>
      <c r="F88" t="s">
        <v>19</v>
      </c>
      <c r="G88" s="19">
        <v>0</v>
      </c>
      <c r="H88" t="s">
        <v>19</v>
      </c>
      <c r="I88" t="s">
        <v>19</v>
      </c>
      <c r="J88" t="s">
        <v>19</v>
      </c>
      <c r="K88">
        <v>0</v>
      </c>
      <c r="L88" t="s">
        <v>19</v>
      </c>
      <c r="M88" t="s">
        <v>19</v>
      </c>
      <c r="N88" t="s">
        <v>19</v>
      </c>
      <c r="O88">
        <v>0</v>
      </c>
    </row>
    <row r="89" spans="1:19" x14ac:dyDescent="0.35">
      <c r="B89" t="s">
        <v>78</v>
      </c>
      <c r="E89">
        <v>4</v>
      </c>
      <c r="F89">
        <v>4</v>
      </c>
      <c r="G89" s="20">
        <v>9.5027777777777782</v>
      </c>
      <c r="H89">
        <v>28</v>
      </c>
      <c r="I89">
        <v>7.37</v>
      </c>
      <c r="J89">
        <v>71</v>
      </c>
      <c r="K89">
        <v>71.7</v>
      </c>
      <c r="L89">
        <v>4</v>
      </c>
      <c r="M89">
        <v>0</v>
      </c>
      <c r="N89">
        <v>0</v>
      </c>
      <c r="O89">
        <v>1</v>
      </c>
    </row>
    <row r="90" spans="1:19" x14ac:dyDescent="0.35">
      <c r="B90" t="s">
        <v>82</v>
      </c>
      <c r="E90">
        <v>4</v>
      </c>
      <c r="F90">
        <v>4</v>
      </c>
      <c r="G90" s="20">
        <v>9.5027777777777782</v>
      </c>
      <c r="H90">
        <v>73</v>
      </c>
      <c r="I90">
        <v>19.2</v>
      </c>
      <c r="J90">
        <v>52</v>
      </c>
      <c r="K90">
        <v>41.6</v>
      </c>
      <c r="L90">
        <v>0</v>
      </c>
      <c r="M90">
        <v>4</v>
      </c>
      <c r="N90">
        <v>0</v>
      </c>
      <c r="O90">
        <v>0</v>
      </c>
    </row>
    <row r="91" spans="1:19" x14ac:dyDescent="0.35">
      <c r="A91" t="s">
        <v>305</v>
      </c>
    </row>
    <row r="92" spans="1:19" x14ac:dyDescent="0.35">
      <c r="A92" t="s">
        <v>99</v>
      </c>
    </row>
    <row r="94" spans="1:19" x14ac:dyDescent="0.35">
      <c r="A94" t="s">
        <v>100</v>
      </c>
    </row>
    <row r="96" spans="1:19" x14ac:dyDescent="0.35">
      <c r="A96" t="s">
        <v>101</v>
      </c>
    </row>
    <row r="98" spans="1:1" x14ac:dyDescent="0.35">
      <c r="A98" t="s">
        <v>102</v>
      </c>
    </row>
    <row r="100" spans="1:1" x14ac:dyDescent="0.35">
      <c r="A100" t="s">
        <v>103</v>
      </c>
    </row>
    <row r="101" spans="1:1" x14ac:dyDescent="0.35">
      <c r="A101" t="s">
        <v>104</v>
      </c>
    </row>
    <row r="102" spans="1:1" x14ac:dyDescent="0.35">
      <c r="A102" t="s">
        <v>105</v>
      </c>
    </row>
    <row r="103" spans="1:1" x14ac:dyDescent="0.35">
      <c r="A103" t="s">
        <v>106</v>
      </c>
    </row>
    <row r="104" spans="1:1" x14ac:dyDescent="0.35">
      <c r="A104"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68CB-CA15-4518-9F03-DB99FB15F0CA}">
  <dimension ref="A4:R80"/>
  <sheetViews>
    <sheetView workbookViewId="0">
      <selection activeCell="H2" sqref="H2"/>
    </sheetView>
  </sheetViews>
  <sheetFormatPr defaultRowHeight="14.5" x14ac:dyDescent="0.35"/>
  <cols>
    <col min="1" max="1" width="30.08984375" style="26" customWidth="1"/>
    <col min="2" max="16384" width="8.7265625" style="26"/>
  </cols>
  <sheetData>
    <row r="4" spans="1:9" ht="15" thickBot="1" x14ac:dyDescent="0.4">
      <c r="I4" s="26" t="s">
        <v>473</v>
      </c>
    </row>
    <row r="5" spans="1:9" x14ac:dyDescent="0.35">
      <c r="A5" s="27" t="s">
        <v>335</v>
      </c>
      <c r="B5" s="28"/>
      <c r="C5" s="28"/>
      <c r="D5" s="28"/>
      <c r="E5" s="28"/>
      <c r="F5" s="28"/>
      <c r="G5" s="28"/>
      <c r="H5" s="28"/>
      <c r="I5" s="29"/>
    </row>
    <row r="6" spans="1:9" x14ac:dyDescent="0.35">
      <c r="A6" s="30"/>
      <c r="B6" s="31"/>
      <c r="C6" s="31"/>
      <c r="D6" s="31"/>
      <c r="E6" s="31"/>
      <c r="F6" s="31"/>
      <c r="G6" s="31"/>
      <c r="H6" s="31"/>
      <c r="I6" s="32"/>
    </row>
    <row r="7" spans="1:9" x14ac:dyDescent="0.35">
      <c r="A7" s="33" t="s">
        <v>336</v>
      </c>
      <c r="B7" s="26">
        <v>70</v>
      </c>
      <c r="I7" s="34"/>
    </row>
    <row r="8" spans="1:9" x14ac:dyDescent="0.35">
      <c r="A8" s="33" t="s">
        <v>337</v>
      </c>
      <c r="B8" s="26">
        <f>AVERAGE(R31:R63)</f>
        <v>73.242424242424249</v>
      </c>
      <c r="I8" s="34"/>
    </row>
    <row r="9" spans="1:9" x14ac:dyDescent="0.35">
      <c r="A9" s="33" t="s">
        <v>338</v>
      </c>
      <c r="B9" s="26">
        <f>_xlfn.STDEV.P(R31:R63)</f>
        <v>7.87027512140999</v>
      </c>
      <c r="I9" s="34"/>
    </row>
    <row r="10" spans="1:9" x14ac:dyDescent="0.35">
      <c r="A10" s="33" t="s">
        <v>339</v>
      </c>
      <c r="B10" s="26" t="b">
        <v>1</v>
      </c>
      <c r="I10" s="34"/>
    </row>
    <row r="11" spans="1:9" x14ac:dyDescent="0.35">
      <c r="A11" s="30"/>
      <c r="B11" s="31"/>
      <c r="C11" s="31"/>
      <c r="D11" s="31"/>
      <c r="E11" s="31"/>
      <c r="F11" s="31"/>
      <c r="G11" s="31"/>
      <c r="H11" s="31"/>
      <c r="I11" s="32"/>
    </row>
    <row r="12" spans="1:9" x14ac:dyDescent="0.35">
      <c r="A12" s="33" t="s">
        <v>468</v>
      </c>
      <c r="B12" s="26">
        <f>_xlfn.NORM.DIST(B7,B8,B9,TRUE)</f>
        <v>0.34017572354578463</v>
      </c>
      <c r="I12" s="34"/>
    </row>
    <row r="13" spans="1:9" x14ac:dyDescent="0.35">
      <c r="A13" s="33" t="s">
        <v>469</v>
      </c>
      <c r="B13" s="26">
        <f>1-B12</f>
        <v>0.65982427645421537</v>
      </c>
      <c r="I13" s="34"/>
    </row>
    <row r="14" spans="1:9" ht="15" thickBot="1" x14ac:dyDescent="0.4">
      <c r="A14" s="35"/>
      <c r="B14" s="36"/>
      <c r="C14" s="36"/>
      <c r="D14" s="36"/>
      <c r="E14" s="36"/>
      <c r="F14" s="36"/>
      <c r="G14" s="36"/>
      <c r="H14" s="36"/>
      <c r="I14" s="37"/>
    </row>
    <row r="16" spans="1:9" ht="15" thickBot="1" x14ac:dyDescent="0.4"/>
    <row r="17" spans="1:18" x14ac:dyDescent="0.35">
      <c r="A17" s="27" t="s">
        <v>470</v>
      </c>
      <c r="B17" s="28"/>
      <c r="C17" s="28"/>
      <c r="D17" s="28"/>
      <c r="E17" s="28"/>
      <c r="F17" s="28"/>
      <c r="G17" s="28"/>
      <c r="H17" s="28"/>
      <c r="I17" s="29"/>
    </row>
    <row r="18" spans="1:18" x14ac:dyDescent="0.35">
      <c r="A18" s="30"/>
      <c r="B18" s="31"/>
      <c r="C18" s="31"/>
      <c r="D18" s="31"/>
      <c r="E18" s="31"/>
      <c r="F18" s="31"/>
      <c r="G18" s="31"/>
      <c r="H18" s="31"/>
      <c r="I18" s="32"/>
    </row>
    <row r="19" spans="1:18" x14ac:dyDescent="0.35">
      <c r="A19" s="33" t="s">
        <v>471</v>
      </c>
      <c r="B19" s="26">
        <v>0.9</v>
      </c>
      <c r="I19" s="34"/>
    </row>
    <row r="20" spans="1:18" x14ac:dyDescent="0.35">
      <c r="A20" s="33" t="s">
        <v>337</v>
      </c>
      <c r="B20" s="26">
        <f>B8</f>
        <v>73.242424242424249</v>
      </c>
      <c r="I20" s="34"/>
    </row>
    <row r="21" spans="1:18" x14ac:dyDescent="0.35">
      <c r="A21" s="33" t="s">
        <v>338</v>
      </c>
      <c r="B21" s="26">
        <f>B9</f>
        <v>7.87027512140999</v>
      </c>
      <c r="I21" s="34"/>
    </row>
    <row r="22" spans="1:18" x14ac:dyDescent="0.35">
      <c r="A22" s="30"/>
      <c r="B22" s="31"/>
      <c r="C22" s="31"/>
      <c r="D22" s="31"/>
      <c r="E22" s="31"/>
      <c r="F22" s="31"/>
      <c r="G22" s="31"/>
      <c r="H22" s="31"/>
      <c r="I22" s="32"/>
    </row>
    <row r="23" spans="1:18" x14ac:dyDescent="0.35">
      <c r="A23" s="33" t="s">
        <v>472</v>
      </c>
      <c r="B23" s="26">
        <f>_xlfn.NORM.INV(B19,B20,B21)</f>
        <v>83.328587645533943</v>
      </c>
      <c r="C23" s="26" t="s">
        <v>595</v>
      </c>
      <c r="I23" s="34"/>
    </row>
    <row r="24" spans="1:18" ht="15" thickBot="1" x14ac:dyDescent="0.4">
      <c r="A24" s="35"/>
      <c r="B24" s="36"/>
      <c r="C24" s="36"/>
      <c r="D24" s="36"/>
      <c r="E24" s="36"/>
      <c r="F24" s="36"/>
      <c r="G24" s="36"/>
      <c r="H24" s="36"/>
      <c r="I24" s="37"/>
    </row>
    <row r="29" spans="1:18" x14ac:dyDescent="0.35">
      <c r="A29" s="26" t="s">
        <v>340</v>
      </c>
    </row>
    <row r="30" spans="1:18" x14ac:dyDescent="0.35">
      <c r="A30" s="26" t="s">
        <v>341</v>
      </c>
      <c r="B30" s="26" t="s">
        <v>342</v>
      </c>
      <c r="C30" s="26" t="s">
        <v>343</v>
      </c>
      <c r="D30" s="26" t="s">
        <v>344</v>
      </c>
      <c r="E30" s="26" t="s">
        <v>12</v>
      </c>
      <c r="F30" s="26" t="s">
        <v>345</v>
      </c>
      <c r="G30" s="26" t="s">
        <v>12</v>
      </c>
      <c r="H30" s="26" t="s">
        <v>346</v>
      </c>
      <c r="I30" s="26" t="s">
        <v>12</v>
      </c>
      <c r="J30" s="26" t="s">
        <v>347</v>
      </c>
      <c r="K30" s="26" t="s">
        <v>348</v>
      </c>
      <c r="L30" s="26" t="s">
        <v>349</v>
      </c>
      <c r="M30" s="26" t="s">
        <v>350</v>
      </c>
      <c r="N30" s="26" t="s">
        <v>214</v>
      </c>
      <c r="O30" s="26" t="s">
        <v>351</v>
      </c>
      <c r="P30" s="26" t="s">
        <v>352</v>
      </c>
      <c r="Q30" s="26" t="s">
        <v>353</v>
      </c>
      <c r="R30" s="26" t="s">
        <v>210</v>
      </c>
    </row>
    <row r="31" spans="1:18" x14ac:dyDescent="0.35">
      <c r="A31" s="26">
        <v>45241</v>
      </c>
      <c r="B31" s="26" t="s">
        <v>354</v>
      </c>
      <c r="C31" s="26" t="s">
        <v>355</v>
      </c>
      <c r="D31" s="26" t="s">
        <v>356</v>
      </c>
      <c r="E31" s="26">
        <v>49.2</v>
      </c>
      <c r="F31" s="26">
        <v>45160</v>
      </c>
      <c r="G31" s="26">
        <v>36.4</v>
      </c>
      <c r="H31" s="26">
        <v>45181</v>
      </c>
      <c r="I31" s="26">
        <v>75</v>
      </c>
      <c r="J31" s="26">
        <v>3</v>
      </c>
      <c r="K31" s="26">
        <v>26</v>
      </c>
      <c r="L31" s="26">
        <v>29</v>
      </c>
      <c r="M31" s="26">
        <v>22</v>
      </c>
      <c r="N31" s="26">
        <v>17</v>
      </c>
      <c r="O31" s="26">
        <v>9</v>
      </c>
      <c r="P31" s="26">
        <v>7</v>
      </c>
      <c r="Q31" s="26">
        <v>13</v>
      </c>
      <c r="R31" s="26">
        <v>77</v>
      </c>
    </row>
    <row r="32" spans="1:18" x14ac:dyDescent="0.35">
      <c r="A32" s="26">
        <v>45242</v>
      </c>
      <c r="B32" s="26" t="s">
        <v>357</v>
      </c>
      <c r="C32" s="26" t="s">
        <v>358</v>
      </c>
      <c r="D32" s="26" t="s">
        <v>359</v>
      </c>
      <c r="E32" s="26">
        <v>47.7</v>
      </c>
      <c r="F32" s="26">
        <v>45064</v>
      </c>
      <c r="G32" s="26">
        <v>27.8</v>
      </c>
      <c r="H32" s="26" t="s">
        <v>360</v>
      </c>
      <c r="I32" s="26">
        <v>88</v>
      </c>
      <c r="J32" s="26">
        <v>5</v>
      </c>
      <c r="K32" s="26">
        <v>29</v>
      </c>
      <c r="L32" s="26">
        <v>34</v>
      </c>
      <c r="M32" s="26">
        <v>13</v>
      </c>
      <c r="N32" s="26">
        <v>13</v>
      </c>
      <c r="O32" s="26">
        <v>3</v>
      </c>
      <c r="P32" s="26">
        <v>2</v>
      </c>
      <c r="Q32" s="26">
        <v>13</v>
      </c>
      <c r="R32" s="26">
        <v>69</v>
      </c>
    </row>
    <row r="33" spans="1:18" x14ac:dyDescent="0.35">
      <c r="A33" s="26">
        <v>45246</v>
      </c>
      <c r="B33" s="26" t="s">
        <v>361</v>
      </c>
      <c r="C33" s="26" t="s">
        <v>362</v>
      </c>
      <c r="D33" s="26" t="s">
        <v>363</v>
      </c>
      <c r="E33" s="26">
        <v>49.1</v>
      </c>
      <c r="F33" s="26">
        <v>45227</v>
      </c>
      <c r="G33" s="26">
        <v>35.700000000000003</v>
      </c>
      <c r="H33" s="26">
        <v>45178</v>
      </c>
      <c r="I33" s="26">
        <v>100</v>
      </c>
      <c r="J33" s="26">
        <v>10</v>
      </c>
      <c r="K33" s="26">
        <v>28</v>
      </c>
      <c r="L33" s="26">
        <v>38</v>
      </c>
      <c r="M33" s="26">
        <v>22</v>
      </c>
      <c r="N33" s="26">
        <v>18</v>
      </c>
      <c r="O33" s="26">
        <v>4</v>
      </c>
      <c r="P33" s="26">
        <v>3</v>
      </c>
      <c r="Q33" s="26">
        <v>15</v>
      </c>
      <c r="R33" s="26">
        <v>71</v>
      </c>
    </row>
    <row r="34" spans="1:18" x14ac:dyDescent="0.35">
      <c r="A34" s="26">
        <v>45250</v>
      </c>
      <c r="B34" s="26" t="s">
        <v>364</v>
      </c>
      <c r="C34" s="26" t="s">
        <v>365</v>
      </c>
      <c r="D34" s="26" t="s">
        <v>366</v>
      </c>
      <c r="E34" s="26">
        <v>47.1</v>
      </c>
      <c r="F34" s="26">
        <v>45097</v>
      </c>
      <c r="G34" s="26">
        <v>30</v>
      </c>
      <c r="H34" s="26" t="s">
        <v>367</v>
      </c>
      <c r="I34" s="26">
        <v>77.8</v>
      </c>
      <c r="J34" s="26">
        <v>3</v>
      </c>
      <c r="K34" s="26">
        <v>28</v>
      </c>
      <c r="L34" s="26">
        <v>31</v>
      </c>
      <c r="M34" s="26">
        <v>16</v>
      </c>
      <c r="N34" s="26">
        <v>19</v>
      </c>
      <c r="O34" s="26">
        <v>11</v>
      </c>
      <c r="P34" s="26">
        <v>1</v>
      </c>
      <c r="Q34" s="26">
        <v>8</v>
      </c>
      <c r="R34" s="26">
        <v>75</v>
      </c>
    </row>
    <row r="35" spans="1:18" x14ac:dyDescent="0.35">
      <c r="A35" s="26">
        <v>45254</v>
      </c>
      <c r="B35" s="26" t="s">
        <v>368</v>
      </c>
      <c r="C35" s="26" t="s">
        <v>369</v>
      </c>
      <c r="D35" s="26" t="s">
        <v>370</v>
      </c>
      <c r="E35" s="26">
        <v>61.4</v>
      </c>
      <c r="F35" s="26">
        <v>45027</v>
      </c>
      <c r="G35" s="26">
        <v>36.4</v>
      </c>
      <c r="H35" s="26" t="s">
        <v>371</v>
      </c>
      <c r="I35" s="26">
        <v>77.8</v>
      </c>
      <c r="J35" s="26">
        <v>5</v>
      </c>
      <c r="K35" s="26">
        <v>29</v>
      </c>
      <c r="L35" s="26">
        <v>34</v>
      </c>
      <c r="M35" s="26">
        <v>20</v>
      </c>
      <c r="N35" s="26">
        <v>12</v>
      </c>
      <c r="O35" s="26">
        <v>4</v>
      </c>
      <c r="P35" s="26">
        <v>3</v>
      </c>
      <c r="Q35" s="26">
        <v>13</v>
      </c>
      <c r="R35" s="26">
        <v>88</v>
      </c>
    </row>
    <row r="36" spans="1:18" x14ac:dyDescent="0.35">
      <c r="A36" s="26">
        <v>45255</v>
      </c>
      <c r="B36" s="26" t="s">
        <v>372</v>
      </c>
      <c r="C36" s="26" t="s">
        <v>373</v>
      </c>
      <c r="D36" s="26" t="s">
        <v>374</v>
      </c>
      <c r="E36" s="26">
        <v>45.1</v>
      </c>
      <c r="F36" s="26">
        <v>45028</v>
      </c>
      <c r="G36" s="26">
        <v>33.299999999999997</v>
      </c>
      <c r="H36" s="26" t="s">
        <v>375</v>
      </c>
      <c r="I36" s="26">
        <v>85.7</v>
      </c>
      <c r="J36" s="26">
        <v>5</v>
      </c>
      <c r="K36" s="26">
        <v>25</v>
      </c>
      <c r="L36" s="26">
        <v>30</v>
      </c>
      <c r="M36" s="26">
        <v>15</v>
      </c>
      <c r="N36" s="26">
        <v>11</v>
      </c>
      <c r="O36" s="26">
        <v>10</v>
      </c>
      <c r="P36" s="26">
        <v>2</v>
      </c>
      <c r="Q36" s="26">
        <v>16</v>
      </c>
      <c r="R36" s="26">
        <v>68</v>
      </c>
    </row>
    <row r="37" spans="1:18" x14ac:dyDescent="0.35">
      <c r="A37" s="26">
        <v>45260</v>
      </c>
      <c r="B37" s="26" t="s">
        <v>376</v>
      </c>
      <c r="C37" s="26" t="s">
        <v>377</v>
      </c>
      <c r="D37" s="26" t="s">
        <v>378</v>
      </c>
      <c r="E37" s="26">
        <v>55.1</v>
      </c>
      <c r="F37" s="26">
        <v>45056</v>
      </c>
      <c r="G37" s="26">
        <v>50</v>
      </c>
      <c r="H37" s="26" t="s">
        <v>379</v>
      </c>
      <c r="I37" s="26">
        <v>75</v>
      </c>
      <c r="J37" s="26">
        <v>7</v>
      </c>
      <c r="K37" s="26">
        <v>33</v>
      </c>
      <c r="L37" s="26">
        <v>40</v>
      </c>
      <c r="M37" s="26">
        <v>24</v>
      </c>
      <c r="N37" s="26">
        <v>16</v>
      </c>
      <c r="O37" s="26">
        <v>3</v>
      </c>
      <c r="P37" s="26">
        <v>2</v>
      </c>
      <c r="Q37" s="26">
        <v>21</v>
      </c>
      <c r="R37" s="26">
        <v>83</v>
      </c>
    </row>
    <row r="38" spans="1:18" x14ac:dyDescent="0.35">
      <c r="A38" s="26">
        <v>45263</v>
      </c>
      <c r="B38" s="26" t="s">
        <v>380</v>
      </c>
      <c r="C38" s="26" t="s">
        <v>381</v>
      </c>
      <c r="D38" s="26" t="s">
        <v>363</v>
      </c>
      <c r="E38" s="26">
        <v>49.1</v>
      </c>
      <c r="F38" s="26">
        <v>45125</v>
      </c>
      <c r="G38" s="26">
        <v>38.9</v>
      </c>
      <c r="H38" s="26">
        <v>45243</v>
      </c>
      <c r="I38" s="26">
        <v>84.6</v>
      </c>
      <c r="J38" s="26">
        <v>6</v>
      </c>
      <c r="K38" s="26">
        <v>29</v>
      </c>
      <c r="L38" s="26">
        <v>35</v>
      </c>
      <c r="M38" s="26">
        <v>18</v>
      </c>
      <c r="N38" s="26">
        <v>11</v>
      </c>
      <c r="O38" s="26">
        <v>4</v>
      </c>
      <c r="P38" s="26">
        <v>5</v>
      </c>
      <c r="Q38" s="26">
        <v>3</v>
      </c>
      <c r="R38" s="26">
        <v>70</v>
      </c>
    </row>
    <row r="39" spans="1:18" x14ac:dyDescent="0.35">
      <c r="A39" s="26">
        <v>45276</v>
      </c>
      <c r="B39" s="26" t="s">
        <v>382</v>
      </c>
      <c r="C39" s="26" t="s">
        <v>383</v>
      </c>
      <c r="D39" s="26" t="s">
        <v>384</v>
      </c>
      <c r="E39" s="26">
        <v>64.099999999999994</v>
      </c>
      <c r="F39" s="26">
        <v>45057</v>
      </c>
      <c r="G39" s="26">
        <v>45.5</v>
      </c>
      <c r="H39" s="26" t="s">
        <v>385</v>
      </c>
      <c r="I39" s="26">
        <v>71.900000000000006</v>
      </c>
      <c r="J39" s="26">
        <v>7</v>
      </c>
      <c r="K39" s="26">
        <v>31</v>
      </c>
      <c r="L39" s="26">
        <v>38</v>
      </c>
      <c r="M39" s="26">
        <v>17</v>
      </c>
      <c r="N39" s="26">
        <v>18</v>
      </c>
      <c r="O39" s="26">
        <v>1</v>
      </c>
      <c r="P39" s="26">
        <v>2</v>
      </c>
      <c r="Q39" s="26">
        <v>17</v>
      </c>
      <c r="R39" s="26">
        <v>78</v>
      </c>
    </row>
    <row r="40" spans="1:18" x14ac:dyDescent="0.35">
      <c r="A40" s="26">
        <v>45278</v>
      </c>
      <c r="B40" s="26" t="s">
        <v>386</v>
      </c>
      <c r="C40" s="26" t="s">
        <v>387</v>
      </c>
      <c r="D40" s="26" t="s">
        <v>388</v>
      </c>
      <c r="E40" s="26">
        <v>63.5</v>
      </c>
      <c r="F40" s="26">
        <v>45154</v>
      </c>
      <c r="G40" s="26">
        <v>50</v>
      </c>
      <c r="H40" s="26" t="s">
        <v>389</v>
      </c>
      <c r="I40" s="26">
        <v>72.2</v>
      </c>
      <c r="J40" s="26">
        <v>8</v>
      </c>
      <c r="K40" s="26">
        <v>38</v>
      </c>
      <c r="L40" s="26">
        <v>46</v>
      </c>
      <c r="M40" s="26">
        <v>22</v>
      </c>
      <c r="N40" s="26">
        <v>16</v>
      </c>
      <c r="O40" s="26">
        <v>2</v>
      </c>
      <c r="P40" s="26">
        <v>3</v>
      </c>
      <c r="Q40" s="26">
        <v>5</v>
      </c>
      <c r="R40" s="26">
        <v>87</v>
      </c>
    </row>
    <row r="41" spans="1:18" x14ac:dyDescent="0.35">
      <c r="A41" s="26">
        <v>45279</v>
      </c>
      <c r="B41" s="26" t="s">
        <v>390</v>
      </c>
      <c r="C41" s="26" t="s">
        <v>391</v>
      </c>
      <c r="D41" s="26" t="s">
        <v>392</v>
      </c>
      <c r="E41" s="26">
        <v>43.8</v>
      </c>
      <c r="F41" s="26">
        <v>45086</v>
      </c>
      <c r="G41" s="26">
        <v>66.7</v>
      </c>
      <c r="H41" s="26">
        <v>45054</v>
      </c>
      <c r="I41" s="26">
        <v>62.5</v>
      </c>
      <c r="J41" s="26">
        <v>6</v>
      </c>
      <c r="K41" s="26">
        <v>33</v>
      </c>
      <c r="L41" s="26">
        <v>39</v>
      </c>
      <c r="M41" s="26">
        <v>15</v>
      </c>
      <c r="N41" s="26">
        <v>8</v>
      </c>
      <c r="O41" s="26">
        <v>7</v>
      </c>
      <c r="P41" s="26">
        <v>3</v>
      </c>
      <c r="Q41" s="26">
        <v>6</v>
      </c>
      <c r="R41" s="26">
        <v>67</v>
      </c>
    </row>
    <row r="42" spans="1:18" x14ac:dyDescent="0.35">
      <c r="A42" s="26">
        <v>45289</v>
      </c>
      <c r="B42" s="26" t="s">
        <v>393</v>
      </c>
      <c r="C42" s="26" t="s">
        <v>394</v>
      </c>
      <c r="D42" s="26" t="s">
        <v>395</v>
      </c>
      <c r="E42" s="26">
        <v>40.6</v>
      </c>
      <c r="F42" s="26">
        <v>45032</v>
      </c>
      <c r="G42" s="26">
        <v>25</v>
      </c>
      <c r="H42" s="26" t="s">
        <v>396</v>
      </c>
      <c r="I42" s="26">
        <v>72.7</v>
      </c>
      <c r="J42" s="26">
        <v>13</v>
      </c>
      <c r="K42" s="26">
        <v>33</v>
      </c>
      <c r="L42" s="26">
        <v>46</v>
      </c>
      <c r="M42" s="26">
        <v>19</v>
      </c>
      <c r="N42" s="26">
        <v>16</v>
      </c>
      <c r="O42" s="26">
        <v>11</v>
      </c>
      <c r="P42" s="26">
        <v>2</v>
      </c>
      <c r="Q42" s="26">
        <v>16</v>
      </c>
      <c r="R42" s="26">
        <v>76</v>
      </c>
    </row>
    <row r="43" spans="1:18" x14ac:dyDescent="0.35">
      <c r="A43" s="26">
        <v>44927</v>
      </c>
      <c r="B43" s="26" t="s">
        <v>397</v>
      </c>
      <c r="C43" s="26" t="s">
        <v>398</v>
      </c>
      <c r="D43" s="26" t="s">
        <v>399</v>
      </c>
      <c r="E43" s="26">
        <v>51.1</v>
      </c>
      <c r="F43" s="26">
        <v>45027</v>
      </c>
      <c r="G43" s="26">
        <v>36.4</v>
      </c>
      <c r="H43" s="26" t="s">
        <v>400</v>
      </c>
      <c r="I43" s="26">
        <v>73.3</v>
      </c>
      <c r="J43" s="26">
        <v>6</v>
      </c>
      <c r="K43" s="26">
        <v>29</v>
      </c>
      <c r="L43" s="26">
        <v>35</v>
      </c>
      <c r="M43" s="26">
        <v>20</v>
      </c>
      <c r="N43" s="26">
        <v>14</v>
      </c>
      <c r="O43" s="26">
        <v>4</v>
      </c>
      <c r="P43" s="26">
        <v>4</v>
      </c>
      <c r="Q43" s="26">
        <v>17</v>
      </c>
      <c r="R43" s="26">
        <v>74</v>
      </c>
    </row>
    <row r="44" spans="1:18" x14ac:dyDescent="0.35">
      <c r="A44" s="26">
        <v>44930</v>
      </c>
      <c r="B44" s="26" t="s">
        <v>401</v>
      </c>
      <c r="C44" s="26" t="s">
        <v>402</v>
      </c>
      <c r="D44" s="26" t="s">
        <v>403</v>
      </c>
      <c r="E44" s="26">
        <v>53.3</v>
      </c>
      <c r="F44" s="26">
        <v>45088</v>
      </c>
      <c r="G44" s="26">
        <v>54.5</v>
      </c>
      <c r="H44" s="26" t="s">
        <v>248</v>
      </c>
      <c r="I44" s="26">
        <v>60.9</v>
      </c>
      <c r="J44" s="26">
        <v>8</v>
      </c>
      <c r="K44" s="26">
        <v>35</v>
      </c>
      <c r="L44" s="26">
        <v>43</v>
      </c>
      <c r="M44" s="26">
        <v>19</v>
      </c>
      <c r="N44" s="26">
        <v>19</v>
      </c>
      <c r="O44" s="26">
        <v>4</v>
      </c>
      <c r="P44" s="26">
        <v>7</v>
      </c>
      <c r="Q44" s="26">
        <v>9</v>
      </c>
      <c r="R44" s="26">
        <v>68</v>
      </c>
    </row>
    <row r="45" spans="1:18" x14ac:dyDescent="0.35">
      <c r="A45" s="26">
        <v>44933</v>
      </c>
      <c r="B45" s="26" t="s">
        <v>404</v>
      </c>
      <c r="C45" s="26" t="s">
        <v>362</v>
      </c>
      <c r="D45" s="26" t="s">
        <v>405</v>
      </c>
      <c r="E45" s="26">
        <v>50.8</v>
      </c>
      <c r="F45" s="26">
        <v>44933</v>
      </c>
      <c r="G45" s="26">
        <v>14.3</v>
      </c>
      <c r="H45" s="26">
        <v>45146</v>
      </c>
      <c r="I45" s="26">
        <v>100</v>
      </c>
      <c r="J45" s="26">
        <v>7</v>
      </c>
      <c r="K45" s="26">
        <v>40</v>
      </c>
      <c r="L45" s="26">
        <v>47</v>
      </c>
      <c r="M45" s="26">
        <v>13</v>
      </c>
      <c r="N45" s="26">
        <v>6</v>
      </c>
      <c r="O45" s="26">
        <v>1</v>
      </c>
      <c r="P45" s="26">
        <v>4</v>
      </c>
      <c r="Q45" s="26">
        <v>6</v>
      </c>
      <c r="R45" s="26">
        <v>71</v>
      </c>
    </row>
    <row r="46" spans="1:18" x14ac:dyDescent="0.35">
      <c r="A46" s="26">
        <v>44937</v>
      </c>
      <c r="B46" s="26" t="s">
        <v>406</v>
      </c>
      <c r="C46" s="26" t="s">
        <v>407</v>
      </c>
      <c r="D46" s="26" t="s">
        <v>408</v>
      </c>
      <c r="E46" s="26">
        <v>57.1</v>
      </c>
      <c r="F46" s="26">
        <v>44929</v>
      </c>
      <c r="G46" s="26">
        <v>33.299999999999997</v>
      </c>
      <c r="H46" s="26" t="s">
        <v>409</v>
      </c>
      <c r="I46" s="26">
        <v>92.9</v>
      </c>
      <c r="J46" s="26">
        <v>6</v>
      </c>
      <c r="K46" s="26">
        <v>23</v>
      </c>
      <c r="L46" s="26">
        <v>29</v>
      </c>
      <c r="M46" s="26">
        <v>15</v>
      </c>
      <c r="N46" s="26">
        <v>13</v>
      </c>
      <c r="O46" s="26">
        <v>5</v>
      </c>
      <c r="P46" s="26">
        <v>2</v>
      </c>
      <c r="Q46" s="26">
        <v>11</v>
      </c>
      <c r="R46" s="26">
        <v>78</v>
      </c>
    </row>
    <row r="47" spans="1:18" x14ac:dyDescent="0.35">
      <c r="A47" s="26">
        <v>44940</v>
      </c>
      <c r="B47" s="26" t="s">
        <v>410</v>
      </c>
      <c r="C47" s="26" t="s">
        <v>411</v>
      </c>
      <c r="D47" s="26" t="s">
        <v>412</v>
      </c>
      <c r="E47" s="26">
        <v>44</v>
      </c>
      <c r="F47" s="26">
        <v>44937</v>
      </c>
      <c r="G47" s="26">
        <v>9.1</v>
      </c>
      <c r="H47" s="26">
        <v>45243</v>
      </c>
      <c r="I47" s="26">
        <v>84.6</v>
      </c>
      <c r="J47" s="26">
        <v>4</v>
      </c>
      <c r="K47" s="26">
        <v>28</v>
      </c>
      <c r="L47" s="26">
        <v>32</v>
      </c>
      <c r="M47" s="26">
        <v>6</v>
      </c>
      <c r="N47" s="26">
        <v>10</v>
      </c>
      <c r="O47" s="26">
        <v>3</v>
      </c>
      <c r="P47" s="26">
        <v>4</v>
      </c>
      <c r="Q47" s="26">
        <v>12</v>
      </c>
      <c r="R47" s="26">
        <v>56</v>
      </c>
    </row>
    <row r="48" spans="1:18" x14ac:dyDescent="0.35">
      <c r="A48" s="26">
        <v>44944</v>
      </c>
      <c r="B48" s="26" t="s">
        <v>413</v>
      </c>
      <c r="C48" s="26" t="s">
        <v>414</v>
      </c>
      <c r="D48" s="26" t="s">
        <v>415</v>
      </c>
      <c r="E48" s="26">
        <v>56.3</v>
      </c>
      <c r="F48" s="26">
        <v>45126</v>
      </c>
      <c r="G48" s="26">
        <v>36.799999999999997</v>
      </c>
      <c r="H48" s="26" t="s">
        <v>416</v>
      </c>
      <c r="I48" s="26">
        <v>76.900000000000006</v>
      </c>
      <c r="J48" s="26">
        <v>2</v>
      </c>
      <c r="K48" s="26">
        <v>26</v>
      </c>
      <c r="L48" s="26">
        <v>28</v>
      </c>
      <c r="M48" s="26">
        <v>23</v>
      </c>
      <c r="N48" s="26">
        <v>11</v>
      </c>
      <c r="O48" s="26">
        <v>4</v>
      </c>
      <c r="P48" s="26">
        <v>5</v>
      </c>
      <c r="Q48" s="26">
        <v>8</v>
      </c>
      <c r="R48" s="26">
        <v>81</v>
      </c>
    </row>
    <row r="49" spans="1:18" x14ac:dyDescent="0.35">
      <c r="A49" s="26">
        <v>44947</v>
      </c>
      <c r="B49" s="26" t="s">
        <v>417</v>
      </c>
      <c r="C49" s="26" t="s">
        <v>418</v>
      </c>
      <c r="D49" s="26" t="s">
        <v>419</v>
      </c>
      <c r="E49" s="26">
        <v>56.9</v>
      </c>
      <c r="F49" s="26">
        <v>44998</v>
      </c>
      <c r="G49" s="26">
        <v>23.1</v>
      </c>
      <c r="H49" s="26">
        <v>45243</v>
      </c>
      <c r="I49" s="26">
        <v>84.6</v>
      </c>
      <c r="J49" s="26">
        <v>8</v>
      </c>
      <c r="K49" s="26">
        <v>26</v>
      </c>
      <c r="L49" s="26">
        <v>34</v>
      </c>
      <c r="M49" s="26">
        <v>11</v>
      </c>
      <c r="N49" s="26">
        <v>17</v>
      </c>
      <c r="O49" s="26">
        <v>10</v>
      </c>
      <c r="P49" s="26">
        <v>3</v>
      </c>
      <c r="Q49" s="26">
        <v>14</v>
      </c>
      <c r="R49" s="26">
        <v>72</v>
      </c>
    </row>
    <row r="50" spans="1:18" x14ac:dyDescent="0.35">
      <c r="A50" s="26">
        <v>44954</v>
      </c>
      <c r="B50" s="26" t="s">
        <v>420</v>
      </c>
      <c r="C50" s="26" t="s">
        <v>421</v>
      </c>
      <c r="D50" s="26" t="s">
        <v>422</v>
      </c>
      <c r="E50" s="26">
        <v>44.7</v>
      </c>
      <c r="F50" s="26">
        <v>44992</v>
      </c>
      <c r="G50" s="26">
        <v>42.9</v>
      </c>
      <c r="H50" s="26" t="s">
        <v>389</v>
      </c>
      <c r="I50" s="26">
        <v>72.2</v>
      </c>
      <c r="J50" s="26">
        <v>4</v>
      </c>
      <c r="K50" s="26">
        <v>29</v>
      </c>
      <c r="L50" s="26">
        <v>33</v>
      </c>
      <c r="M50" s="26">
        <v>9</v>
      </c>
      <c r="N50" s="26">
        <v>12</v>
      </c>
      <c r="O50" s="26">
        <v>3</v>
      </c>
      <c r="P50" s="26">
        <v>6</v>
      </c>
      <c r="Q50" s="26">
        <v>8</v>
      </c>
      <c r="R50" s="26">
        <v>58</v>
      </c>
    </row>
    <row r="51" spans="1:18" x14ac:dyDescent="0.35">
      <c r="A51" s="26">
        <v>44958</v>
      </c>
      <c r="B51" s="26" t="s">
        <v>423</v>
      </c>
      <c r="C51" s="26" t="s">
        <v>424</v>
      </c>
      <c r="D51" s="26" t="s">
        <v>425</v>
      </c>
      <c r="E51" s="26">
        <v>48.1</v>
      </c>
      <c r="F51" s="26">
        <v>45027</v>
      </c>
      <c r="G51" s="26">
        <v>36.4</v>
      </c>
      <c r="H51" s="26" t="s">
        <v>426</v>
      </c>
      <c r="I51" s="26">
        <v>77.3</v>
      </c>
      <c r="J51" s="26">
        <v>4</v>
      </c>
      <c r="K51" s="26">
        <v>35</v>
      </c>
      <c r="L51" s="26">
        <v>39</v>
      </c>
      <c r="M51" s="26">
        <v>8</v>
      </c>
      <c r="N51" s="26">
        <v>10</v>
      </c>
      <c r="O51" s="26">
        <v>1</v>
      </c>
      <c r="P51" s="26">
        <v>0</v>
      </c>
      <c r="Q51" s="26">
        <v>10</v>
      </c>
      <c r="R51" s="26">
        <v>71</v>
      </c>
    </row>
    <row r="52" spans="1:18" x14ac:dyDescent="0.35">
      <c r="A52" s="26">
        <v>44961</v>
      </c>
      <c r="B52" s="26" t="s">
        <v>427</v>
      </c>
      <c r="C52" s="26" t="s">
        <v>428</v>
      </c>
      <c r="D52" s="26" t="s">
        <v>425</v>
      </c>
      <c r="E52" s="26">
        <v>48.1</v>
      </c>
      <c r="F52" s="26">
        <v>45056</v>
      </c>
      <c r="G52" s="26">
        <v>50</v>
      </c>
      <c r="H52" s="26">
        <v>45054</v>
      </c>
      <c r="I52" s="26">
        <v>62.5</v>
      </c>
      <c r="J52" s="26">
        <v>5</v>
      </c>
      <c r="K52" s="26">
        <v>28</v>
      </c>
      <c r="L52" s="26">
        <v>33</v>
      </c>
      <c r="M52" s="26">
        <v>20</v>
      </c>
      <c r="N52" s="26">
        <v>11</v>
      </c>
      <c r="O52" s="26">
        <v>7</v>
      </c>
      <c r="P52" s="26">
        <v>6</v>
      </c>
      <c r="Q52" s="26">
        <v>13</v>
      </c>
      <c r="R52" s="26">
        <v>60</v>
      </c>
    </row>
    <row r="53" spans="1:18" x14ac:dyDescent="0.35">
      <c r="A53" s="26">
        <v>44965</v>
      </c>
      <c r="B53" s="26" t="s">
        <v>429</v>
      </c>
      <c r="C53" s="26" t="s">
        <v>430</v>
      </c>
      <c r="D53" s="26" t="s">
        <v>431</v>
      </c>
      <c r="E53" s="26">
        <v>56.5</v>
      </c>
      <c r="F53" s="26">
        <v>45056</v>
      </c>
      <c r="G53" s="26">
        <v>50</v>
      </c>
      <c r="H53" s="26" t="s">
        <v>432</v>
      </c>
      <c r="I53" s="26">
        <v>84</v>
      </c>
      <c r="J53" s="26">
        <v>4</v>
      </c>
      <c r="K53" s="26">
        <v>32</v>
      </c>
      <c r="L53" s="26">
        <v>36</v>
      </c>
      <c r="M53" s="26">
        <v>17</v>
      </c>
      <c r="N53" s="26">
        <v>19</v>
      </c>
      <c r="O53" s="26">
        <v>8</v>
      </c>
      <c r="P53" s="26">
        <v>1</v>
      </c>
      <c r="Q53" s="26">
        <v>13</v>
      </c>
      <c r="R53" s="26">
        <v>78</v>
      </c>
    </row>
    <row r="54" spans="1:18" x14ac:dyDescent="0.35">
      <c r="A54" s="26">
        <v>44968</v>
      </c>
      <c r="B54" s="26" t="s">
        <v>433</v>
      </c>
      <c r="C54" s="26" t="s">
        <v>434</v>
      </c>
      <c r="D54" s="26" t="s">
        <v>435</v>
      </c>
      <c r="E54" s="26">
        <v>49</v>
      </c>
      <c r="F54" s="26">
        <v>44992</v>
      </c>
      <c r="G54" s="26">
        <v>42.9</v>
      </c>
      <c r="H54" s="26">
        <v>45279</v>
      </c>
      <c r="I54" s="26">
        <v>63.2</v>
      </c>
      <c r="J54" s="26">
        <v>7</v>
      </c>
      <c r="K54" s="26">
        <v>31</v>
      </c>
      <c r="L54" s="26">
        <v>38</v>
      </c>
      <c r="M54" s="26">
        <v>12</v>
      </c>
      <c r="N54" s="26">
        <v>17</v>
      </c>
      <c r="O54" s="26">
        <v>7</v>
      </c>
      <c r="P54" s="26">
        <v>4</v>
      </c>
      <c r="Q54" s="26">
        <v>13</v>
      </c>
      <c r="R54" s="26">
        <v>65</v>
      </c>
    </row>
    <row r="55" spans="1:18" x14ac:dyDescent="0.35">
      <c r="A55" s="26">
        <v>44972</v>
      </c>
      <c r="B55" s="26" t="s">
        <v>436</v>
      </c>
      <c r="C55" s="26" t="s">
        <v>437</v>
      </c>
      <c r="D55" s="26" t="s">
        <v>438</v>
      </c>
      <c r="E55" s="26">
        <v>55.6</v>
      </c>
      <c r="F55" s="26">
        <v>45158</v>
      </c>
      <c r="G55" s="26">
        <v>40</v>
      </c>
      <c r="H55" s="26" t="s">
        <v>439</v>
      </c>
      <c r="I55" s="26">
        <v>69.599999999999994</v>
      </c>
      <c r="J55" s="26">
        <v>3</v>
      </c>
      <c r="K55" s="26">
        <v>28</v>
      </c>
      <c r="L55" s="26">
        <v>31</v>
      </c>
      <c r="M55" s="26">
        <v>19</v>
      </c>
      <c r="N55" s="26">
        <v>16</v>
      </c>
      <c r="O55" s="26">
        <v>3</v>
      </c>
      <c r="P55" s="26">
        <v>2</v>
      </c>
      <c r="Q55" s="26">
        <v>10</v>
      </c>
      <c r="R55" s="26">
        <v>84</v>
      </c>
    </row>
    <row r="56" spans="1:18" x14ac:dyDescent="0.35">
      <c r="A56" s="26">
        <v>44975</v>
      </c>
      <c r="B56" s="26" t="s">
        <v>440</v>
      </c>
      <c r="C56" s="26" t="s">
        <v>441</v>
      </c>
      <c r="D56" s="26" t="s">
        <v>438</v>
      </c>
      <c r="E56" s="26">
        <v>55.6</v>
      </c>
      <c r="F56" s="26">
        <v>44970</v>
      </c>
      <c r="G56" s="26">
        <v>15.4</v>
      </c>
      <c r="H56" s="26" t="s">
        <v>442</v>
      </c>
      <c r="I56" s="26">
        <v>94.7</v>
      </c>
      <c r="J56" s="26">
        <v>4</v>
      </c>
      <c r="K56" s="26">
        <v>34</v>
      </c>
      <c r="L56" s="26">
        <v>38</v>
      </c>
      <c r="M56" s="26">
        <v>17</v>
      </c>
      <c r="N56" s="26">
        <v>15</v>
      </c>
      <c r="O56" s="26">
        <v>5</v>
      </c>
      <c r="P56" s="26">
        <v>1</v>
      </c>
      <c r="Q56" s="26">
        <v>16</v>
      </c>
      <c r="R56" s="26">
        <v>80</v>
      </c>
    </row>
    <row r="57" spans="1:18" x14ac:dyDescent="0.35">
      <c r="A57" s="26">
        <v>44979</v>
      </c>
      <c r="B57" s="26" t="s">
        <v>443</v>
      </c>
      <c r="C57" s="26" t="s">
        <v>444</v>
      </c>
      <c r="D57" s="26" t="s">
        <v>445</v>
      </c>
      <c r="E57" s="26">
        <v>53.7</v>
      </c>
      <c r="F57" s="26">
        <v>44963</v>
      </c>
      <c r="G57" s="26">
        <v>33.299999999999997</v>
      </c>
      <c r="H57" s="26" t="s">
        <v>446</v>
      </c>
      <c r="I57" s="26">
        <v>70</v>
      </c>
      <c r="J57" s="26">
        <v>9</v>
      </c>
      <c r="K57" s="26">
        <v>30</v>
      </c>
      <c r="L57" s="26">
        <v>39</v>
      </c>
      <c r="M57" s="26">
        <v>19</v>
      </c>
      <c r="N57" s="26">
        <v>10</v>
      </c>
      <c r="O57" s="26">
        <v>8</v>
      </c>
      <c r="P57" s="26">
        <v>1</v>
      </c>
      <c r="Q57" s="26">
        <v>10</v>
      </c>
      <c r="R57" s="26">
        <v>74</v>
      </c>
    </row>
    <row r="58" spans="1:18" x14ac:dyDescent="0.35">
      <c r="A58" s="26">
        <v>44982</v>
      </c>
      <c r="B58" s="26" t="s">
        <v>447</v>
      </c>
      <c r="C58" s="26" t="s">
        <v>448</v>
      </c>
      <c r="D58" s="26" t="s">
        <v>449</v>
      </c>
      <c r="E58" s="26">
        <v>41.4</v>
      </c>
      <c r="F58" s="26">
        <v>45133</v>
      </c>
      <c r="G58" s="26">
        <v>26.9</v>
      </c>
      <c r="H58" s="26">
        <v>45184</v>
      </c>
      <c r="I58" s="26">
        <v>60</v>
      </c>
      <c r="J58" s="26">
        <v>10</v>
      </c>
      <c r="K58" s="26">
        <v>27</v>
      </c>
      <c r="L58" s="26">
        <v>37</v>
      </c>
      <c r="M58" s="26">
        <v>22</v>
      </c>
      <c r="N58" s="26">
        <v>8</v>
      </c>
      <c r="O58" s="26">
        <v>5</v>
      </c>
      <c r="P58" s="26">
        <v>6</v>
      </c>
      <c r="Q58" s="26">
        <v>8</v>
      </c>
      <c r="R58" s="26">
        <v>64</v>
      </c>
    </row>
    <row r="59" spans="1:18" x14ac:dyDescent="0.35">
      <c r="A59" s="26">
        <v>44985</v>
      </c>
      <c r="B59" s="26" t="s">
        <v>429</v>
      </c>
      <c r="C59" s="26" t="s">
        <v>450</v>
      </c>
      <c r="D59" s="26" t="s">
        <v>451</v>
      </c>
      <c r="E59" s="26">
        <v>52.8</v>
      </c>
      <c r="F59" s="26">
        <v>44995</v>
      </c>
      <c r="G59" s="26">
        <v>30</v>
      </c>
      <c r="H59" s="26" t="s">
        <v>452</v>
      </c>
      <c r="I59" s="26">
        <v>74.099999999999994</v>
      </c>
      <c r="J59" s="26">
        <v>8</v>
      </c>
      <c r="K59" s="26">
        <v>26</v>
      </c>
      <c r="L59" s="26">
        <v>34</v>
      </c>
      <c r="M59" s="26">
        <v>19</v>
      </c>
      <c r="N59" s="26">
        <v>13</v>
      </c>
      <c r="O59" s="26">
        <v>6</v>
      </c>
      <c r="P59" s="26">
        <v>4</v>
      </c>
      <c r="Q59" s="26">
        <v>11</v>
      </c>
      <c r="R59" s="26">
        <v>79</v>
      </c>
    </row>
    <row r="60" spans="1:18" x14ac:dyDescent="0.35">
      <c r="A60" s="26">
        <v>44987</v>
      </c>
      <c r="B60" s="26" t="s">
        <v>433</v>
      </c>
      <c r="C60" s="26" t="s">
        <v>453</v>
      </c>
      <c r="D60" s="26" t="s">
        <v>454</v>
      </c>
      <c r="E60" s="26">
        <v>53.6</v>
      </c>
      <c r="F60" s="26">
        <v>45090</v>
      </c>
      <c r="G60" s="26">
        <v>46.2</v>
      </c>
      <c r="H60" s="26">
        <v>45244</v>
      </c>
      <c r="I60" s="26">
        <v>78.599999999999994</v>
      </c>
      <c r="J60" s="26">
        <v>5</v>
      </c>
      <c r="K60" s="26">
        <v>26</v>
      </c>
      <c r="L60" s="26">
        <v>31</v>
      </c>
      <c r="M60" s="26">
        <v>24</v>
      </c>
      <c r="N60" s="26">
        <v>6</v>
      </c>
      <c r="O60" s="26">
        <v>2</v>
      </c>
      <c r="P60" s="26">
        <v>2</v>
      </c>
      <c r="Q60" s="26">
        <v>8</v>
      </c>
      <c r="R60" s="26">
        <v>77</v>
      </c>
    </row>
    <row r="61" spans="1:18" x14ac:dyDescent="0.35">
      <c r="A61" s="26">
        <v>44990</v>
      </c>
      <c r="B61" s="26" t="s">
        <v>420</v>
      </c>
      <c r="C61" s="26" t="s">
        <v>455</v>
      </c>
      <c r="D61" s="26" t="s">
        <v>456</v>
      </c>
      <c r="E61" s="26">
        <v>52.2</v>
      </c>
      <c r="F61" s="26">
        <v>44963</v>
      </c>
      <c r="G61" s="26">
        <v>33.299999999999997</v>
      </c>
      <c r="H61" s="26" t="s">
        <v>457</v>
      </c>
      <c r="I61" s="26">
        <v>65</v>
      </c>
      <c r="J61" s="26">
        <v>5</v>
      </c>
      <c r="K61" s="26">
        <v>33</v>
      </c>
      <c r="L61" s="26">
        <v>38</v>
      </c>
      <c r="M61" s="26">
        <v>14</v>
      </c>
      <c r="N61" s="26">
        <v>20</v>
      </c>
      <c r="O61" s="26">
        <v>5</v>
      </c>
      <c r="P61" s="26">
        <v>4</v>
      </c>
      <c r="Q61" s="26">
        <v>12</v>
      </c>
      <c r="R61" s="26">
        <v>63</v>
      </c>
    </row>
    <row r="62" spans="1:18" x14ac:dyDescent="0.35">
      <c r="A62" s="26">
        <v>44995</v>
      </c>
      <c r="B62" s="26" t="s">
        <v>458</v>
      </c>
      <c r="C62" s="26" t="s">
        <v>459</v>
      </c>
      <c r="D62" s="26" t="s">
        <v>460</v>
      </c>
      <c r="E62" s="26">
        <v>58.5</v>
      </c>
      <c r="F62" s="26">
        <v>45187</v>
      </c>
      <c r="G62" s="26">
        <v>50</v>
      </c>
      <c r="H62" s="26">
        <v>45242</v>
      </c>
      <c r="I62" s="26">
        <v>91.7</v>
      </c>
      <c r="J62" s="26">
        <v>6</v>
      </c>
      <c r="K62" s="26">
        <v>28</v>
      </c>
      <c r="L62" s="26">
        <v>34</v>
      </c>
      <c r="M62" s="26">
        <v>22</v>
      </c>
      <c r="N62" s="26">
        <v>18</v>
      </c>
      <c r="O62" s="26">
        <v>6</v>
      </c>
      <c r="P62" s="26">
        <v>1</v>
      </c>
      <c r="Q62" s="26">
        <v>10</v>
      </c>
      <c r="R62" s="26">
        <v>82</v>
      </c>
    </row>
    <row r="63" spans="1:18" x14ac:dyDescent="0.35">
      <c r="A63" s="26">
        <v>44996</v>
      </c>
      <c r="B63" s="26" t="s">
        <v>461</v>
      </c>
      <c r="C63" s="26" t="s">
        <v>462</v>
      </c>
      <c r="D63" s="26" t="s">
        <v>463</v>
      </c>
      <c r="E63" s="26">
        <v>54.9</v>
      </c>
      <c r="F63" s="26">
        <v>45091</v>
      </c>
      <c r="G63" s="26">
        <v>42.9</v>
      </c>
      <c r="H63" s="26">
        <v>45243</v>
      </c>
      <c r="I63" s="26">
        <v>84.6</v>
      </c>
      <c r="J63" s="26">
        <v>6</v>
      </c>
      <c r="K63" s="26">
        <v>25</v>
      </c>
      <c r="L63" s="26">
        <v>31</v>
      </c>
      <c r="M63" s="26">
        <v>13</v>
      </c>
      <c r="N63" s="26">
        <v>10</v>
      </c>
      <c r="O63" s="26">
        <v>7</v>
      </c>
      <c r="P63" s="26">
        <v>3</v>
      </c>
      <c r="Q63" s="26">
        <v>7</v>
      </c>
      <c r="R63" s="26">
        <v>73</v>
      </c>
    </row>
    <row r="64" spans="1:18" x14ac:dyDescent="0.35">
      <c r="A64" s="26">
        <v>44998</v>
      </c>
      <c r="B64" s="26" t="s">
        <v>464</v>
      </c>
      <c r="D64" s="26" t="s">
        <v>19</v>
      </c>
      <c r="E64" s="26" t="s">
        <v>19</v>
      </c>
      <c r="F64" s="26" t="s">
        <v>19</v>
      </c>
      <c r="G64" s="26" t="s">
        <v>19</v>
      </c>
      <c r="H64" s="26" t="s">
        <v>19</v>
      </c>
      <c r="I64" s="26" t="s">
        <v>19</v>
      </c>
      <c r="J64" s="26" t="s">
        <v>19</v>
      </c>
      <c r="K64" s="26" t="s">
        <v>19</v>
      </c>
      <c r="L64" s="26" t="s">
        <v>19</v>
      </c>
      <c r="M64" s="26" t="s">
        <v>19</v>
      </c>
      <c r="N64" s="26" t="s">
        <v>19</v>
      </c>
      <c r="O64" s="26" t="s">
        <v>19</v>
      </c>
      <c r="P64" s="26" t="s">
        <v>19</v>
      </c>
      <c r="Q64" s="26" t="s">
        <v>19</v>
      </c>
      <c r="R64" s="26" t="s">
        <v>19</v>
      </c>
    </row>
    <row r="65" spans="1:18" x14ac:dyDescent="0.35">
      <c r="A65" s="26">
        <v>45005</v>
      </c>
      <c r="B65" s="26" t="s">
        <v>465</v>
      </c>
      <c r="D65" s="26" t="s">
        <v>19</v>
      </c>
      <c r="E65" s="26" t="s">
        <v>19</v>
      </c>
      <c r="F65" s="26" t="s">
        <v>19</v>
      </c>
      <c r="G65" s="26" t="s">
        <v>19</v>
      </c>
      <c r="H65" s="26" t="s">
        <v>19</v>
      </c>
      <c r="I65" s="26" t="s">
        <v>19</v>
      </c>
      <c r="J65" s="26" t="s">
        <v>19</v>
      </c>
      <c r="K65" s="26" t="s">
        <v>19</v>
      </c>
      <c r="L65" s="26" t="s">
        <v>19</v>
      </c>
      <c r="M65" s="26" t="s">
        <v>19</v>
      </c>
      <c r="N65" s="26" t="s">
        <v>19</v>
      </c>
      <c r="O65" s="26" t="s">
        <v>19</v>
      </c>
      <c r="P65" s="26" t="s">
        <v>19</v>
      </c>
      <c r="Q65" s="26" t="s">
        <v>19</v>
      </c>
      <c r="R65" s="26" t="s">
        <v>19</v>
      </c>
    </row>
    <row r="66" spans="1:18" x14ac:dyDescent="0.35">
      <c r="A66" s="26">
        <v>45007</v>
      </c>
      <c r="B66" s="26" t="s">
        <v>466</v>
      </c>
      <c r="D66" s="26" t="s">
        <v>19</v>
      </c>
      <c r="E66" s="26" t="s">
        <v>19</v>
      </c>
      <c r="F66" s="26" t="s">
        <v>19</v>
      </c>
      <c r="G66" s="26" t="s">
        <v>19</v>
      </c>
      <c r="H66" s="26" t="s">
        <v>19</v>
      </c>
      <c r="I66" s="26" t="s">
        <v>19</v>
      </c>
      <c r="J66" s="26" t="s">
        <v>19</v>
      </c>
      <c r="K66" s="26" t="s">
        <v>19</v>
      </c>
      <c r="L66" s="26" t="s">
        <v>19</v>
      </c>
      <c r="M66" s="26" t="s">
        <v>19</v>
      </c>
      <c r="N66" s="26" t="s">
        <v>19</v>
      </c>
      <c r="O66" s="26" t="s">
        <v>19</v>
      </c>
      <c r="P66" s="26" t="s">
        <v>19</v>
      </c>
      <c r="Q66" s="26" t="s">
        <v>19</v>
      </c>
      <c r="R66" s="26" t="s">
        <v>19</v>
      </c>
    </row>
    <row r="67" spans="1:18" x14ac:dyDescent="0.35">
      <c r="A67" s="26">
        <v>45017</v>
      </c>
      <c r="B67" s="26" t="s">
        <v>467</v>
      </c>
      <c r="D67" s="26" t="s">
        <v>19</v>
      </c>
      <c r="E67" s="26" t="s">
        <v>19</v>
      </c>
      <c r="F67" s="26" t="s">
        <v>19</v>
      </c>
      <c r="G67" s="26" t="s">
        <v>19</v>
      </c>
      <c r="H67" s="26" t="s">
        <v>19</v>
      </c>
      <c r="I67" s="26" t="s">
        <v>19</v>
      </c>
      <c r="J67" s="26" t="s">
        <v>19</v>
      </c>
      <c r="K67" s="26" t="s">
        <v>19</v>
      </c>
      <c r="L67" s="26" t="s">
        <v>19</v>
      </c>
      <c r="M67" s="26" t="s">
        <v>19</v>
      </c>
      <c r="N67" s="26" t="s">
        <v>19</v>
      </c>
      <c r="O67" s="26" t="s">
        <v>19</v>
      </c>
      <c r="P67" s="26" t="s">
        <v>19</v>
      </c>
      <c r="Q67" s="26" t="s">
        <v>19</v>
      </c>
      <c r="R67" s="26" t="s">
        <v>19</v>
      </c>
    </row>
    <row r="68" spans="1:18" x14ac:dyDescent="0.35">
      <c r="A68" s="26" t="s">
        <v>99</v>
      </c>
    </row>
    <row r="70" spans="1:18" x14ac:dyDescent="0.35">
      <c r="A70" s="26" t="s">
        <v>100</v>
      </c>
    </row>
    <row r="72" spans="1:18" x14ac:dyDescent="0.35">
      <c r="A72" s="26" t="s">
        <v>101</v>
      </c>
    </row>
    <row r="74" spans="1:18" x14ac:dyDescent="0.35">
      <c r="A74" s="26" t="s">
        <v>102</v>
      </c>
    </row>
    <row r="76" spans="1:18" x14ac:dyDescent="0.35">
      <c r="A76" s="26" t="s">
        <v>103</v>
      </c>
    </row>
    <row r="77" spans="1:18" x14ac:dyDescent="0.35">
      <c r="A77" s="26" t="s">
        <v>104</v>
      </c>
    </row>
    <row r="78" spans="1:18" x14ac:dyDescent="0.35">
      <c r="A78" s="26" t="s">
        <v>105</v>
      </c>
    </row>
    <row r="79" spans="1:18" x14ac:dyDescent="0.35">
      <c r="A79" s="26" t="s">
        <v>106</v>
      </c>
    </row>
    <row r="80" spans="1:18" x14ac:dyDescent="0.35">
      <c r="A80" s="26" t="s">
        <v>107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DA43-07C1-413E-9257-8F0E2826A569}">
  <dimension ref="A1:I8"/>
  <sheetViews>
    <sheetView workbookViewId="0">
      <selection activeCell="F4" sqref="F4"/>
    </sheetView>
  </sheetViews>
  <sheetFormatPr defaultRowHeight="14.5" x14ac:dyDescent="0.35"/>
  <cols>
    <col min="1" max="1" width="54.453125" style="2" customWidth="1"/>
    <col min="2" max="16384" width="8.7265625" style="2"/>
  </cols>
  <sheetData>
    <row r="1" spans="1:9" ht="58" x14ac:dyDescent="0.35">
      <c r="A1" s="38" t="s">
        <v>474</v>
      </c>
      <c r="B1" s="28"/>
      <c r="C1" s="28"/>
      <c r="D1" s="28"/>
      <c r="E1" s="28"/>
      <c r="F1" s="28"/>
      <c r="G1" s="28"/>
      <c r="H1" s="28"/>
      <c r="I1" s="29"/>
    </row>
    <row r="2" spans="1:9" x14ac:dyDescent="0.35">
      <c r="A2" s="30"/>
      <c r="B2" s="31"/>
      <c r="C2" s="31"/>
      <c r="D2" s="31"/>
      <c r="E2" s="31"/>
      <c r="F2" s="31"/>
      <c r="G2" s="31"/>
      <c r="H2" s="31"/>
      <c r="I2" s="32"/>
    </row>
    <row r="3" spans="1:9" x14ac:dyDescent="0.35">
      <c r="A3" s="33" t="s">
        <v>336</v>
      </c>
      <c r="B3" s="26">
        <v>1</v>
      </c>
      <c r="C3" s="26"/>
      <c r="D3" s="26"/>
      <c r="E3" s="26"/>
      <c r="F3" s="26"/>
      <c r="G3" s="26"/>
      <c r="H3" s="26"/>
      <c r="I3" s="34"/>
    </row>
    <row r="4" spans="1:9" x14ac:dyDescent="0.35">
      <c r="A4" s="33" t="s">
        <v>475</v>
      </c>
      <c r="B4" s="26">
        <f>4.06/9</f>
        <v>0.45111111111111107</v>
      </c>
      <c r="C4" s="26"/>
      <c r="D4" s="26"/>
      <c r="E4" s="26"/>
      <c r="F4" s="26"/>
      <c r="G4" s="26"/>
      <c r="H4" s="26"/>
      <c r="I4" s="34"/>
    </row>
    <row r="5" spans="1:9" x14ac:dyDescent="0.35">
      <c r="A5" s="33" t="s">
        <v>339</v>
      </c>
      <c r="B5" s="26" t="b">
        <v>1</v>
      </c>
      <c r="C5" s="26"/>
      <c r="D5" s="26"/>
      <c r="E5" s="26"/>
      <c r="F5" s="26"/>
      <c r="G5" s="26"/>
      <c r="H5" s="26"/>
      <c r="I5" s="34"/>
    </row>
    <row r="6" spans="1:9" x14ac:dyDescent="0.35">
      <c r="A6" s="30"/>
      <c r="B6" s="31"/>
      <c r="C6" s="31"/>
      <c r="D6" s="31"/>
      <c r="E6" s="31"/>
      <c r="F6" s="31"/>
      <c r="G6" s="31"/>
      <c r="H6" s="31"/>
      <c r="I6" s="32"/>
    </row>
    <row r="7" spans="1:9" x14ac:dyDescent="0.35">
      <c r="A7" s="33" t="s">
        <v>476</v>
      </c>
      <c r="B7" s="26">
        <f>_xlfn.EXPON.DIST(B3,B4,B5)</f>
        <v>0.36307993065036281</v>
      </c>
      <c r="C7" s="26"/>
      <c r="D7" s="26"/>
      <c r="E7" s="26"/>
      <c r="F7" s="26"/>
      <c r="G7" s="26"/>
      <c r="H7" s="26"/>
      <c r="I7" s="34"/>
    </row>
    <row r="8" spans="1:9" ht="15" thickBot="1" x14ac:dyDescent="0.4">
      <c r="A8" s="35"/>
      <c r="B8" s="36"/>
      <c r="C8" s="36"/>
      <c r="D8" s="36"/>
      <c r="E8" s="36"/>
      <c r="F8" s="36"/>
      <c r="G8" s="36"/>
      <c r="H8" s="36"/>
      <c r="I8" s="37"/>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03177-6054-41DD-9CB8-6CE000163AE6}">
  <dimension ref="A18:V79"/>
  <sheetViews>
    <sheetView topLeftCell="A10" workbookViewId="0">
      <selection activeCell="A19" sqref="A19:B29"/>
    </sheetView>
  </sheetViews>
  <sheetFormatPr defaultRowHeight="14.5" x14ac:dyDescent="0.35"/>
  <cols>
    <col min="1" max="1" width="57.7265625" style="2" customWidth="1"/>
    <col min="2" max="16384" width="8.7265625" style="2"/>
  </cols>
  <sheetData>
    <row r="18" spans="1:22" ht="15" thickBot="1" x14ac:dyDescent="0.4"/>
    <row r="19" spans="1:22" ht="58" x14ac:dyDescent="0.35">
      <c r="A19" s="38" t="s">
        <v>516</v>
      </c>
      <c r="B19" s="28"/>
      <c r="C19" s="28"/>
      <c r="D19" s="28"/>
      <c r="E19" s="28"/>
      <c r="F19" s="28"/>
      <c r="G19" s="28"/>
      <c r="H19" s="28"/>
      <c r="I19" s="29"/>
    </row>
    <row r="20" spans="1:22" x14ac:dyDescent="0.35">
      <c r="A20" s="30"/>
      <c r="B20" s="31"/>
      <c r="C20" s="31"/>
      <c r="D20" s="31"/>
      <c r="E20" s="31"/>
      <c r="F20" s="31"/>
      <c r="G20" s="31"/>
      <c r="H20" s="31"/>
      <c r="I20" s="32"/>
    </row>
    <row r="21" spans="1:22" x14ac:dyDescent="0.35">
      <c r="A21" s="33" t="s">
        <v>512</v>
      </c>
      <c r="B21" s="26">
        <v>10.67</v>
      </c>
      <c r="C21" s="26"/>
      <c r="D21" s="26"/>
      <c r="E21" s="26"/>
      <c r="F21" s="26"/>
      <c r="G21" s="26"/>
      <c r="H21" s="26"/>
      <c r="I21" s="34"/>
    </row>
    <row r="22" spans="1:22" x14ac:dyDescent="0.35">
      <c r="A22" s="33" t="s">
        <v>513</v>
      </c>
      <c r="B22" s="26">
        <v>30</v>
      </c>
      <c r="C22" s="26"/>
      <c r="D22" s="26"/>
      <c r="E22" s="26"/>
      <c r="F22" s="26"/>
      <c r="G22" s="26"/>
      <c r="H22" s="26"/>
      <c r="I22" s="34"/>
    </row>
    <row r="23" spans="1:22" x14ac:dyDescent="0.35">
      <c r="A23" s="33" t="s">
        <v>514</v>
      </c>
      <c r="B23" s="26">
        <v>17</v>
      </c>
      <c r="C23" s="26"/>
      <c r="D23" s="26"/>
      <c r="E23" s="26"/>
      <c r="F23" s="26"/>
      <c r="G23" s="26"/>
      <c r="H23" s="26"/>
      <c r="I23" s="34"/>
    </row>
    <row r="24" spans="1:22" x14ac:dyDescent="0.35">
      <c r="A24" s="33" t="s">
        <v>515</v>
      </c>
      <c r="B24" s="26">
        <v>30</v>
      </c>
      <c r="C24" s="26"/>
      <c r="D24" s="26"/>
      <c r="E24" s="26"/>
      <c r="F24" s="26"/>
      <c r="G24" s="26"/>
      <c r="H24" s="26"/>
      <c r="I24" s="34"/>
    </row>
    <row r="25" spans="1:22" x14ac:dyDescent="0.35">
      <c r="A25" s="33" t="s">
        <v>517</v>
      </c>
      <c r="B25" s="26">
        <f>B24-B23</f>
        <v>13</v>
      </c>
      <c r="C25" s="26"/>
      <c r="D25" s="26"/>
      <c r="E25" s="26"/>
      <c r="F25" s="26"/>
      <c r="G25" s="26"/>
      <c r="H25" s="26"/>
      <c r="I25" s="34"/>
    </row>
    <row r="26" spans="1:22" x14ac:dyDescent="0.35">
      <c r="A26" s="33" t="s">
        <v>518</v>
      </c>
      <c r="B26" s="26">
        <f>B22-B21</f>
        <v>19.329999999999998</v>
      </c>
      <c r="C26" s="26"/>
      <c r="D26" s="26"/>
      <c r="E26" s="26"/>
      <c r="F26" s="26"/>
      <c r="G26" s="26"/>
      <c r="H26" s="26"/>
      <c r="I26" s="34"/>
    </row>
    <row r="27" spans="1:22" x14ac:dyDescent="0.35">
      <c r="A27" s="30"/>
      <c r="B27" s="31"/>
      <c r="C27" s="31"/>
      <c r="D27" s="31"/>
      <c r="E27" s="31"/>
      <c r="F27" s="31"/>
      <c r="G27" s="31"/>
      <c r="H27" s="31"/>
      <c r="I27" s="32"/>
    </row>
    <row r="28" spans="1:22" x14ac:dyDescent="0.35">
      <c r="A28" s="33" t="s">
        <v>519</v>
      </c>
      <c r="B28" s="26">
        <f>B25/B26</f>
        <v>0.67252974650801867</v>
      </c>
      <c r="C28" s="26"/>
      <c r="D28" s="26"/>
      <c r="E28" s="26"/>
      <c r="F28" s="26"/>
      <c r="G28" s="26"/>
      <c r="H28" s="26"/>
      <c r="I28" s="34"/>
    </row>
    <row r="29" spans="1:22" ht="15" thickBot="1" x14ac:dyDescent="0.4">
      <c r="A29" s="35"/>
      <c r="B29" s="36"/>
      <c r="C29" s="36"/>
      <c r="D29" s="36"/>
      <c r="E29" s="36"/>
      <c r="F29" s="36"/>
      <c r="G29" s="36"/>
      <c r="H29" s="36"/>
      <c r="I29" s="37"/>
    </row>
    <row r="30" spans="1:22" x14ac:dyDescent="0.35">
      <c r="U30" s="2" t="s">
        <v>510</v>
      </c>
      <c r="V30" s="2">
        <f>MIN(U34:U66)</f>
        <v>10.666666666666666</v>
      </c>
    </row>
    <row r="31" spans="1:22" x14ac:dyDescent="0.35">
      <c r="U31" s="2" t="s">
        <v>511</v>
      </c>
      <c r="V31" s="2">
        <f>MAX(U34:U66)</f>
        <v>30</v>
      </c>
    </row>
    <row r="32" spans="1:22" x14ac:dyDescent="0.35">
      <c r="A32" s="2" t="s">
        <v>341</v>
      </c>
      <c r="B32" s="2" t="s">
        <v>342</v>
      </c>
      <c r="C32" s="2" t="s">
        <v>343</v>
      </c>
      <c r="D32" s="2" t="s">
        <v>477</v>
      </c>
      <c r="E32" s="2" t="s">
        <v>129</v>
      </c>
      <c r="F32" s="2" t="s">
        <v>190</v>
      </c>
      <c r="G32" s="2" t="s">
        <v>478</v>
      </c>
      <c r="H32" s="2" t="s">
        <v>12</v>
      </c>
      <c r="I32" s="2" t="s">
        <v>189</v>
      </c>
      <c r="J32" s="2" t="s">
        <v>479</v>
      </c>
      <c r="K32" s="2" t="s">
        <v>480</v>
      </c>
      <c r="L32" s="2" t="s">
        <v>122</v>
      </c>
      <c r="M32" s="2" t="s">
        <v>481</v>
      </c>
      <c r="N32" s="2" t="s">
        <v>482</v>
      </c>
      <c r="O32" s="2" t="s">
        <v>483</v>
      </c>
      <c r="P32" s="2" t="s">
        <v>484</v>
      </c>
      <c r="Q32" s="2" t="s">
        <v>485</v>
      </c>
      <c r="R32" s="2" t="s">
        <v>486</v>
      </c>
      <c r="S32" s="2" t="s">
        <v>487</v>
      </c>
      <c r="T32" s="2" t="s">
        <v>210</v>
      </c>
      <c r="U32" s="2" t="s">
        <v>509</v>
      </c>
    </row>
    <row r="33" spans="1:21" x14ac:dyDescent="0.35">
      <c r="A33" s="2" t="s">
        <v>488</v>
      </c>
      <c r="B33" s="2" t="s">
        <v>489</v>
      </c>
      <c r="D33" s="2" t="s">
        <v>19</v>
      </c>
      <c r="E33" s="2" t="s">
        <v>19</v>
      </c>
      <c r="F33" s="2" t="s">
        <v>19</v>
      </c>
      <c r="G33" s="2" t="s">
        <v>19</v>
      </c>
      <c r="H33" s="2" t="s">
        <v>19</v>
      </c>
      <c r="I33" s="2" t="s">
        <v>19</v>
      </c>
      <c r="J33" s="2" t="s">
        <v>19</v>
      </c>
      <c r="K33" s="2" t="s">
        <v>19</v>
      </c>
      <c r="L33" s="2" t="s">
        <v>19</v>
      </c>
      <c r="M33" s="2" t="s">
        <v>19</v>
      </c>
      <c r="N33" s="2" t="s">
        <v>19</v>
      </c>
      <c r="O33" s="2" t="s">
        <v>19</v>
      </c>
      <c r="P33" s="2" t="s">
        <v>19</v>
      </c>
      <c r="Q33" s="2" t="s">
        <v>19</v>
      </c>
      <c r="R33" s="2" t="s">
        <v>19</v>
      </c>
      <c r="S33" s="2" t="s">
        <v>19</v>
      </c>
      <c r="T33" s="2" t="s">
        <v>19</v>
      </c>
    </row>
    <row r="34" spans="1:21" x14ac:dyDescent="0.35">
      <c r="A34" s="39">
        <v>45164</v>
      </c>
      <c r="B34" s="2" t="s">
        <v>490</v>
      </c>
      <c r="C34" s="2" t="s">
        <v>491</v>
      </c>
      <c r="D34" s="2">
        <v>3</v>
      </c>
      <c r="E34" s="2">
        <v>40</v>
      </c>
      <c r="F34" s="2">
        <v>7</v>
      </c>
      <c r="G34" s="2">
        <v>75</v>
      </c>
      <c r="H34" s="2">
        <v>0.44</v>
      </c>
      <c r="I34" s="2">
        <v>38</v>
      </c>
      <c r="J34" s="2">
        <v>10</v>
      </c>
      <c r="K34" s="2">
        <v>8</v>
      </c>
      <c r="L34" s="2">
        <v>0</v>
      </c>
      <c r="M34" s="2">
        <v>2</v>
      </c>
      <c r="N34" s="2">
        <v>34</v>
      </c>
      <c r="O34" s="2">
        <v>0</v>
      </c>
      <c r="P34" s="2">
        <v>12</v>
      </c>
      <c r="Q34" s="2">
        <v>3</v>
      </c>
      <c r="R34" s="2">
        <v>6</v>
      </c>
      <c r="S34" s="2">
        <v>0</v>
      </c>
      <c r="T34" s="2">
        <v>56</v>
      </c>
      <c r="U34" s="2">
        <f>N34/D34</f>
        <v>11.333333333333334</v>
      </c>
    </row>
    <row r="35" spans="1:21" x14ac:dyDescent="0.35">
      <c r="A35" s="39">
        <v>45164</v>
      </c>
      <c r="B35" s="2" t="s">
        <v>492</v>
      </c>
      <c r="C35" s="2" t="s">
        <v>491</v>
      </c>
      <c r="D35" s="2">
        <v>3</v>
      </c>
      <c r="E35" s="2">
        <v>35</v>
      </c>
      <c r="F35" s="2">
        <v>17</v>
      </c>
      <c r="G35" s="2">
        <v>98</v>
      </c>
      <c r="H35" s="2">
        <v>0.184</v>
      </c>
      <c r="I35" s="2">
        <v>34</v>
      </c>
      <c r="J35" s="2">
        <v>11</v>
      </c>
      <c r="K35" s="2">
        <v>5</v>
      </c>
      <c r="L35" s="2">
        <v>30</v>
      </c>
      <c r="M35" s="2">
        <v>1</v>
      </c>
      <c r="N35" s="2">
        <v>49</v>
      </c>
      <c r="O35" s="2">
        <v>0</v>
      </c>
      <c r="P35" s="2">
        <v>7</v>
      </c>
      <c r="Q35" s="2">
        <v>3</v>
      </c>
      <c r="R35" s="2">
        <v>4</v>
      </c>
      <c r="S35" s="2">
        <v>0</v>
      </c>
      <c r="T35" s="2">
        <v>49.5</v>
      </c>
      <c r="U35" s="2">
        <f t="shared" ref="U35:U66" si="0">N35/D35</f>
        <v>16.333333333333332</v>
      </c>
    </row>
    <row r="36" spans="1:21" x14ac:dyDescent="0.35">
      <c r="A36" s="39">
        <v>45165</v>
      </c>
      <c r="B36" s="2" t="s">
        <v>493</v>
      </c>
      <c r="C36" s="2" t="s">
        <v>494</v>
      </c>
      <c r="D36" s="2">
        <v>4</v>
      </c>
      <c r="E36" s="2">
        <v>59</v>
      </c>
      <c r="F36" s="2">
        <v>21</v>
      </c>
      <c r="G36" s="2">
        <v>171</v>
      </c>
      <c r="H36" s="2">
        <v>0.222</v>
      </c>
      <c r="I36" s="2">
        <v>57</v>
      </c>
      <c r="J36" s="2">
        <v>4</v>
      </c>
      <c r="K36" s="2">
        <v>8</v>
      </c>
      <c r="L36" s="2">
        <v>73</v>
      </c>
      <c r="M36" s="2">
        <v>6</v>
      </c>
      <c r="N36" s="2">
        <v>86</v>
      </c>
      <c r="O36" s="2">
        <v>1</v>
      </c>
      <c r="P36" s="2">
        <v>14</v>
      </c>
      <c r="Q36" s="2">
        <v>1</v>
      </c>
      <c r="R36" s="2">
        <v>8</v>
      </c>
      <c r="S36" s="2">
        <v>0</v>
      </c>
      <c r="T36" s="2">
        <v>71</v>
      </c>
      <c r="U36" s="2">
        <f t="shared" si="0"/>
        <v>21.5</v>
      </c>
    </row>
    <row r="37" spans="1:21" x14ac:dyDescent="0.35">
      <c r="A37" s="39">
        <v>45165</v>
      </c>
      <c r="B37" s="2" t="s">
        <v>495</v>
      </c>
      <c r="C37" s="2" t="s">
        <v>491</v>
      </c>
      <c r="D37" s="2">
        <v>3</v>
      </c>
      <c r="E37" s="2">
        <v>31</v>
      </c>
      <c r="F37" s="2">
        <v>8</v>
      </c>
      <c r="G37" s="2">
        <v>83</v>
      </c>
      <c r="H37" s="2">
        <v>0.27700000000000002</v>
      </c>
      <c r="I37" s="2">
        <v>29</v>
      </c>
      <c r="J37" s="2">
        <v>8</v>
      </c>
      <c r="K37" s="2">
        <v>2</v>
      </c>
      <c r="L37" s="2">
        <v>34</v>
      </c>
      <c r="M37" s="2">
        <v>2</v>
      </c>
      <c r="N37" s="2">
        <v>35</v>
      </c>
      <c r="O37" s="2">
        <v>4</v>
      </c>
      <c r="P37" s="2">
        <v>10</v>
      </c>
      <c r="Q37" s="2">
        <v>2</v>
      </c>
      <c r="R37" s="2">
        <v>9</v>
      </c>
      <c r="S37" s="2">
        <v>0</v>
      </c>
      <c r="T37" s="2">
        <v>48</v>
      </c>
      <c r="U37" s="2">
        <f t="shared" si="0"/>
        <v>11.666666666666666</v>
      </c>
    </row>
    <row r="38" spans="1:21" x14ac:dyDescent="0.35">
      <c r="A38" s="39">
        <v>45171</v>
      </c>
      <c r="B38" s="2" t="s">
        <v>496</v>
      </c>
      <c r="C38" s="2" t="s">
        <v>491</v>
      </c>
      <c r="D38" s="2">
        <v>3</v>
      </c>
      <c r="E38" s="2">
        <v>41</v>
      </c>
      <c r="F38" s="2">
        <v>13</v>
      </c>
      <c r="G38" s="2">
        <v>95</v>
      </c>
      <c r="H38" s="2">
        <v>0.29499999999999998</v>
      </c>
      <c r="I38" s="2">
        <v>36</v>
      </c>
      <c r="J38" s="2">
        <v>4</v>
      </c>
      <c r="K38" s="2">
        <v>7</v>
      </c>
      <c r="L38" s="2">
        <v>47</v>
      </c>
      <c r="M38" s="2">
        <v>2</v>
      </c>
      <c r="N38" s="2">
        <v>42</v>
      </c>
      <c r="O38" s="2">
        <v>2</v>
      </c>
      <c r="P38" s="2">
        <v>6</v>
      </c>
      <c r="Q38" s="2">
        <v>0</v>
      </c>
      <c r="R38" s="2">
        <v>5</v>
      </c>
      <c r="S38" s="2">
        <v>3</v>
      </c>
      <c r="T38" s="2">
        <v>50</v>
      </c>
      <c r="U38" s="2">
        <f t="shared" si="0"/>
        <v>14</v>
      </c>
    </row>
    <row r="39" spans="1:21" x14ac:dyDescent="0.35">
      <c r="A39" s="39">
        <v>45172</v>
      </c>
      <c r="B39" s="2" t="s">
        <v>497</v>
      </c>
      <c r="C39" s="2" t="s">
        <v>498</v>
      </c>
      <c r="D39" s="2">
        <v>5</v>
      </c>
      <c r="E39" s="2">
        <v>49</v>
      </c>
      <c r="F39" s="2">
        <v>27</v>
      </c>
      <c r="G39" s="2">
        <v>191</v>
      </c>
      <c r="H39" s="2">
        <v>0.115</v>
      </c>
      <c r="I39" s="2">
        <v>44</v>
      </c>
      <c r="J39" s="2">
        <v>2</v>
      </c>
      <c r="K39" s="2">
        <v>6</v>
      </c>
      <c r="L39" s="2">
        <v>89</v>
      </c>
      <c r="M39" s="2">
        <v>0</v>
      </c>
      <c r="N39" s="2">
        <v>85</v>
      </c>
      <c r="O39" s="2">
        <v>4</v>
      </c>
      <c r="P39" s="2">
        <v>18</v>
      </c>
      <c r="Q39" s="2">
        <v>0</v>
      </c>
      <c r="R39" s="2">
        <v>13</v>
      </c>
      <c r="S39" s="2">
        <v>1</v>
      </c>
      <c r="T39" s="2">
        <v>64</v>
      </c>
      <c r="U39" s="2">
        <f t="shared" si="0"/>
        <v>17</v>
      </c>
    </row>
    <row r="40" spans="1:21" x14ac:dyDescent="0.35">
      <c r="A40" s="39">
        <v>45172</v>
      </c>
      <c r="B40" s="2" t="s">
        <v>499</v>
      </c>
      <c r="C40" s="2" t="s">
        <v>494</v>
      </c>
      <c r="D40" s="2">
        <v>4</v>
      </c>
      <c r="E40" s="2">
        <v>72</v>
      </c>
      <c r="F40" s="2">
        <v>15</v>
      </c>
      <c r="G40" s="2">
        <v>153</v>
      </c>
      <c r="H40" s="2">
        <v>0.373</v>
      </c>
      <c r="I40" s="2">
        <v>66</v>
      </c>
      <c r="J40" s="2">
        <v>6</v>
      </c>
      <c r="K40" s="2">
        <v>10</v>
      </c>
      <c r="L40" s="2">
        <v>71</v>
      </c>
      <c r="M40" s="2">
        <v>1</v>
      </c>
      <c r="N40" s="2">
        <v>64</v>
      </c>
      <c r="O40" s="2">
        <v>1</v>
      </c>
      <c r="P40" s="2">
        <v>10</v>
      </c>
      <c r="Q40" s="2">
        <v>0</v>
      </c>
      <c r="R40" s="2">
        <v>6</v>
      </c>
      <c r="S40" s="2">
        <v>0</v>
      </c>
      <c r="T40" s="2">
        <v>84</v>
      </c>
      <c r="U40" s="2">
        <f t="shared" si="0"/>
        <v>16</v>
      </c>
    </row>
    <row r="41" spans="1:21" x14ac:dyDescent="0.35">
      <c r="A41" s="39">
        <v>45178</v>
      </c>
      <c r="B41" s="2" t="s">
        <v>413</v>
      </c>
      <c r="C41" s="2" t="s">
        <v>491</v>
      </c>
      <c r="D41" s="2">
        <v>3</v>
      </c>
      <c r="E41" s="2">
        <v>47</v>
      </c>
      <c r="F41" s="2">
        <v>12</v>
      </c>
      <c r="G41" s="2">
        <v>136</v>
      </c>
      <c r="H41" s="2">
        <v>0.25700000000000001</v>
      </c>
      <c r="I41" s="2">
        <v>43</v>
      </c>
      <c r="J41" s="2">
        <v>2</v>
      </c>
      <c r="K41" s="2">
        <v>2</v>
      </c>
      <c r="L41" s="2">
        <v>49</v>
      </c>
      <c r="M41" s="2">
        <v>3</v>
      </c>
      <c r="N41" s="2">
        <v>90</v>
      </c>
      <c r="O41" s="2">
        <v>3</v>
      </c>
      <c r="P41" s="2">
        <v>10</v>
      </c>
      <c r="Q41" s="2">
        <v>3</v>
      </c>
      <c r="R41" s="2">
        <v>8</v>
      </c>
      <c r="S41" s="2">
        <v>0</v>
      </c>
      <c r="T41" s="2">
        <v>57</v>
      </c>
      <c r="U41" s="2">
        <f t="shared" si="0"/>
        <v>30</v>
      </c>
    </row>
    <row r="42" spans="1:21" x14ac:dyDescent="0.35">
      <c r="A42" s="39">
        <v>45179</v>
      </c>
      <c r="B42" s="2" t="s">
        <v>464</v>
      </c>
      <c r="C42" s="2" t="s">
        <v>491</v>
      </c>
      <c r="D42" s="2">
        <v>3</v>
      </c>
      <c r="E42" s="2">
        <v>35</v>
      </c>
      <c r="F42" s="2">
        <v>9</v>
      </c>
      <c r="G42" s="2">
        <v>100</v>
      </c>
      <c r="H42" s="2">
        <v>0.26</v>
      </c>
      <c r="I42" s="2">
        <v>33</v>
      </c>
      <c r="J42" s="2">
        <v>3</v>
      </c>
      <c r="K42" s="2">
        <v>5</v>
      </c>
      <c r="L42" s="2">
        <v>40</v>
      </c>
      <c r="M42" s="2">
        <v>1</v>
      </c>
      <c r="N42" s="2">
        <v>50</v>
      </c>
      <c r="O42" s="2">
        <v>3</v>
      </c>
      <c r="P42" s="2">
        <v>14</v>
      </c>
      <c r="Q42" s="2">
        <v>0</v>
      </c>
      <c r="R42" s="2">
        <v>10</v>
      </c>
      <c r="S42" s="2">
        <v>1</v>
      </c>
      <c r="T42" s="2">
        <v>48</v>
      </c>
      <c r="U42" s="2">
        <f t="shared" si="0"/>
        <v>16.666666666666668</v>
      </c>
    </row>
    <row r="43" spans="1:21" x14ac:dyDescent="0.35">
      <c r="A43" s="39">
        <v>45185</v>
      </c>
      <c r="B43" s="2" t="s">
        <v>397</v>
      </c>
      <c r="C43" s="2" t="s">
        <v>494</v>
      </c>
      <c r="D43" s="2">
        <v>4</v>
      </c>
      <c r="E43" s="2">
        <v>54</v>
      </c>
      <c r="F43" s="2">
        <v>11</v>
      </c>
      <c r="G43" s="2">
        <v>154</v>
      </c>
      <c r="H43" s="2">
        <v>0.27900000000000003</v>
      </c>
      <c r="I43" s="2">
        <v>51</v>
      </c>
      <c r="J43" s="2">
        <v>6</v>
      </c>
      <c r="K43" s="2">
        <v>5</v>
      </c>
      <c r="L43" s="2">
        <v>81</v>
      </c>
      <c r="M43" s="2">
        <v>5</v>
      </c>
      <c r="N43" s="2">
        <v>73</v>
      </c>
      <c r="O43" s="2">
        <v>3</v>
      </c>
      <c r="P43" s="2">
        <v>14</v>
      </c>
      <c r="Q43" s="2">
        <v>3</v>
      </c>
      <c r="R43" s="2">
        <v>10</v>
      </c>
      <c r="S43" s="2">
        <v>1</v>
      </c>
      <c r="T43" s="2">
        <v>70</v>
      </c>
      <c r="U43" s="2">
        <f t="shared" si="0"/>
        <v>18.25</v>
      </c>
    </row>
    <row r="44" spans="1:21" x14ac:dyDescent="0.35">
      <c r="A44" s="39">
        <v>45186</v>
      </c>
      <c r="B44" s="2" t="s">
        <v>406</v>
      </c>
      <c r="C44" s="2" t="s">
        <v>500</v>
      </c>
      <c r="D44" s="2">
        <v>5</v>
      </c>
      <c r="E44" s="2">
        <v>62</v>
      </c>
      <c r="F44" s="2">
        <v>21</v>
      </c>
      <c r="G44" s="2">
        <v>176</v>
      </c>
      <c r="H44" s="2">
        <v>0.23300000000000001</v>
      </c>
      <c r="I44" s="2">
        <v>61</v>
      </c>
      <c r="J44" s="2">
        <v>6</v>
      </c>
      <c r="K44" s="2">
        <v>5</v>
      </c>
      <c r="L44" s="2">
        <v>104</v>
      </c>
      <c r="M44" s="2">
        <v>7</v>
      </c>
      <c r="N44" s="2">
        <v>68</v>
      </c>
      <c r="O44" s="2">
        <v>2</v>
      </c>
      <c r="P44" s="2">
        <v>20</v>
      </c>
      <c r="Q44" s="2">
        <v>0</v>
      </c>
      <c r="R44" s="2">
        <v>12</v>
      </c>
      <c r="S44" s="2">
        <v>0</v>
      </c>
      <c r="T44" s="2">
        <v>80</v>
      </c>
      <c r="U44" s="2">
        <f t="shared" si="0"/>
        <v>13.6</v>
      </c>
    </row>
    <row r="45" spans="1:21" x14ac:dyDescent="0.35">
      <c r="A45" s="39">
        <v>45192</v>
      </c>
      <c r="B45" s="2" t="s">
        <v>380</v>
      </c>
      <c r="C45" s="2" t="s">
        <v>491</v>
      </c>
      <c r="D45" s="2">
        <v>3</v>
      </c>
      <c r="E45" s="2">
        <v>40</v>
      </c>
      <c r="F45" s="2">
        <v>16</v>
      </c>
      <c r="G45" s="2">
        <v>122</v>
      </c>
      <c r="H45" s="2">
        <v>0.19700000000000001</v>
      </c>
      <c r="I45" s="2">
        <v>34</v>
      </c>
      <c r="J45" s="2">
        <v>3</v>
      </c>
      <c r="K45" s="2">
        <v>5</v>
      </c>
      <c r="L45" s="2">
        <v>47</v>
      </c>
      <c r="M45" s="2">
        <v>0</v>
      </c>
      <c r="N45" s="2">
        <v>60</v>
      </c>
      <c r="O45" s="2">
        <v>2</v>
      </c>
      <c r="P45" s="2">
        <v>14</v>
      </c>
      <c r="Q45" s="2">
        <v>1</v>
      </c>
      <c r="R45" s="2">
        <v>9</v>
      </c>
      <c r="S45" s="2">
        <v>1</v>
      </c>
      <c r="T45" s="2">
        <v>52</v>
      </c>
      <c r="U45" s="2">
        <f t="shared" si="0"/>
        <v>20</v>
      </c>
    </row>
    <row r="46" spans="1:21" x14ac:dyDescent="0.35">
      <c r="A46" s="39">
        <v>45193</v>
      </c>
      <c r="B46" s="2" t="s">
        <v>404</v>
      </c>
      <c r="C46" s="2" t="s">
        <v>491</v>
      </c>
      <c r="D46" s="2">
        <v>3</v>
      </c>
      <c r="E46" s="2">
        <v>42</v>
      </c>
      <c r="F46" s="2">
        <v>9</v>
      </c>
      <c r="G46" s="2">
        <v>106</v>
      </c>
      <c r="H46" s="2">
        <v>0.311</v>
      </c>
      <c r="I46" s="2">
        <v>34</v>
      </c>
      <c r="J46" s="2">
        <v>6</v>
      </c>
      <c r="K46" s="2">
        <v>8</v>
      </c>
      <c r="L46" s="2">
        <v>42</v>
      </c>
      <c r="M46" s="2">
        <v>0</v>
      </c>
      <c r="N46" s="2">
        <v>48</v>
      </c>
      <c r="O46" s="2">
        <v>3</v>
      </c>
      <c r="P46" s="2">
        <v>16</v>
      </c>
      <c r="Q46" s="2">
        <v>0</v>
      </c>
      <c r="R46" s="2">
        <v>11</v>
      </c>
      <c r="S46" s="2">
        <v>0</v>
      </c>
      <c r="T46" s="2">
        <v>59</v>
      </c>
      <c r="U46" s="2">
        <f t="shared" si="0"/>
        <v>16</v>
      </c>
    </row>
    <row r="47" spans="1:21" x14ac:dyDescent="0.35">
      <c r="A47" s="39">
        <v>45206</v>
      </c>
      <c r="B47" s="2" t="s">
        <v>401</v>
      </c>
      <c r="C47" s="2" t="s">
        <v>494</v>
      </c>
      <c r="D47" s="2">
        <v>4</v>
      </c>
      <c r="E47" s="2">
        <v>49</v>
      </c>
      <c r="F47" s="2">
        <v>21</v>
      </c>
      <c r="G47" s="2">
        <v>136</v>
      </c>
      <c r="H47" s="2">
        <v>0.20599999999999999</v>
      </c>
      <c r="I47" s="2">
        <v>48</v>
      </c>
      <c r="J47" s="2">
        <v>5</v>
      </c>
      <c r="K47" s="2">
        <v>3</v>
      </c>
      <c r="L47" s="2">
        <v>71</v>
      </c>
      <c r="M47" s="2">
        <v>7</v>
      </c>
      <c r="N47" s="2">
        <v>66</v>
      </c>
      <c r="O47" s="2">
        <v>3</v>
      </c>
      <c r="P47" s="2">
        <v>20</v>
      </c>
      <c r="Q47" s="2">
        <v>1</v>
      </c>
      <c r="R47" s="2">
        <v>13</v>
      </c>
      <c r="S47" s="2">
        <v>1</v>
      </c>
      <c r="T47" s="2">
        <v>67</v>
      </c>
      <c r="U47" s="2">
        <f t="shared" si="0"/>
        <v>16.5</v>
      </c>
    </row>
    <row r="48" spans="1:21" x14ac:dyDescent="0.35">
      <c r="A48" s="39">
        <v>45207</v>
      </c>
      <c r="B48" s="2" t="s">
        <v>376</v>
      </c>
      <c r="C48" s="2" t="s">
        <v>491</v>
      </c>
      <c r="D48" s="2">
        <v>3</v>
      </c>
      <c r="E48" s="2">
        <v>45</v>
      </c>
      <c r="F48" s="2">
        <v>13</v>
      </c>
      <c r="G48" s="2">
        <v>95</v>
      </c>
      <c r="H48" s="2">
        <v>0.33700000000000002</v>
      </c>
      <c r="I48" s="2">
        <v>45</v>
      </c>
      <c r="J48" s="2">
        <v>6</v>
      </c>
      <c r="K48" s="2">
        <v>2</v>
      </c>
      <c r="L48" s="2">
        <v>47</v>
      </c>
      <c r="M48" s="2">
        <v>0</v>
      </c>
      <c r="N48" s="2">
        <v>45</v>
      </c>
      <c r="O48" s="2">
        <v>2</v>
      </c>
      <c r="P48" s="2">
        <v>8</v>
      </c>
      <c r="Q48" s="2">
        <v>0</v>
      </c>
      <c r="R48" s="2">
        <v>6</v>
      </c>
      <c r="S48" s="2">
        <v>0</v>
      </c>
      <c r="T48" s="2">
        <v>57</v>
      </c>
      <c r="U48" s="2">
        <f t="shared" si="0"/>
        <v>15</v>
      </c>
    </row>
    <row r="49" spans="1:21" x14ac:dyDescent="0.35">
      <c r="A49" s="39">
        <v>45210</v>
      </c>
      <c r="B49" s="2" t="s">
        <v>501</v>
      </c>
      <c r="C49" s="2" t="s">
        <v>500</v>
      </c>
      <c r="D49" s="2">
        <v>5</v>
      </c>
      <c r="E49" s="2">
        <v>69</v>
      </c>
      <c r="F49" s="2">
        <v>33</v>
      </c>
      <c r="G49" s="2">
        <v>196</v>
      </c>
      <c r="H49" s="2">
        <v>0.184</v>
      </c>
      <c r="I49" s="2">
        <v>64</v>
      </c>
      <c r="J49" s="2">
        <v>4</v>
      </c>
      <c r="K49" s="2">
        <v>7</v>
      </c>
      <c r="L49" s="2">
        <v>98</v>
      </c>
      <c r="M49" s="2">
        <v>3</v>
      </c>
      <c r="N49" s="2">
        <v>84</v>
      </c>
      <c r="O49" s="2">
        <v>4</v>
      </c>
      <c r="P49" s="2">
        <v>4</v>
      </c>
      <c r="Q49" s="2">
        <v>2</v>
      </c>
      <c r="R49" s="2">
        <v>6</v>
      </c>
      <c r="S49" s="2">
        <v>1</v>
      </c>
      <c r="T49" s="2">
        <v>79</v>
      </c>
      <c r="U49" s="2">
        <f t="shared" si="0"/>
        <v>16.8</v>
      </c>
    </row>
    <row r="50" spans="1:21" x14ac:dyDescent="0.35">
      <c r="A50" s="39">
        <v>45213</v>
      </c>
      <c r="B50" s="2" t="s">
        <v>502</v>
      </c>
      <c r="C50" s="2" t="s">
        <v>491</v>
      </c>
      <c r="D50" s="2">
        <v>3</v>
      </c>
      <c r="E50" s="2">
        <v>51</v>
      </c>
      <c r="F50" s="2">
        <v>12</v>
      </c>
      <c r="G50" s="2">
        <v>105</v>
      </c>
      <c r="H50" s="2">
        <v>0.371</v>
      </c>
      <c r="I50" s="2">
        <v>48</v>
      </c>
      <c r="J50" s="2">
        <v>3</v>
      </c>
      <c r="K50" s="2">
        <v>7</v>
      </c>
      <c r="L50" s="2">
        <v>57</v>
      </c>
      <c r="M50" s="2">
        <v>1</v>
      </c>
      <c r="N50" s="2">
        <v>50</v>
      </c>
      <c r="O50" s="2">
        <v>3</v>
      </c>
      <c r="P50" s="2">
        <v>6</v>
      </c>
      <c r="Q50" s="2">
        <v>1</v>
      </c>
      <c r="R50" s="2">
        <v>6</v>
      </c>
      <c r="S50" s="2">
        <v>3</v>
      </c>
      <c r="T50" s="2">
        <v>60</v>
      </c>
      <c r="U50" s="2">
        <f t="shared" si="0"/>
        <v>16.666666666666668</v>
      </c>
    </row>
    <row r="51" spans="1:21" x14ac:dyDescent="0.35">
      <c r="A51" s="39">
        <v>45214</v>
      </c>
      <c r="B51" s="2" t="s">
        <v>503</v>
      </c>
      <c r="C51" s="2" t="s">
        <v>491</v>
      </c>
      <c r="D51" s="2">
        <v>3</v>
      </c>
      <c r="E51" s="2">
        <v>35</v>
      </c>
      <c r="F51" s="2">
        <v>10</v>
      </c>
      <c r="G51" s="2">
        <v>98</v>
      </c>
      <c r="H51" s="2">
        <v>0.255</v>
      </c>
      <c r="I51" s="2">
        <v>32</v>
      </c>
      <c r="J51" s="2">
        <v>11</v>
      </c>
      <c r="K51" s="2">
        <v>3</v>
      </c>
      <c r="L51" s="2">
        <v>42</v>
      </c>
      <c r="M51" s="2">
        <v>2</v>
      </c>
      <c r="N51" s="2">
        <v>49</v>
      </c>
      <c r="O51" s="2">
        <v>1</v>
      </c>
      <c r="P51" s="2">
        <v>6</v>
      </c>
      <c r="Q51" s="2">
        <v>1</v>
      </c>
      <c r="R51" s="2">
        <v>4</v>
      </c>
      <c r="S51" s="2">
        <v>0</v>
      </c>
      <c r="T51" s="2">
        <v>50</v>
      </c>
      <c r="U51" s="2">
        <f t="shared" si="0"/>
        <v>16.333333333333332</v>
      </c>
    </row>
    <row r="52" spans="1:21" x14ac:dyDescent="0.35">
      <c r="A52" s="39">
        <v>45214</v>
      </c>
      <c r="B52" s="2" t="s">
        <v>504</v>
      </c>
      <c r="C52" s="2" t="s">
        <v>494</v>
      </c>
      <c r="D52" s="2">
        <v>4</v>
      </c>
      <c r="E52" s="2">
        <v>57</v>
      </c>
      <c r="F52" s="2">
        <v>17</v>
      </c>
      <c r="G52" s="2">
        <v>162</v>
      </c>
      <c r="H52" s="2">
        <v>0.247</v>
      </c>
      <c r="I52" s="2">
        <v>54</v>
      </c>
      <c r="J52" s="2">
        <v>6</v>
      </c>
      <c r="K52" s="2">
        <v>7</v>
      </c>
      <c r="L52" s="2">
        <v>68</v>
      </c>
      <c r="M52" s="2">
        <v>4</v>
      </c>
      <c r="N52" s="2">
        <v>89</v>
      </c>
      <c r="O52" s="2">
        <v>0</v>
      </c>
      <c r="P52" s="2">
        <v>10</v>
      </c>
      <c r="Q52" s="2">
        <v>0</v>
      </c>
      <c r="R52" s="2">
        <v>5</v>
      </c>
      <c r="S52" s="2">
        <v>0</v>
      </c>
      <c r="T52" s="2">
        <v>68</v>
      </c>
      <c r="U52" s="2">
        <f t="shared" si="0"/>
        <v>22.25</v>
      </c>
    </row>
    <row r="53" spans="1:21" x14ac:dyDescent="0.35">
      <c r="A53" s="39">
        <v>45220</v>
      </c>
      <c r="B53" s="2" t="s">
        <v>440</v>
      </c>
      <c r="C53" s="2" t="s">
        <v>491</v>
      </c>
      <c r="D53" s="2">
        <v>3</v>
      </c>
      <c r="E53" s="2">
        <v>37</v>
      </c>
      <c r="F53" s="2">
        <v>4</v>
      </c>
      <c r="G53" s="2">
        <v>77</v>
      </c>
      <c r="H53" s="2">
        <v>0.42899999999999999</v>
      </c>
      <c r="I53" s="2">
        <v>36</v>
      </c>
      <c r="J53" s="2">
        <v>7</v>
      </c>
      <c r="K53" s="2">
        <v>4</v>
      </c>
      <c r="L53" s="2">
        <v>35</v>
      </c>
      <c r="M53" s="2">
        <v>4</v>
      </c>
      <c r="N53" s="2">
        <v>45</v>
      </c>
      <c r="O53" s="2">
        <v>4</v>
      </c>
      <c r="P53" s="2">
        <v>10</v>
      </c>
      <c r="Q53" s="2">
        <v>1</v>
      </c>
      <c r="R53" s="2">
        <v>9</v>
      </c>
      <c r="S53" s="2">
        <v>0</v>
      </c>
      <c r="T53" s="2">
        <v>53</v>
      </c>
      <c r="U53" s="2">
        <f t="shared" si="0"/>
        <v>15</v>
      </c>
    </row>
    <row r="54" spans="1:21" x14ac:dyDescent="0.35">
      <c r="A54" s="39">
        <v>45221</v>
      </c>
      <c r="B54" s="2" t="s">
        <v>420</v>
      </c>
      <c r="C54" s="2" t="s">
        <v>498</v>
      </c>
      <c r="D54" s="2">
        <v>5</v>
      </c>
      <c r="E54" s="2">
        <v>49</v>
      </c>
      <c r="F54" s="2">
        <v>25</v>
      </c>
      <c r="G54" s="2">
        <v>167</v>
      </c>
      <c r="H54" s="2">
        <v>0.14399999999999999</v>
      </c>
      <c r="I54" s="2">
        <v>46</v>
      </c>
      <c r="J54" s="2">
        <v>8</v>
      </c>
      <c r="K54" s="2">
        <v>6</v>
      </c>
      <c r="L54" s="2">
        <v>89</v>
      </c>
      <c r="M54" s="2">
        <v>3</v>
      </c>
      <c r="N54" s="2">
        <v>73</v>
      </c>
      <c r="O54" s="2">
        <v>4</v>
      </c>
      <c r="P54" s="2">
        <v>20</v>
      </c>
      <c r="Q54" s="2">
        <v>1</v>
      </c>
      <c r="R54" s="2">
        <v>14</v>
      </c>
      <c r="S54" s="2">
        <v>2</v>
      </c>
      <c r="T54" s="2">
        <v>71</v>
      </c>
      <c r="U54" s="2">
        <f t="shared" si="0"/>
        <v>14.6</v>
      </c>
    </row>
    <row r="55" spans="1:21" x14ac:dyDescent="0.35">
      <c r="A55" s="39">
        <v>45224</v>
      </c>
      <c r="B55" s="2" t="s">
        <v>433</v>
      </c>
      <c r="C55" s="2" t="s">
        <v>491</v>
      </c>
      <c r="D55" s="2">
        <v>3</v>
      </c>
      <c r="E55" s="2">
        <v>50</v>
      </c>
      <c r="F55" s="2">
        <v>13</v>
      </c>
      <c r="G55" s="2">
        <v>118</v>
      </c>
      <c r="H55" s="2">
        <v>0.314</v>
      </c>
      <c r="I55" s="2">
        <v>46</v>
      </c>
      <c r="J55" s="2">
        <v>6</v>
      </c>
      <c r="K55" s="2">
        <v>6</v>
      </c>
      <c r="L55" s="2">
        <v>53</v>
      </c>
      <c r="M55" s="2">
        <v>0</v>
      </c>
      <c r="N55" s="2">
        <v>59</v>
      </c>
      <c r="O55" s="2">
        <v>5</v>
      </c>
      <c r="P55" s="2">
        <v>2</v>
      </c>
      <c r="Q55" s="2">
        <v>0</v>
      </c>
      <c r="R55" s="2">
        <v>6</v>
      </c>
      <c r="S55" s="2">
        <v>2</v>
      </c>
      <c r="T55" s="2">
        <v>62</v>
      </c>
      <c r="U55" s="2">
        <f t="shared" si="0"/>
        <v>19.666666666666668</v>
      </c>
    </row>
    <row r="56" spans="1:21" x14ac:dyDescent="0.35">
      <c r="A56" s="39">
        <v>45227</v>
      </c>
      <c r="B56" s="2" t="s">
        <v>423</v>
      </c>
      <c r="C56" s="2" t="s">
        <v>494</v>
      </c>
      <c r="D56" s="2">
        <v>4</v>
      </c>
      <c r="E56" s="2">
        <v>52</v>
      </c>
      <c r="F56" s="2">
        <v>18</v>
      </c>
      <c r="G56" s="2">
        <v>132</v>
      </c>
      <c r="H56" s="2">
        <v>0.25800000000000001</v>
      </c>
      <c r="I56" s="2">
        <v>49</v>
      </c>
      <c r="J56" s="2">
        <v>9</v>
      </c>
      <c r="K56" s="2">
        <v>5</v>
      </c>
      <c r="L56" s="2">
        <v>65</v>
      </c>
      <c r="M56" s="2">
        <v>1</v>
      </c>
      <c r="N56" s="2">
        <v>64</v>
      </c>
      <c r="O56" s="2">
        <v>1</v>
      </c>
      <c r="P56" s="2">
        <v>12</v>
      </c>
      <c r="Q56" s="2">
        <v>4</v>
      </c>
      <c r="R56" s="2">
        <v>7</v>
      </c>
      <c r="S56" s="2">
        <v>0</v>
      </c>
      <c r="T56" s="2">
        <v>68</v>
      </c>
      <c r="U56" s="2">
        <f t="shared" si="0"/>
        <v>16</v>
      </c>
    </row>
    <row r="57" spans="1:21" x14ac:dyDescent="0.35">
      <c r="A57" s="39">
        <v>45228</v>
      </c>
      <c r="B57" s="2" t="s">
        <v>417</v>
      </c>
      <c r="C57" s="2" t="s">
        <v>494</v>
      </c>
      <c r="D57" s="2">
        <v>4</v>
      </c>
      <c r="E57" s="2">
        <v>61</v>
      </c>
      <c r="F57" s="2">
        <v>14</v>
      </c>
      <c r="G57" s="2">
        <v>143</v>
      </c>
      <c r="H57" s="2">
        <v>0.32900000000000001</v>
      </c>
      <c r="I57" s="2">
        <v>57</v>
      </c>
      <c r="J57" s="2">
        <v>6</v>
      </c>
      <c r="K57" s="2">
        <v>2</v>
      </c>
      <c r="L57" s="2">
        <v>69</v>
      </c>
      <c r="M57" s="2">
        <v>5</v>
      </c>
      <c r="N57" s="2">
        <v>74</v>
      </c>
      <c r="O57" s="2">
        <v>3</v>
      </c>
      <c r="P57" s="2">
        <v>10</v>
      </c>
      <c r="Q57" s="2">
        <v>1</v>
      </c>
      <c r="R57" s="2">
        <v>8</v>
      </c>
      <c r="S57" s="2">
        <v>1</v>
      </c>
      <c r="T57" s="2">
        <v>75</v>
      </c>
      <c r="U57" s="2">
        <f t="shared" si="0"/>
        <v>18.5</v>
      </c>
    </row>
    <row r="58" spans="1:21" x14ac:dyDescent="0.35">
      <c r="A58" s="39">
        <v>45231</v>
      </c>
      <c r="B58" s="2" t="s">
        <v>393</v>
      </c>
      <c r="C58" s="2" t="s">
        <v>491</v>
      </c>
      <c r="D58" s="2">
        <v>3</v>
      </c>
      <c r="E58" s="2">
        <v>39</v>
      </c>
      <c r="F58" s="2">
        <v>10</v>
      </c>
      <c r="G58" s="2">
        <v>92</v>
      </c>
      <c r="H58" s="2">
        <v>0.315</v>
      </c>
      <c r="I58" s="2">
        <v>35</v>
      </c>
      <c r="J58" s="2">
        <v>9</v>
      </c>
      <c r="K58" s="2">
        <v>5</v>
      </c>
      <c r="L58" s="2">
        <v>41</v>
      </c>
      <c r="M58" s="2">
        <v>0</v>
      </c>
      <c r="N58" s="2">
        <v>43</v>
      </c>
      <c r="O58" s="2">
        <v>2</v>
      </c>
      <c r="P58" s="2">
        <v>4</v>
      </c>
      <c r="Q58" s="2">
        <v>2</v>
      </c>
      <c r="R58" s="2">
        <v>4</v>
      </c>
      <c r="S58" s="2">
        <v>1</v>
      </c>
      <c r="T58" s="2">
        <v>52</v>
      </c>
      <c r="U58" s="2">
        <f t="shared" si="0"/>
        <v>14.333333333333334</v>
      </c>
    </row>
    <row r="59" spans="1:21" x14ac:dyDescent="0.35">
      <c r="A59" s="39">
        <v>45234</v>
      </c>
      <c r="B59" s="2" t="s">
        <v>505</v>
      </c>
      <c r="C59" s="2" t="s">
        <v>500</v>
      </c>
      <c r="D59" s="2">
        <v>5</v>
      </c>
      <c r="E59" s="2">
        <v>66</v>
      </c>
      <c r="F59" s="2">
        <v>18</v>
      </c>
      <c r="G59" s="2">
        <v>185</v>
      </c>
      <c r="H59" s="2">
        <v>0.25900000000000001</v>
      </c>
      <c r="I59" s="2">
        <v>62</v>
      </c>
      <c r="J59" s="2">
        <v>7</v>
      </c>
      <c r="K59" s="2">
        <v>5</v>
      </c>
      <c r="L59" s="2">
        <v>94</v>
      </c>
      <c r="M59" s="2">
        <v>4</v>
      </c>
      <c r="N59" s="2">
        <v>79</v>
      </c>
      <c r="O59" s="2">
        <v>1</v>
      </c>
      <c r="P59" s="2">
        <v>6</v>
      </c>
      <c r="Q59" s="2">
        <v>0</v>
      </c>
      <c r="R59" s="2">
        <v>4</v>
      </c>
      <c r="S59" s="2">
        <v>0</v>
      </c>
      <c r="T59" s="2">
        <v>77</v>
      </c>
      <c r="U59" s="2">
        <f t="shared" si="0"/>
        <v>15.8</v>
      </c>
    </row>
    <row r="60" spans="1:21" x14ac:dyDescent="0.35">
      <c r="A60" s="39">
        <v>45235</v>
      </c>
      <c r="B60" s="2" t="s">
        <v>427</v>
      </c>
      <c r="C60" s="2" t="s">
        <v>491</v>
      </c>
      <c r="D60" s="2">
        <v>3</v>
      </c>
      <c r="E60" s="2">
        <v>40</v>
      </c>
      <c r="F60" s="2">
        <v>15</v>
      </c>
      <c r="G60" s="2">
        <v>85</v>
      </c>
      <c r="H60" s="2">
        <v>0.29399999999999998</v>
      </c>
      <c r="I60" s="2">
        <v>37</v>
      </c>
      <c r="J60" s="2">
        <v>3</v>
      </c>
      <c r="K60" s="2">
        <v>3</v>
      </c>
      <c r="L60" s="2">
        <v>50</v>
      </c>
      <c r="M60" s="2">
        <v>3</v>
      </c>
      <c r="N60" s="2">
        <v>32</v>
      </c>
      <c r="O60" s="2">
        <v>1</v>
      </c>
      <c r="P60" s="2">
        <v>18</v>
      </c>
      <c r="Q60" s="2">
        <v>4</v>
      </c>
      <c r="R60" s="2">
        <v>10</v>
      </c>
      <c r="S60" s="2">
        <v>0</v>
      </c>
      <c r="T60" s="2">
        <v>53</v>
      </c>
      <c r="U60" s="2">
        <f t="shared" si="0"/>
        <v>10.666666666666666</v>
      </c>
    </row>
    <row r="61" spans="1:21" x14ac:dyDescent="0.35">
      <c r="A61" s="39">
        <v>45241</v>
      </c>
      <c r="B61" s="2" t="s">
        <v>506</v>
      </c>
      <c r="C61" s="2" t="s">
        <v>491</v>
      </c>
      <c r="D61" s="2">
        <v>3</v>
      </c>
      <c r="E61" s="2">
        <v>41</v>
      </c>
      <c r="F61" s="2">
        <v>14</v>
      </c>
      <c r="G61" s="2">
        <v>119</v>
      </c>
      <c r="H61" s="2">
        <v>0.22700000000000001</v>
      </c>
      <c r="I61" s="2">
        <v>31</v>
      </c>
      <c r="J61" s="2">
        <v>7</v>
      </c>
      <c r="K61" s="2">
        <v>6</v>
      </c>
      <c r="L61" s="2">
        <v>56</v>
      </c>
      <c r="M61" s="2">
        <v>1</v>
      </c>
      <c r="N61" s="2">
        <v>35</v>
      </c>
      <c r="O61" s="2">
        <v>3</v>
      </c>
      <c r="P61" s="2">
        <v>16</v>
      </c>
      <c r="Q61" s="2">
        <v>1</v>
      </c>
      <c r="R61" s="2">
        <v>11</v>
      </c>
      <c r="S61" s="2">
        <v>3</v>
      </c>
      <c r="T61" s="2">
        <v>59</v>
      </c>
      <c r="U61" s="2">
        <f t="shared" si="0"/>
        <v>11.666666666666666</v>
      </c>
    </row>
    <row r="62" spans="1:21" x14ac:dyDescent="0.35">
      <c r="A62" s="39">
        <v>45242</v>
      </c>
      <c r="B62" s="2" t="s">
        <v>429</v>
      </c>
      <c r="C62" s="2" t="s">
        <v>491</v>
      </c>
      <c r="D62" s="2">
        <v>3</v>
      </c>
      <c r="E62" s="2">
        <v>48</v>
      </c>
      <c r="F62" s="2">
        <v>9</v>
      </c>
      <c r="G62" s="2">
        <v>100</v>
      </c>
      <c r="H62" s="2">
        <v>0.39</v>
      </c>
      <c r="I62" s="2">
        <v>42</v>
      </c>
      <c r="J62" s="2">
        <v>8</v>
      </c>
      <c r="K62" s="2">
        <v>7</v>
      </c>
      <c r="L62" s="2">
        <v>47</v>
      </c>
      <c r="M62" s="2">
        <v>0</v>
      </c>
      <c r="N62" s="2">
        <v>42</v>
      </c>
      <c r="O62" s="2">
        <v>1</v>
      </c>
      <c r="P62" s="2">
        <v>14</v>
      </c>
      <c r="Q62" s="2">
        <v>0</v>
      </c>
      <c r="R62" s="2">
        <v>8</v>
      </c>
      <c r="S62" s="2">
        <v>0</v>
      </c>
      <c r="T62" s="2">
        <v>64</v>
      </c>
      <c r="U62" s="2">
        <f t="shared" si="0"/>
        <v>14</v>
      </c>
    </row>
    <row r="63" spans="1:21" x14ac:dyDescent="0.35">
      <c r="A63" s="39">
        <v>45243</v>
      </c>
      <c r="B63" s="2" t="s">
        <v>447</v>
      </c>
      <c r="C63" s="2" t="s">
        <v>491</v>
      </c>
      <c r="D63" s="2">
        <v>3</v>
      </c>
      <c r="E63" s="2">
        <v>36</v>
      </c>
      <c r="F63" s="2">
        <v>9</v>
      </c>
      <c r="G63" s="2">
        <v>97</v>
      </c>
      <c r="H63" s="2">
        <v>0.27800000000000002</v>
      </c>
      <c r="I63" s="2">
        <v>36</v>
      </c>
      <c r="J63" s="2">
        <v>5</v>
      </c>
      <c r="K63" s="2">
        <v>7</v>
      </c>
      <c r="L63" s="2">
        <v>52</v>
      </c>
      <c r="M63" s="2">
        <v>1</v>
      </c>
      <c r="N63" s="2">
        <v>47</v>
      </c>
      <c r="O63" s="2">
        <v>2</v>
      </c>
      <c r="P63" s="2">
        <v>12</v>
      </c>
      <c r="Q63" s="2">
        <v>0</v>
      </c>
      <c r="R63" s="2">
        <v>8</v>
      </c>
      <c r="S63" s="2">
        <v>1</v>
      </c>
      <c r="T63" s="2">
        <v>49</v>
      </c>
      <c r="U63" s="2">
        <f t="shared" si="0"/>
        <v>15.666666666666666</v>
      </c>
    </row>
    <row r="64" spans="1:21" x14ac:dyDescent="0.35">
      <c r="A64" s="39">
        <v>45248</v>
      </c>
      <c r="B64" s="2" t="s">
        <v>354</v>
      </c>
      <c r="C64" s="2" t="s">
        <v>494</v>
      </c>
      <c r="D64" s="2">
        <v>4</v>
      </c>
      <c r="E64" s="2">
        <v>59</v>
      </c>
      <c r="F64" s="2">
        <v>18</v>
      </c>
      <c r="G64" s="2">
        <v>147</v>
      </c>
      <c r="H64" s="2">
        <v>0.27900000000000003</v>
      </c>
      <c r="I64" s="2">
        <v>56</v>
      </c>
      <c r="J64" s="2">
        <v>1</v>
      </c>
      <c r="K64" s="2">
        <v>13</v>
      </c>
      <c r="L64" s="2">
        <v>71</v>
      </c>
      <c r="M64" s="2">
        <v>1</v>
      </c>
      <c r="N64" s="2">
        <v>58</v>
      </c>
      <c r="O64" s="2">
        <v>2</v>
      </c>
      <c r="P64" s="2">
        <v>18</v>
      </c>
      <c r="Q64" s="2">
        <v>3</v>
      </c>
      <c r="R64" s="2">
        <v>11</v>
      </c>
      <c r="S64" s="2">
        <v>1</v>
      </c>
      <c r="T64" s="2">
        <v>71</v>
      </c>
      <c r="U64" s="2">
        <f t="shared" si="0"/>
        <v>14.5</v>
      </c>
    </row>
    <row r="65" spans="1:21" x14ac:dyDescent="0.35">
      <c r="A65" s="39">
        <v>45249</v>
      </c>
      <c r="B65" s="2" t="s">
        <v>507</v>
      </c>
      <c r="C65" s="2" t="s">
        <v>491</v>
      </c>
      <c r="D65" s="2">
        <v>3</v>
      </c>
      <c r="E65" s="2">
        <v>36</v>
      </c>
      <c r="F65" s="2">
        <v>16</v>
      </c>
      <c r="G65" s="2">
        <v>105</v>
      </c>
      <c r="H65" s="2">
        <v>0.19</v>
      </c>
      <c r="I65" s="2">
        <v>34</v>
      </c>
      <c r="J65" s="2">
        <v>4</v>
      </c>
      <c r="K65" s="2">
        <v>4</v>
      </c>
      <c r="L65" s="2">
        <v>52</v>
      </c>
      <c r="M65" s="2">
        <v>0</v>
      </c>
      <c r="N65" s="2">
        <v>43</v>
      </c>
      <c r="O65" s="2">
        <v>8</v>
      </c>
      <c r="P65" s="2">
        <v>16</v>
      </c>
      <c r="Q65" s="2">
        <v>2</v>
      </c>
      <c r="R65" s="2">
        <v>16</v>
      </c>
      <c r="S65" s="2">
        <v>2</v>
      </c>
      <c r="T65" s="2">
        <v>56</v>
      </c>
      <c r="U65" s="2">
        <f t="shared" si="0"/>
        <v>14.333333333333334</v>
      </c>
    </row>
    <row r="66" spans="1:21" x14ac:dyDescent="0.35">
      <c r="A66" s="39">
        <v>45250</v>
      </c>
      <c r="B66" s="2" t="s">
        <v>364</v>
      </c>
      <c r="C66" s="2" t="s">
        <v>508</v>
      </c>
      <c r="D66" s="2">
        <v>3</v>
      </c>
      <c r="E66" s="2">
        <v>30</v>
      </c>
      <c r="F66" s="2">
        <v>16</v>
      </c>
      <c r="G66" s="2">
        <v>114</v>
      </c>
      <c r="H66" s="2">
        <v>0.123</v>
      </c>
      <c r="I66" s="2">
        <v>27</v>
      </c>
      <c r="J66" s="2">
        <v>1</v>
      </c>
      <c r="K66" s="2">
        <v>10</v>
      </c>
      <c r="L66" s="2">
        <v>65</v>
      </c>
      <c r="M66" s="2">
        <v>1</v>
      </c>
      <c r="N66" s="2">
        <v>41</v>
      </c>
      <c r="O66" s="2">
        <v>0</v>
      </c>
      <c r="P66" s="2">
        <v>4</v>
      </c>
      <c r="Q66" s="2">
        <v>2</v>
      </c>
      <c r="R66" s="2">
        <v>2</v>
      </c>
      <c r="S66" s="2">
        <v>0</v>
      </c>
      <c r="T66" s="2">
        <v>33</v>
      </c>
      <c r="U66" s="2">
        <f t="shared" si="0"/>
        <v>13.666666666666666</v>
      </c>
    </row>
    <row r="67" spans="1:21" x14ac:dyDescent="0.35">
      <c r="A67" s="2" t="s">
        <v>99</v>
      </c>
    </row>
    <row r="69" spans="1:21" x14ac:dyDescent="0.35">
      <c r="A69" s="2" t="s">
        <v>100</v>
      </c>
    </row>
    <row r="71" spans="1:21" x14ac:dyDescent="0.35">
      <c r="A71" s="2" t="s">
        <v>101</v>
      </c>
    </row>
    <row r="73" spans="1:21" x14ac:dyDescent="0.35">
      <c r="A73" s="2" t="s">
        <v>102</v>
      </c>
    </row>
    <row r="75" spans="1:21" x14ac:dyDescent="0.35">
      <c r="A75" s="2" t="s">
        <v>103</v>
      </c>
    </row>
    <row r="76" spans="1:21" x14ac:dyDescent="0.35">
      <c r="A76" s="2" t="s">
        <v>104</v>
      </c>
    </row>
    <row r="77" spans="1:21" x14ac:dyDescent="0.35">
      <c r="A77" s="2" t="s">
        <v>105</v>
      </c>
    </row>
    <row r="78" spans="1:21" x14ac:dyDescent="0.35">
      <c r="A78" s="2" t="s">
        <v>106</v>
      </c>
    </row>
    <row r="79" spans="1:21" x14ac:dyDescent="0.35">
      <c r="A79" s="2"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499CD-0484-47E3-A2F3-E58AB9CFC363}">
  <dimension ref="A1:F40"/>
  <sheetViews>
    <sheetView topLeftCell="A7" workbookViewId="0">
      <selection sqref="A1:E16"/>
    </sheetView>
  </sheetViews>
  <sheetFormatPr defaultRowHeight="14.5" x14ac:dyDescent="0.35"/>
  <cols>
    <col min="1" max="1" width="73.7265625" style="2" customWidth="1"/>
    <col min="2" max="3" width="8.7265625" style="2"/>
    <col min="4" max="4" width="13.453125" style="2" customWidth="1"/>
    <col min="5" max="16384" width="8.7265625" style="2"/>
  </cols>
  <sheetData>
    <row r="1" spans="1:5" x14ac:dyDescent="0.35">
      <c r="A1" s="41"/>
      <c r="B1" s="41"/>
      <c r="C1" s="41"/>
      <c r="D1" s="41"/>
      <c r="E1" s="41"/>
    </row>
    <row r="2" spans="1:5" x14ac:dyDescent="0.35">
      <c r="A2" s="41"/>
      <c r="B2" s="41"/>
      <c r="C2" s="41"/>
      <c r="D2" s="41"/>
      <c r="E2" s="41"/>
    </row>
    <row r="3" spans="1:5" x14ac:dyDescent="0.35">
      <c r="A3" s="25" t="s">
        <v>564</v>
      </c>
    </row>
    <row r="4" spans="1:5" x14ac:dyDescent="0.35">
      <c r="A4" s="2" t="s">
        <v>559</v>
      </c>
      <c r="B4" s="2" t="s">
        <v>560</v>
      </c>
      <c r="C4" s="2" t="s">
        <v>565</v>
      </c>
    </row>
    <row r="5" spans="1:5" x14ac:dyDescent="0.35">
      <c r="A5" s="2">
        <v>21.5</v>
      </c>
      <c r="C5" s="40">
        <f>C11</f>
        <v>21.131363636363634</v>
      </c>
      <c r="E5" s="40">
        <f>A5-C5</f>
        <v>0.36863636363636587</v>
      </c>
    </row>
    <row r="6" spans="1:5" x14ac:dyDescent="0.35">
      <c r="A6" s="41"/>
      <c r="B6" s="41"/>
      <c r="C6" s="41"/>
      <c r="D6" s="41"/>
      <c r="E6" s="41"/>
    </row>
    <row r="7" spans="1:5" x14ac:dyDescent="0.35">
      <c r="A7" s="41"/>
      <c r="B7" s="41"/>
      <c r="C7" s="41"/>
      <c r="D7" s="41"/>
      <c r="E7" s="41"/>
    </row>
    <row r="8" spans="1:5" x14ac:dyDescent="0.35">
      <c r="A8" s="25" t="s">
        <v>558</v>
      </c>
    </row>
    <row r="10" spans="1:5" x14ac:dyDescent="0.35">
      <c r="A10" s="40" t="s">
        <v>559</v>
      </c>
      <c r="B10" s="40" t="s">
        <v>560</v>
      </c>
      <c r="C10" s="40" t="s">
        <v>561</v>
      </c>
      <c r="D10" s="40"/>
    </row>
    <row r="11" spans="1:5" x14ac:dyDescent="0.35">
      <c r="A11" s="40">
        <v>21.5</v>
      </c>
      <c r="B11" s="40"/>
      <c r="C11" s="40">
        <f>AVERAGE(D19:D40)</f>
        <v>21.131363636363634</v>
      </c>
      <c r="D11" s="40">
        <f>A11-C11</f>
        <v>0.36863636363636587</v>
      </c>
    </row>
    <row r="12" spans="1:5" x14ac:dyDescent="0.35">
      <c r="A12" s="40" t="s">
        <v>562</v>
      </c>
      <c r="B12" s="40"/>
      <c r="C12" s="40"/>
      <c r="D12" s="40" t="s">
        <v>567</v>
      </c>
      <c r="E12" s="40">
        <f>D11/D15</f>
        <v>0.83603671515297961</v>
      </c>
    </row>
    <row r="13" spans="1:5" x14ac:dyDescent="0.35">
      <c r="A13" s="40"/>
      <c r="B13" s="40"/>
      <c r="C13" s="40"/>
      <c r="D13" s="40" t="s">
        <v>568</v>
      </c>
      <c r="E13" s="2">
        <f>_xlfn.NORM.S.DIST(E12,TRUE)</f>
        <v>0.79843287573888522</v>
      </c>
    </row>
    <row r="14" spans="1:5" x14ac:dyDescent="0.35">
      <c r="A14" s="40" t="s">
        <v>338</v>
      </c>
      <c r="B14" s="40">
        <f>_xlfn.STDEV.P(D19:D40)</f>
        <v>0.76371874555627428</v>
      </c>
      <c r="C14" s="40"/>
      <c r="D14" s="40"/>
    </row>
    <row r="15" spans="1:5" x14ac:dyDescent="0.35">
      <c r="A15" s="40" t="s">
        <v>563</v>
      </c>
      <c r="B15" s="40">
        <f>SQRT(3)</f>
        <v>1.7320508075688772</v>
      </c>
      <c r="C15" s="40"/>
      <c r="D15" s="40">
        <f>B14/B15</f>
        <v>0.44093322333207829</v>
      </c>
    </row>
    <row r="16" spans="1:5" ht="37" x14ac:dyDescent="0.45">
      <c r="A16" s="44" t="s">
        <v>566</v>
      </c>
      <c r="B16" s="43"/>
      <c r="C16" s="43"/>
      <c r="D16" s="43"/>
      <c r="E16" s="45">
        <f>E13</f>
        <v>0.79843287573888522</v>
      </c>
    </row>
    <row r="17" spans="1:6" x14ac:dyDescent="0.35">
      <c r="A17" s="2" t="s">
        <v>557</v>
      </c>
    </row>
    <row r="18" spans="1:6" x14ac:dyDescent="0.35">
      <c r="A18" s="2" t="s">
        <v>520</v>
      </c>
      <c r="B18" s="2" t="s">
        <v>521</v>
      </c>
      <c r="C18" s="2" t="s">
        <v>522</v>
      </c>
      <c r="D18" s="2" t="s">
        <v>523</v>
      </c>
      <c r="E18" s="2" t="s">
        <v>524</v>
      </c>
      <c r="F18" s="2" t="s">
        <v>525</v>
      </c>
    </row>
    <row r="19" spans="1:6" x14ac:dyDescent="0.35">
      <c r="A19" s="2">
        <v>1</v>
      </c>
      <c r="B19" s="2" t="s">
        <v>526</v>
      </c>
      <c r="C19" s="2" t="s">
        <v>527</v>
      </c>
      <c r="D19" s="2">
        <v>19.73</v>
      </c>
      <c r="E19" s="2" t="s">
        <v>528</v>
      </c>
    </row>
    <row r="20" spans="1:6" x14ac:dyDescent="0.35">
      <c r="A20" s="2">
        <v>2</v>
      </c>
      <c r="B20" s="2" t="s">
        <v>529</v>
      </c>
      <c r="C20" s="2" t="s">
        <v>530</v>
      </c>
      <c r="D20" s="2">
        <v>19.760000000000002</v>
      </c>
      <c r="E20" s="2" t="s">
        <v>122</v>
      </c>
    </row>
    <row r="21" spans="1:6" x14ac:dyDescent="0.35">
      <c r="A21" s="2">
        <v>3</v>
      </c>
      <c r="B21" s="2" t="s">
        <v>531</v>
      </c>
      <c r="C21" s="2" t="s">
        <v>530</v>
      </c>
      <c r="D21" s="2">
        <v>19.97</v>
      </c>
    </row>
    <row r="22" spans="1:6" x14ac:dyDescent="0.35">
      <c r="A22" s="2">
        <v>4</v>
      </c>
      <c r="B22" s="2" t="s">
        <v>532</v>
      </c>
      <c r="C22" s="2" t="s">
        <v>527</v>
      </c>
      <c r="D22" s="2">
        <v>20.420000000000002</v>
      </c>
      <c r="E22" s="2" t="s">
        <v>528</v>
      </c>
    </row>
    <row r="23" spans="1:6" x14ac:dyDescent="0.35">
      <c r="A23" s="2">
        <v>5</v>
      </c>
      <c r="B23" s="2" t="s">
        <v>533</v>
      </c>
      <c r="C23" s="2" t="s">
        <v>527</v>
      </c>
      <c r="D23" s="2">
        <v>20.47</v>
      </c>
      <c r="E23" s="2" t="s">
        <v>528</v>
      </c>
    </row>
    <row r="24" spans="1:6" x14ac:dyDescent="0.35">
      <c r="A24" s="2">
        <v>6</v>
      </c>
      <c r="B24" s="2" t="s">
        <v>534</v>
      </c>
      <c r="C24" s="2" t="s">
        <v>527</v>
      </c>
      <c r="D24" s="2">
        <v>20.68</v>
      </c>
    </row>
    <row r="25" spans="1:6" x14ac:dyDescent="0.35">
      <c r="A25" s="2">
        <v>7</v>
      </c>
      <c r="B25" s="2" t="s">
        <v>535</v>
      </c>
      <c r="C25" s="2" t="s">
        <v>527</v>
      </c>
      <c r="D25" s="2">
        <v>20.72</v>
      </c>
    </row>
    <row r="26" spans="1:6" x14ac:dyDescent="0.35">
      <c r="A26" s="2">
        <v>8</v>
      </c>
      <c r="B26" s="2" t="s">
        <v>536</v>
      </c>
      <c r="C26" s="2" t="s">
        <v>527</v>
      </c>
      <c r="D26" s="2">
        <v>20.91</v>
      </c>
    </row>
    <row r="27" spans="1:6" x14ac:dyDescent="0.35">
      <c r="A27" s="2">
        <v>9</v>
      </c>
      <c r="B27" s="2" t="s">
        <v>537</v>
      </c>
      <c r="C27" s="2" t="s">
        <v>538</v>
      </c>
      <c r="D27" s="2">
        <v>20.98</v>
      </c>
    </row>
    <row r="28" spans="1:6" x14ac:dyDescent="0.35">
      <c r="A28" s="2">
        <v>9</v>
      </c>
      <c r="B28" s="2" t="s">
        <v>539</v>
      </c>
      <c r="C28" s="2" t="s">
        <v>527</v>
      </c>
      <c r="D28" s="2">
        <v>20.98</v>
      </c>
    </row>
    <row r="29" spans="1:6" x14ac:dyDescent="0.35">
      <c r="A29" s="2">
        <v>11</v>
      </c>
      <c r="B29" s="2" t="s">
        <v>540</v>
      </c>
      <c r="C29" s="2" t="s">
        <v>538</v>
      </c>
      <c r="D29" s="2">
        <v>21</v>
      </c>
    </row>
    <row r="30" spans="1:6" x14ac:dyDescent="0.35">
      <c r="A30" s="2">
        <v>12</v>
      </c>
      <c r="B30" s="2" t="s">
        <v>541</v>
      </c>
      <c r="C30" s="2" t="s">
        <v>538</v>
      </c>
      <c r="D30" s="2">
        <v>21.05</v>
      </c>
    </row>
    <row r="31" spans="1:6" x14ac:dyDescent="0.35">
      <c r="A31" s="2">
        <v>13</v>
      </c>
      <c r="B31" s="2" t="s">
        <v>542</v>
      </c>
      <c r="C31" s="2" t="s">
        <v>538</v>
      </c>
      <c r="D31" s="2">
        <v>21.43</v>
      </c>
      <c r="E31" s="2" t="s">
        <v>122</v>
      </c>
    </row>
    <row r="32" spans="1:6" x14ac:dyDescent="0.35">
      <c r="A32" s="2">
        <v>13</v>
      </c>
      <c r="B32" s="2" t="s">
        <v>543</v>
      </c>
      <c r="C32" s="2" t="s">
        <v>544</v>
      </c>
      <c r="D32" s="2">
        <v>21.43</v>
      </c>
      <c r="E32" s="2" t="s">
        <v>122</v>
      </c>
    </row>
    <row r="33" spans="1:5" x14ac:dyDescent="0.35">
      <c r="A33" s="2">
        <v>15</v>
      </c>
      <c r="B33" s="2" t="s">
        <v>545</v>
      </c>
      <c r="C33" s="2" t="s">
        <v>527</v>
      </c>
      <c r="D33" s="2">
        <v>21.5</v>
      </c>
    </row>
    <row r="34" spans="1:5" x14ac:dyDescent="0.35">
      <c r="A34" s="2">
        <v>16</v>
      </c>
      <c r="B34" s="2" t="s">
        <v>546</v>
      </c>
      <c r="C34" s="2" t="s">
        <v>547</v>
      </c>
      <c r="D34" s="2">
        <v>21.57</v>
      </c>
      <c r="E34" s="2" t="s">
        <v>122</v>
      </c>
    </row>
    <row r="35" spans="1:5" x14ac:dyDescent="0.35">
      <c r="A35" s="2">
        <v>17</v>
      </c>
      <c r="B35" s="2" t="s">
        <v>548</v>
      </c>
      <c r="C35" s="2" t="s">
        <v>538</v>
      </c>
      <c r="D35" s="2">
        <v>21.78</v>
      </c>
    </row>
    <row r="36" spans="1:5" x14ac:dyDescent="0.35">
      <c r="A36" s="2">
        <v>18</v>
      </c>
      <c r="B36" s="2" t="s">
        <v>549</v>
      </c>
      <c r="C36" s="2" t="s">
        <v>527</v>
      </c>
      <c r="D36" s="2">
        <v>21.79</v>
      </c>
      <c r="E36" s="2" t="s">
        <v>550</v>
      </c>
    </row>
    <row r="37" spans="1:5" x14ac:dyDescent="0.35">
      <c r="A37" s="2">
        <v>19</v>
      </c>
      <c r="B37" s="2" t="s">
        <v>551</v>
      </c>
      <c r="C37" s="2" t="s">
        <v>552</v>
      </c>
      <c r="D37" s="2">
        <v>21.83</v>
      </c>
    </row>
    <row r="38" spans="1:5" x14ac:dyDescent="0.35">
      <c r="A38" s="2">
        <v>20</v>
      </c>
      <c r="B38" s="2" t="s">
        <v>553</v>
      </c>
      <c r="C38" s="2" t="s">
        <v>547</v>
      </c>
      <c r="D38" s="2">
        <v>21.96</v>
      </c>
      <c r="E38" s="2" t="s">
        <v>122</v>
      </c>
    </row>
    <row r="39" spans="1:5" x14ac:dyDescent="0.35">
      <c r="A39" s="2">
        <v>21</v>
      </c>
      <c r="B39" s="2" t="s">
        <v>554</v>
      </c>
      <c r="C39" s="2" t="s">
        <v>538</v>
      </c>
      <c r="D39" s="2">
        <v>22.23</v>
      </c>
      <c r="E39" s="2" t="s">
        <v>555</v>
      </c>
    </row>
    <row r="40" spans="1:5" x14ac:dyDescent="0.35">
      <c r="A40" s="2">
        <v>22</v>
      </c>
      <c r="B40" s="2" t="s">
        <v>556</v>
      </c>
      <c r="C40" s="2" t="s">
        <v>552</v>
      </c>
      <c r="D40" s="2">
        <v>22.7</v>
      </c>
      <c r="E40" s="2" t="s">
        <v>550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9520-9ED8-4B80-BF35-E31257E56D1B}">
  <dimension ref="A21:I39"/>
  <sheetViews>
    <sheetView topLeftCell="A16" workbookViewId="0">
      <selection activeCell="J19" sqref="J19"/>
    </sheetView>
  </sheetViews>
  <sheetFormatPr defaultRowHeight="14.5" x14ac:dyDescent="0.35"/>
  <cols>
    <col min="1" max="1" width="58.81640625" style="2" customWidth="1"/>
    <col min="2" max="16384" width="8.7265625" style="2"/>
  </cols>
  <sheetData>
    <row r="21" spans="1:9" ht="15" thickBot="1" x14ac:dyDescent="0.4"/>
    <row r="22" spans="1:9" ht="59" x14ac:dyDescent="0.45">
      <c r="A22" s="38" t="s">
        <v>569</v>
      </c>
      <c r="B22" s="28"/>
      <c r="C22" s="28"/>
      <c r="D22" s="28"/>
      <c r="E22" s="28"/>
      <c r="F22" s="28"/>
      <c r="G22" s="28"/>
      <c r="H22" s="48"/>
      <c r="I22" s="50">
        <f>I37</f>
        <v>0.15838059930664417</v>
      </c>
    </row>
    <row r="23" spans="1:9" x14ac:dyDescent="0.35">
      <c r="A23" s="30"/>
      <c r="B23" s="31"/>
      <c r="C23" s="31"/>
      <c r="D23" s="31"/>
      <c r="E23" s="31"/>
      <c r="F23" s="31"/>
      <c r="G23" s="31"/>
      <c r="H23" s="31"/>
      <c r="I23" s="32"/>
    </row>
    <row r="25" spans="1:9" x14ac:dyDescent="0.35">
      <c r="A25" s="42"/>
      <c r="B25" s="42"/>
      <c r="C25" s="42"/>
      <c r="D25" s="42"/>
      <c r="E25" s="41"/>
      <c r="F25" s="41"/>
      <c r="G25" s="41"/>
      <c r="H25" s="41"/>
      <c r="I25" s="41"/>
    </row>
    <row r="26" spans="1:9" x14ac:dyDescent="0.35">
      <c r="A26" s="42"/>
      <c r="B26" s="42"/>
      <c r="C26" s="42"/>
      <c r="D26" s="42"/>
      <c r="E26" s="41"/>
      <c r="F26" s="41"/>
      <c r="G26" s="41"/>
      <c r="H26" s="41"/>
      <c r="I26" s="41"/>
    </row>
    <row r="27" spans="1:9" x14ac:dyDescent="0.35">
      <c r="A27" s="2" t="s">
        <v>570</v>
      </c>
    </row>
    <row r="28" spans="1:9" x14ac:dyDescent="0.35">
      <c r="A28" s="40"/>
      <c r="B28" s="46" t="s">
        <v>571</v>
      </c>
      <c r="C28" s="40" t="s">
        <v>572</v>
      </c>
      <c r="D28" s="40">
        <f>B31*(1-B31)</f>
        <v>0.24376731301939059</v>
      </c>
    </row>
    <row r="29" spans="1:9" x14ac:dyDescent="0.35">
      <c r="A29" s="40"/>
      <c r="B29" s="40"/>
      <c r="C29" s="40" t="s">
        <v>573</v>
      </c>
      <c r="D29" s="40">
        <f>B32</f>
        <v>5</v>
      </c>
      <c r="E29" s="40">
        <f>D28/D29</f>
        <v>4.8753462603878119E-2</v>
      </c>
      <c r="F29" s="40">
        <f>SQRT(E29)</f>
        <v>0.22080186277266348</v>
      </c>
    </row>
    <row r="30" spans="1:9" x14ac:dyDescent="0.35">
      <c r="A30" s="40"/>
      <c r="B30" s="40"/>
      <c r="C30" s="40"/>
      <c r="D30" s="40"/>
      <c r="E30" s="40"/>
    </row>
    <row r="31" spans="1:9" x14ac:dyDescent="0.35">
      <c r="A31" s="40" t="s">
        <v>574</v>
      </c>
      <c r="B31" s="40">
        <f>11/19</f>
        <v>0.57894736842105265</v>
      </c>
      <c r="C31" s="40"/>
      <c r="D31" s="40"/>
      <c r="E31" s="40"/>
    </row>
    <row r="32" spans="1:9" x14ac:dyDescent="0.35">
      <c r="A32" s="40" t="s">
        <v>573</v>
      </c>
      <c r="B32" s="40">
        <v>5</v>
      </c>
      <c r="C32" s="40"/>
      <c r="D32" s="40"/>
      <c r="E32" s="40"/>
    </row>
    <row r="33" spans="1:9" x14ac:dyDescent="0.35">
      <c r="A33" s="40"/>
      <c r="B33" s="40"/>
      <c r="C33" s="40"/>
      <c r="D33" s="40"/>
      <c r="E33" s="40"/>
    </row>
    <row r="34" spans="1:9" x14ac:dyDescent="0.35">
      <c r="A34" s="40" t="s">
        <v>575</v>
      </c>
      <c r="B34" s="40" t="s">
        <v>576</v>
      </c>
      <c r="C34" s="40" t="s">
        <v>577</v>
      </c>
      <c r="D34" s="40" t="s">
        <v>560</v>
      </c>
      <c r="E34" s="40" t="s">
        <v>574</v>
      </c>
    </row>
    <row r="35" spans="1:9" x14ac:dyDescent="0.35">
      <c r="A35" s="40"/>
      <c r="B35" s="40"/>
      <c r="C35" s="40">
        <f>4/5</f>
        <v>0.8</v>
      </c>
      <c r="D35" s="40"/>
      <c r="E35" s="40">
        <f>B31</f>
        <v>0.57894736842105265</v>
      </c>
      <c r="F35" s="40">
        <f>C35-E35</f>
        <v>0.22105263157894739</v>
      </c>
    </row>
    <row r="36" spans="1:9" x14ac:dyDescent="0.35">
      <c r="B36" s="2" t="s">
        <v>578</v>
      </c>
      <c r="G36" s="2" t="s">
        <v>567</v>
      </c>
      <c r="H36" s="47">
        <f>F35/F37</f>
        <v>1.001135718707872</v>
      </c>
    </row>
    <row r="37" spans="1:9" x14ac:dyDescent="0.35">
      <c r="F37" s="40">
        <f>F29</f>
        <v>0.22080186277266348</v>
      </c>
      <c r="H37" s="40">
        <f>_xlfn.NORM.S.DIST(H36,TRUE)</f>
        <v>0.84161940069335583</v>
      </c>
      <c r="I37" s="40">
        <f>1-H37</f>
        <v>0.15838059930664417</v>
      </c>
    </row>
    <row r="38" spans="1:9" x14ac:dyDescent="0.35">
      <c r="A38" s="41"/>
      <c r="B38" s="41"/>
      <c r="C38" s="41"/>
      <c r="D38" s="41"/>
      <c r="E38" s="41"/>
      <c r="F38" s="41"/>
      <c r="G38" s="41"/>
      <c r="H38" s="41"/>
      <c r="I38" s="41"/>
    </row>
    <row r="39" spans="1:9" x14ac:dyDescent="0.35">
      <c r="A39" s="41"/>
      <c r="B39" s="41"/>
      <c r="C39" s="41"/>
      <c r="D39" s="41"/>
      <c r="E39" s="41"/>
      <c r="F39" s="41"/>
      <c r="G39" s="41"/>
      <c r="H39" s="41"/>
      <c r="I39" s="41" t="s">
        <v>596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Unit2Rubric</vt:lpstr>
      <vt:lpstr>TeamAssignment</vt:lpstr>
      <vt:lpstr>Binommensbasketball</vt:lpstr>
      <vt:lpstr>poisson-womenssoftball</vt:lpstr>
      <vt:lpstr>hypergeometric-lacrosse</vt:lpstr>
      <vt:lpstr>normaldistr-womensbasket</vt:lpstr>
      <vt:lpstr>mensbaseball-exponential</vt:lpstr>
      <vt:lpstr>womensvolleyball-uniform</vt:lpstr>
      <vt:lpstr>mensswimming-centrallimittheore</vt:lpstr>
      <vt:lpstr>womensswimming-proportion</vt:lpstr>
    </vt:vector>
  </TitlesOfParts>
  <Company>University of Tampa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Marks</dc:creator>
  <cp:lastModifiedBy>Jerry Marks</cp:lastModifiedBy>
  <dcterms:created xsi:type="dcterms:W3CDTF">2023-02-26T09:59:17Z</dcterms:created>
  <dcterms:modified xsi:type="dcterms:W3CDTF">2023-03-20T13:30:05Z</dcterms:modified>
</cp:coreProperties>
</file>