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OneDrive - Oregon State University\Postdoc\PySulfSat\PySCSS_Structure\docs\Examples\"/>
    </mc:Choice>
  </mc:AlternateContent>
  <xr:revisionPtr revIDLastSave="0" documentId="8_{1A776120-4F6C-4FBC-908E-AD697A68A966}" xr6:coauthVersionLast="47" xr6:coauthVersionMax="47" xr10:uidLastSave="{00000000-0000-0000-0000-000000000000}"/>
  <bookViews>
    <workbookView xWindow="28680" yWindow="-120" windowWidth="21840" windowHeight="13290" xr2:uid="{29651E66-147A-4F89-9FB2-7D40E903239D}"/>
  </bookViews>
  <sheets>
    <sheet name="Sheet1" sheetId="1" r:id="rId1"/>
    <sheet name="INFO" sheetId="4" r:id="rId2"/>
    <sheet name="UluOnes" sheetId="2" r:id="rId3"/>
    <sheet name="MixingInSilicat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" i="1" l="1"/>
  <c r="I27" i="3" l="1"/>
  <c r="I39" i="3"/>
  <c r="D30" i="3"/>
  <c r="N33" i="3" s="1"/>
  <c r="I25" i="3"/>
  <c r="I36" i="3"/>
  <c r="I37" i="3"/>
  <c r="I26" i="3"/>
  <c r="I24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I29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I17" i="3"/>
  <c r="S2" i="1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L33" i="3"/>
  <c r="M33" i="3"/>
  <c r="S33" i="3"/>
  <c r="T33" i="3"/>
  <c r="U33" i="3"/>
  <c r="I31" i="3"/>
  <c r="C30" i="3"/>
  <c r="J32" i="3" s="1"/>
  <c r="V2" i="1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D18" i="3"/>
  <c r="P21" i="3" s="1"/>
  <c r="C18" i="3"/>
  <c r="N20" i="3" s="1"/>
  <c r="W33" i="3" l="1"/>
  <c r="O33" i="3"/>
  <c r="K33" i="3"/>
  <c r="I33" i="3"/>
  <c r="R33" i="3"/>
  <c r="J33" i="3"/>
  <c r="J34" i="3" s="1"/>
  <c r="Y33" i="3"/>
  <c r="Y34" i="3" s="1"/>
  <c r="Q33" i="3"/>
  <c r="X33" i="3"/>
  <c r="P33" i="3"/>
  <c r="V33" i="3"/>
  <c r="U20" i="3"/>
  <c r="M20" i="3"/>
  <c r="Y32" i="3"/>
  <c r="Q32" i="3"/>
  <c r="W21" i="3"/>
  <c r="O21" i="3"/>
  <c r="N22" i="3"/>
  <c r="Q34" i="3"/>
  <c r="T20" i="3"/>
  <c r="T22" i="3" s="1"/>
  <c r="V21" i="3"/>
  <c r="N21" i="3"/>
  <c r="S20" i="3"/>
  <c r="R20" i="3"/>
  <c r="R22" i="3" s="1"/>
  <c r="Y20" i="3"/>
  <c r="Q20" i="3"/>
  <c r="S21" i="3"/>
  <c r="K21" i="3"/>
  <c r="U32" i="3"/>
  <c r="U34" i="3" s="1"/>
  <c r="M32" i="3"/>
  <c r="M34" i="3" s="1"/>
  <c r="L20" i="3"/>
  <c r="L22" i="3" s="1"/>
  <c r="X32" i="3"/>
  <c r="X34" i="3" s="1"/>
  <c r="P32" i="3"/>
  <c r="P34" i="3" s="1"/>
  <c r="I20" i="3"/>
  <c r="X20" i="3"/>
  <c r="P20" i="3"/>
  <c r="P22" i="3" s="1"/>
  <c r="I21" i="3"/>
  <c r="R21" i="3"/>
  <c r="J21" i="3"/>
  <c r="I32" i="3"/>
  <c r="I34" i="3" s="1"/>
  <c r="T32" i="3"/>
  <c r="T34" i="3" s="1"/>
  <c r="L32" i="3"/>
  <c r="L34" i="3" s="1"/>
  <c r="U21" i="3"/>
  <c r="O32" i="3"/>
  <c r="O34" i="3" s="1"/>
  <c r="J20" i="3"/>
  <c r="J22" i="3" s="1"/>
  <c r="L21" i="3"/>
  <c r="N32" i="3"/>
  <c r="N34" i="3" s="1"/>
  <c r="W20" i="3"/>
  <c r="W22" i="3" s="1"/>
  <c r="O20" i="3"/>
  <c r="Y21" i="3"/>
  <c r="Q21" i="3"/>
  <c r="S32" i="3"/>
  <c r="S34" i="3" s="1"/>
  <c r="K32" i="3"/>
  <c r="K20" i="3"/>
  <c r="M21" i="3"/>
  <c r="M22" i="3" s="1"/>
  <c r="W32" i="3"/>
  <c r="W34" i="3" s="1"/>
  <c r="T21" i="3"/>
  <c r="V32" i="3"/>
  <c r="V34" i="3" s="1"/>
  <c r="V20" i="3"/>
  <c r="X21" i="3"/>
  <c r="R32" i="3"/>
  <c r="R34" i="3" s="1"/>
  <c r="K34" i="3" l="1"/>
  <c r="I38" i="3"/>
  <c r="K22" i="3"/>
  <c r="U22" i="3"/>
  <c r="X22" i="3"/>
  <c r="S22" i="3"/>
  <c r="I22" i="3"/>
  <c r="O22" i="3"/>
  <c r="Q22" i="3"/>
  <c r="Y22" i="3"/>
  <c r="V22" i="3"/>
  <c r="X3" i="1"/>
  <c r="Y5" i="1"/>
  <c r="X7" i="1"/>
  <c r="Y7" i="1"/>
  <c r="X12" i="1"/>
  <c r="Y12" i="1"/>
  <c r="H3" i="1"/>
  <c r="H4" i="1"/>
  <c r="H5" i="1"/>
  <c r="H6" i="1"/>
  <c r="H7" i="1"/>
  <c r="H8" i="1"/>
  <c r="H9" i="1"/>
  <c r="H10" i="1"/>
  <c r="H11" i="1"/>
  <c r="H12" i="1"/>
  <c r="H13" i="1"/>
  <c r="M2" i="1"/>
  <c r="W2" i="1" s="1"/>
  <c r="O2" i="1"/>
  <c r="O3" i="1"/>
  <c r="O4" i="1"/>
  <c r="O5" i="1"/>
  <c r="O6" i="1"/>
  <c r="O7" i="1"/>
  <c r="O8" i="1"/>
  <c r="O9" i="1"/>
  <c r="O10" i="1"/>
  <c r="X10" i="1" s="1"/>
  <c r="O11" i="1"/>
  <c r="O12" i="1"/>
  <c r="O13" i="1"/>
  <c r="X13" i="1" s="1"/>
  <c r="M3" i="1"/>
  <c r="W3" i="1" s="1"/>
  <c r="Y3" i="1" s="1"/>
  <c r="M4" i="1"/>
  <c r="W4" i="1" s="1"/>
  <c r="M5" i="1"/>
  <c r="W5" i="1" s="1"/>
  <c r="M6" i="1"/>
  <c r="W6" i="1" s="1"/>
  <c r="X6" i="1" s="1"/>
  <c r="M7" i="1"/>
  <c r="W7" i="1" s="1"/>
  <c r="M8" i="1"/>
  <c r="W8" i="1" s="1"/>
  <c r="X8" i="1" s="1"/>
  <c r="M9" i="1"/>
  <c r="W9" i="1" s="1"/>
  <c r="Y9" i="1" s="1"/>
  <c r="M10" i="1"/>
  <c r="W10" i="1" s="1"/>
  <c r="Y10" i="1" s="1"/>
  <c r="M11" i="1"/>
  <c r="W11" i="1" s="1"/>
  <c r="X11" i="1" s="1"/>
  <c r="M12" i="1"/>
  <c r="W12" i="1" s="1"/>
  <c r="Z12" i="1" s="1"/>
  <c r="M13" i="1"/>
  <c r="W13" i="1" s="1"/>
  <c r="Y13" i="1" s="1"/>
  <c r="L3" i="1"/>
  <c r="R3" i="1" s="1"/>
  <c r="L4" i="1"/>
  <c r="R4" i="1" s="1"/>
  <c r="S4" i="1" s="1"/>
  <c r="L5" i="1"/>
  <c r="R5" i="1" s="1"/>
  <c r="L6" i="1"/>
  <c r="R6" i="1" s="1"/>
  <c r="L7" i="1"/>
  <c r="R7" i="1" s="1"/>
  <c r="T7" i="1" s="1"/>
  <c r="L8" i="1"/>
  <c r="R8" i="1" s="1"/>
  <c r="L9" i="1"/>
  <c r="R9" i="1" s="1"/>
  <c r="L10" i="1"/>
  <c r="R10" i="1" s="1"/>
  <c r="S10" i="1" s="1"/>
  <c r="L11" i="1"/>
  <c r="R11" i="1" s="1"/>
  <c r="L12" i="1"/>
  <c r="R12" i="1" s="1"/>
  <c r="U12" i="1" s="1"/>
  <c r="L13" i="1"/>
  <c r="R13" i="1" s="1"/>
  <c r="U13" i="1" s="1"/>
  <c r="L2" i="1"/>
  <c r="R2" i="1" s="1"/>
  <c r="AA12" i="1" l="1"/>
  <c r="X4" i="1"/>
  <c r="Y4" i="1"/>
  <c r="Z4" i="1"/>
  <c r="X2" i="1"/>
  <c r="Y2" i="1"/>
  <c r="AA13" i="1"/>
  <c r="Z5" i="1"/>
  <c r="AA7" i="1"/>
  <c r="Z13" i="1"/>
  <c r="Y11" i="1"/>
  <c r="AA11" i="1" s="1"/>
  <c r="X9" i="1"/>
  <c r="Z9" i="1"/>
  <c r="X5" i="1"/>
  <c r="AA5" i="1" s="1"/>
  <c r="Y6" i="1"/>
  <c r="AA6" i="1" s="1"/>
  <c r="Y8" i="1"/>
  <c r="AA8" i="1" s="1"/>
  <c r="S5" i="1"/>
  <c r="U5" i="1"/>
  <c r="U2" i="1"/>
  <c r="Z2" i="1" s="1"/>
  <c r="T2" i="1"/>
  <c r="T6" i="1"/>
  <c r="U6" i="1"/>
  <c r="Z6" i="1" s="1"/>
  <c r="S6" i="1"/>
  <c r="U3" i="1"/>
  <c r="Z3" i="1" s="1"/>
  <c r="AA3" i="1" s="1"/>
  <c r="S3" i="1"/>
  <c r="T3" i="1"/>
  <c r="T8" i="1"/>
  <c r="U8" i="1"/>
  <c r="Z8" i="1" s="1"/>
  <c r="S8" i="1"/>
  <c r="U11" i="1"/>
  <c r="Z11" i="1" s="1"/>
  <c r="T11" i="1"/>
  <c r="S11" i="1"/>
  <c r="T9" i="1"/>
  <c r="U9" i="1"/>
  <c r="S9" i="1"/>
  <c r="T13" i="1"/>
  <c r="T5" i="1"/>
  <c r="U10" i="1"/>
  <c r="Z10" i="1" s="1"/>
  <c r="AA10" i="1" s="1"/>
  <c r="T12" i="1"/>
  <c r="T4" i="1"/>
  <c r="S7" i="1"/>
  <c r="T10" i="1"/>
  <c r="U7" i="1"/>
  <c r="Z7" i="1" s="1"/>
  <c r="S13" i="1"/>
  <c r="V13" i="1" s="1"/>
  <c r="AB13" i="1" s="1"/>
  <c r="S12" i="1"/>
  <c r="U4" i="1"/>
  <c r="AA2" i="1" l="1"/>
  <c r="AA4" i="1"/>
  <c r="V9" i="1"/>
  <c r="AB9" i="1" s="1"/>
  <c r="V10" i="1"/>
  <c r="AB10" i="1" s="1"/>
  <c r="AA9" i="1"/>
  <c r="V4" i="1"/>
  <c r="AB4" i="1" s="1"/>
  <c r="V11" i="1"/>
  <c r="AB11" i="1" s="1"/>
  <c r="V5" i="1"/>
  <c r="AB5" i="1" s="1"/>
  <c r="V6" i="1"/>
  <c r="AB6" i="1" s="1"/>
  <c r="V12" i="1"/>
  <c r="AB12" i="1" s="1"/>
  <c r="V8" i="1"/>
  <c r="AB8" i="1" s="1"/>
  <c r="AB2" i="1"/>
  <c r="V7" i="1"/>
  <c r="AB7" i="1" s="1"/>
  <c r="V3" i="1"/>
  <c r="AB3" i="1" s="1"/>
</calcChain>
</file>

<file path=xl/sharedStrings.xml><?xml version="1.0" encoding="utf-8"?>
<sst xmlns="http://schemas.openxmlformats.org/spreadsheetml/2006/main" count="90" uniqueCount="52">
  <si>
    <t>LL1_G2</t>
  </si>
  <si>
    <t>S</t>
  </si>
  <si>
    <t>Cu</t>
  </si>
  <si>
    <t>Ni</t>
  </si>
  <si>
    <t>Fe</t>
  </si>
  <si>
    <t>Si</t>
  </si>
  <si>
    <t>Al</t>
  </si>
  <si>
    <t>LL1_G7</t>
  </si>
  <si>
    <t>LL2_G12</t>
  </si>
  <si>
    <t>LL2_G15</t>
  </si>
  <si>
    <t>LL2_G4a</t>
  </si>
  <si>
    <t>LL3_G5</t>
  </si>
  <si>
    <t>LL3_G8</t>
  </si>
  <si>
    <t>LL6_G12a</t>
  </si>
  <si>
    <t>LL6_G12b</t>
  </si>
  <si>
    <t>LL6_G3</t>
  </si>
  <si>
    <t>LL6_G7b</t>
  </si>
  <si>
    <t>LL6_G9</t>
  </si>
  <si>
    <t>SiO2_Glass</t>
  </si>
  <si>
    <t>Al2O3_Glass</t>
  </si>
  <si>
    <t>Si Glass</t>
  </si>
  <si>
    <t>Al Glass</t>
  </si>
  <si>
    <t>Xsulf_Si</t>
  </si>
  <si>
    <t>Xsulf_Al</t>
  </si>
  <si>
    <t>Ni Glass</t>
  </si>
  <si>
    <t>Cu Glass</t>
  </si>
  <si>
    <t>Fe Glass</t>
  </si>
  <si>
    <t>FeO Glass</t>
  </si>
  <si>
    <t>Fe/Fe+Ni+Cu Raw</t>
  </si>
  <si>
    <t>Fe_Corr_Si</t>
  </si>
  <si>
    <t>Ni Corr Sil</t>
  </si>
  <si>
    <t>Cu Corr Sil</t>
  </si>
  <si>
    <t>Fe/Fe+Ni+Cu Si Corr</t>
  </si>
  <si>
    <t>Diff Raw Fe/Fe vs. Si corrected</t>
  </si>
  <si>
    <t>MgO Glass</t>
  </si>
  <si>
    <t>MgO</t>
  </si>
  <si>
    <t>FeNiCu</t>
  </si>
  <si>
    <t>Fe Combo</t>
  </si>
  <si>
    <t>Ni Combo</t>
  </si>
  <si>
    <t>Cu combo</t>
  </si>
  <si>
    <t>Proportion of Sulfide</t>
  </si>
  <si>
    <t>(1-Xsul)*[C]Glass + Xsul [C] sulf=Combo</t>
  </si>
  <si>
    <t>Mixing Model LL6</t>
  </si>
  <si>
    <t>Mixing Model LL2</t>
  </si>
  <si>
    <t>To re-arrange for initial compositoin</t>
  </si>
  <si>
    <t>(Combo-(1-Xsulf)*Cglass)/Xsulf=Csulf</t>
  </si>
  <si>
    <t>restored</t>
  </si>
  <si>
    <t>Fe (Beginning/end)</t>
  </si>
  <si>
    <t>Change in Ratio</t>
  </si>
  <si>
    <t>Change in ratio</t>
  </si>
  <si>
    <t>In this folder:</t>
  </si>
  <si>
    <t>'C:\Users\penny\OneDrive - Oregon State University\!!!!!!PHD\Fissure8_MI_Work\SEM pics\2020316_EDSimages'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</si>
</sst>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2" fontId="0" fillId="4" borderId="0" xfId="0" applyNumberFormat="1" applyFill="1"/>
    <xf numFmtId="2" fontId="0" fillId="0" borderId="0" xfId="0" applyNumberForma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>
              <a:noFill/>
            </a:ln>
          </c:spPr>
          <c:xVal>
            <c:numRef>
              <c:f>Sheet1!$I$2:$I$13</c:f>
              <c:numCache>
                <c:formatCode>General</c:formatCode>
                <c:ptCount val="12"/>
                <c:pt idx="0">
                  <c:v>1.0622</c:v>
                </c:pt>
                <c:pt idx="1">
                  <c:v>1.0622</c:v>
                </c:pt>
                <c:pt idx="2">
                  <c:v>1.0622</c:v>
                </c:pt>
                <c:pt idx="3">
                  <c:v>3.5760999999999998</c:v>
                </c:pt>
                <c:pt idx="4">
                  <c:v>3.5760999999999998</c:v>
                </c:pt>
                <c:pt idx="5">
                  <c:v>4.2778</c:v>
                </c:pt>
                <c:pt idx="6">
                  <c:v>4.2778</c:v>
                </c:pt>
                <c:pt idx="7">
                  <c:v>3.9127999999999998</c:v>
                </c:pt>
                <c:pt idx="8">
                  <c:v>3.9127999999999998</c:v>
                </c:pt>
                <c:pt idx="9">
                  <c:v>3.9127999999999998</c:v>
                </c:pt>
                <c:pt idx="10">
                  <c:v>3.9127999999999998</c:v>
                </c:pt>
                <c:pt idx="11">
                  <c:v>3.9127999999999998</c:v>
                </c:pt>
              </c:numCache>
            </c:numRef>
          </c:xVal>
          <c:yVal>
            <c:numRef>
              <c:f>Sheet1!$H$2:$H$13</c:f>
              <c:numCache>
                <c:formatCode>General</c:formatCode>
                <c:ptCount val="12"/>
                <c:pt idx="0">
                  <c:v>0.91415970594317364</c:v>
                </c:pt>
                <c:pt idx="1">
                  <c:v>0.97302406308108769</c:v>
                </c:pt>
                <c:pt idx="2">
                  <c:v>0.8968032083719667</c:v>
                </c:pt>
                <c:pt idx="3">
                  <c:v>0.56385243702422116</c:v>
                </c:pt>
                <c:pt idx="4">
                  <c:v>0.64837413770260277</c:v>
                </c:pt>
                <c:pt idx="5">
                  <c:v>0.67692899874396606</c:v>
                </c:pt>
                <c:pt idx="6">
                  <c:v>0.58084093251323854</c:v>
                </c:pt>
                <c:pt idx="7">
                  <c:v>0.73048050097174766</c:v>
                </c:pt>
                <c:pt idx="8">
                  <c:v>0.75045119688423712</c:v>
                </c:pt>
                <c:pt idx="9">
                  <c:v>0.70373634325269208</c:v>
                </c:pt>
                <c:pt idx="10">
                  <c:v>0.70801438999171962</c:v>
                </c:pt>
                <c:pt idx="11">
                  <c:v>0.75766950655140275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DB0-466F-AC8F-5F93C4DE65B0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Sheet1!$I$2:$I$13</c:f>
              <c:numCache>
                <c:formatCode>General</c:formatCode>
                <c:ptCount val="12"/>
                <c:pt idx="0">
                  <c:v>1.0622</c:v>
                </c:pt>
                <c:pt idx="1">
                  <c:v>1.0622</c:v>
                </c:pt>
                <c:pt idx="2">
                  <c:v>1.0622</c:v>
                </c:pt>
                <c:pt idx="3">
                  <c:v>3.5760999999999998</c:v>
                </c:pt>
                <c:pt idx="4">
                  <c:v>3.5760999999999998</c:v>
                </c:pt>
                <c:pt idx="5">
                  <c:v>4.2778</c:v>
                </c:pt>
                <c:pt idx="6">
                  <c:v>4.2778</c:v>
                </c:pt>
                <c:pt idx="7">
                  <c:v>3.9127999999999998</c:v>
                </c:pt>
                <c:pt idx="8">
                  <c:v>3.9127999999999998</c:v>
                </c:pt>
                <c:pt idx="9">
                  <c:v>3.9127999999999998</c:v>
                </c:pt>
                <c:pt idx="10">
                  <c:v>3.9127999999999998</c:v>
                </c:pt>
                <c:pt idx="11">
                  <c:v>3.9127999999999998</c:v>
                </c:pt>
              </c:numCache>
            </c:numRef>
          </c:xVal>
          <c:yVal>
            <c:numRef>
              <c:f>Sheet1!$V$2:$V$13</c:f>
              <c:numCache>
                <c:formatCode>General</c:formatCode>
                <c:ptCount val="12"/>
                <c:pt idx="0">
                  <c:v>0.90593475339761198</c:v>
                </c:pt>
                <c:pt idx="1">
                  <c:v>0.9684093900935492</c:v>
                </c:pt>
                <c:pt idx="2">
                  <c:v>0.83887807647364965</c:v>
                </c:pt>
                <c:pt idx="3">
                  <c:v>0.55741532641915714</c:v>
                </c:pt>
                <c:pt idx="4">
                  <c:v>0.64161990870057228</c:v>
                </c:pt>
                <c:pt idx="5">
                  <c:v>0.65941352685991172</c:v>
                </c:pt>
                <c:pt idx="6">
                  <c:v>0.54447901258476294</c:v>
                </c:pt>
                <c:pt idx="7">
                  <c:v>0.72014539524981724</c:v>
                </c:pt>
                <c:pt idx="8">
                  <c:v>0.73334928705229763</c:v>
                </c:pt>
                <c:pt idx="9">
                  <c:v>0.69632501151007709</c:v>
                </c:pt>
                <c:pt idx="10">
                  <c:v>0.66439474946956978</c:v>
                </c:pt>
                <c:pt idx="11">
                  <c:v>0.75565875956257023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DB0-466F-AC8F-5F93C4DE65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661896"/>
        <c:axId val="484661576"/>
      </c:scatterChart>
      <c:valAx>
        <c:axId val="484661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661576"/>
        <c:crosses val="autoZero"/>
        <c:crossBetween val="midCat"/>
      </c:valAx>
      <c:valAx>
        <c:axId val="484661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66189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Sheet1!$B$2:$B$13</c:f>
              <c:numCache>
                <c:formatCode>General</c:formatCode>
                <c:ptCount val="12"/>
                <c:pt idx="0">
                  <c:v>29.19</c:v>
                </c:pt>
                <c:pt idx="1">
                  <c:v>31.58</c:v>
                </c:pt>
                <c:pt idx="2">
                  <c:v>21.75</c:v>
                </c:pt>
                <c:pt idx="3">
                  <c:v>31.47</c:v>
                </c:pt>
                <c:pt idx="4">
                  <c:v>30.92</c:v>
                </c:pt>
                <c:pt idx="5">
                  <c:v>31.31</c:v>
                </c:pt>
                <c:pt idx="6">
                  <c:v>26.16</c:v>
                </c:pt>
                <c:pt idx="7">
                  <c:v>28.92</c:v>
                </c:pt>
                <c:pt idx="8">
                  <c:v>26.8</c:v>
                </c:pt>
                <c:pt idx="9">
                  <c:v>28.95</c:v>
                </c:pt>
                <c:pt idx="10">
                  <c:v>23.74</c:v>
                </c:pt>
                <c:pt idx="11">
                  <c:v>29.45</c:v>
                </c:pt>
              </c:numCache>
            </c:numRef>
          </c:xVal>
          <c:yVal>
            <c:numRef>
              <c:f>Sheet1!$S$2:$S$13</c:f>
              <c:numCache>
                <c:formatCode>General</c:formatCode>
                <c:ptCount val="12"/>
                <c:pt idx="0">
                  <c:v>63.172038301625562</c:v>
                </c:pt>
                <c:pt idx="1">
                  <c:v>64.417037588970828</c:v>
                </c:pt>
                <c:pt idx="2">
                  <c:v>74.71413193828478</c:v>
                </c:pt>
                <c:pt idx="3">
                  <c:v>36.048413633321793</c:v>
                </c:pt>
                <c:pt idx="4">
                  <c:v>42.061752303658835</c:v>
                </c:pt>
                <c:pt idx="5">
                  <c:v>44.450299439044194</c:v>
                </c:pt>
                <c:pt idx="6">
                  <c:v>32.851348155060741</c:v>
                </c:pt>
                <c:pt idx="7">
                  <c:v>41.793709238260369</c:v>
                </c:pt>
                <c:pt idx="8">
                  <c:v>44.493658171655838</c:v>
                </c:pt>
                <c:pt idx="9">
                  <c:v>40.690524440839518</c:v>
                </c:pt>
                <c:pt idx="10">
                  <c:v>41.703105527578536</c:v>
                </c:pt>
                <c:pt idx="11">
                  <c:v>44.510522164839436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E9-45FB-A5A1-C15ABFABAD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251120"/>
        <c:axId val="845251440"/>
      </c:scatterChart>
      <c:valAx>
        <c:axId val="845251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251440"/>
        <c:crosses val="autoZero"/>
        <c:crossBetween val="midCat"/>
      </c:valAx>
      <c:valAx>
        <c:axId val="84525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251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>
              <a:noFill/>
            </a:ln>
          </c:spPr>
          <c:xVal>
            <c:numRef>
              <c:f>MixingInSilicate!$I$17:$Y$17</c:f>
              <c:numCache>
                <c:formatCode>General</c:formatCode>
                <c:ptCount val="17"/>
                <c:pt idx="0">
                  <c:v>0</c:v>
                </c:pt>
                <c:pt idx="1">
                  <c:v>1.0000000000000009E-2</c:v>
                </c:pt>
                <c:pt idx="2">
                  <c:v>2.0000000000000018E-2</c:v>
                </c:pt>
                <c:pt idx="3">
                  <c:v>3.0000000000000027E-2</c:v>
                </c:pt>
                <c:pt idx="4">
                  <c:v>4.0000000000000036E-2</c:v>
                </c:pt>
                <c:pt idx="5">
                  <c:v>5.0000000000000044E-2</c:v>
                </c:pt>
                <c:pt idx="6">
                  <c:v>6.0000000000000053E-2</c:v>
                </c:pt>
                <c:pt idx="7">
                  <c:v>6.9999999999999951E-2</c:v>
                </c:pt>
                <c:pt idx="8">
                  <c:v>7.999999999999996E-2</c:v>
                </c:pt>
                <c:pt idx="9">
                  <c:v>8.9999999999999969E-2</c:v>
                </c:pt>
                <c:pt idx="10">
                  <c:v>9.9999999999999978E-2</c:v>
                </c:pt>
                <c:pt idx="11">
                  <c:v>0.10999999999999999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0.15000000000000002</c:v>
                </c:pt>
                <c:pt idx="16">
                  <c:v>0.16000000000000003</c:v>
                </c:pt>
              </c:numCache>
            </c:numRef>
          </c:xVal>
          <c:yVal>
            <c:numRef>
              <c:f>MixingInSilicate!$I$22:$Y$22</c:f>
              <c:numCache>
                <c:formatCode>General</c:formatCode>
                <c:ptCount val="17"/>
                <c:pt idx="0">
                  <c:v>0.75766950655140275</c:v>
                </c:pt>
                <c:pt idx="1">
                  <c:v>0.75810168301981462</c:v>
                </c:pt>
                <c:pt idx="2">
                  <c:v>0.75854108285217392</c:v>
                </c:pt>
                <c:pt idx="3">
                  <c:v>0.7589878886707645</c:v>
                </c:pt>
                <c:pt idx="4">
                  <c:v>0.75944228930630653</c:v>
                </c:pt>
                <c:pt idx="5">
                  <c:v>0.75990448006404732</c:v>
                </c:pt>
                <c:pt idx="6">
                  <c:v>0.76037466300365208</c:v>
                </c:pt>
                <c:pt idx="7">
                  <c:v>0.76085304723374525</c:v>
                </c:pt>
                <c:pt idx="8">
                  <c:v>0.7613398492219976</c:v>
                </c:pt>
                <c:pt idx="9">
                  <c:v>0.76183529312172737</c:v>
                </c:pt>
                <c:pt idx="10">
                  <c:v>0.76233961111605408</c:v>
                </c:pt>
                <c:pt idx="11">
                  <c:v>0.76285304378070828</c:v>
                </c:pt>
                <c:pt idx="12">
                  <c:v>0.76337584046669515</c:v>
                </c:pt>
                <c:pt idx="13">
                  <c:v>0.76390825970408716</c:v>
                </c:pt>
                <c:pt idx="14">
                  <c:v>0.76445056962831937</c:v>
                </c:pt>
                <c:pt idx="15">
                  <c:v>0.76500304843046574</c:v>
                </c:pt>
                <c:pt idx="16">
                  <c:v>0.76556598483308591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AB7-4A23-9A00-5A6BE2C42A59}"/>
            </c:ext>
          </c:extLst>
        </c:ser>
        <c:ser>
          <c:idx val="0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MixingInSilicate!$I$29:$Y$29</c:f>
              <c:numCache>
                <c:formatCode>General</c:formatCode>
                <c:ptCount val="17"/>
                <c:pt idx="0">
                  <c:v>0</c:v>
                </c:pt>
                <c:pt idx="1">
                  <c:v>1.0000000000000009E-2</c:v>
                </c:pt>
                <c:pt idx="2">
                  <c:v>2.0000000000000018E-2</c:v>
                </c:pt>
                <c:pt idx="3">
                  <c:v>3.0000000000000027E-2</c:v>
                </c:pt>
                <c:pt idx="4">
                  <c:v>4.0000000000000036E-2</c:v>
                </c:pt>
                <c:pt idx="5">
                  <c:v>5.0000000000000044E-2</c:v>
                </c:pt>
                <c:pt idx="6">
                  <c:v>6.0000000000000053E-2</c:v>
                </c:pt>
                <c:pt idx="7">
                  <c:v>6.9999999999999951E-2</c:v>
                </c:pt>
                <c:pt idx="8">
                  <c:v>7.999999999999996E-2</c:v>
                </c:pt>
                <c:pt idx="9">
                  <c:v>8.9999999999999969E-2</c:v>
                </c:pt>
                <c:pt idx="10">
                  <c:v>9.9999999999999978E-2</c:v>
                </c:pt>
                <c:pt idx="11">
                  <c:v>0.10999999999999999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0.15000000000000002</c:v>
                </c:pt>
                <c:pt idx="16">
                  <c:v>0.16000000000000003</c:v>
                </c:pt>
              </c:numCache>
            </c:numRef>
          </c:xVal>
          <c:yVal>
            <c:numRef>
              <c:f>MixingInSilicate!$I$34:$Y$34</c:f>
              <c:numCache>
                <c:formatCode>General</c:formatCode>
                <c:ptCount val="17"/>
                <c:pt idx="0">
                  <c:v>0.90593475339761198</c:v>
                </c:pt>
                <c:pt idx="1">
                  <c:v>0.90602170635600454</c:v>
                </c:pt>
                <c:pt idx="2">
                  <c:v>0.9061102677375934</c:v>
                </c:pt>
                <c:pt idx="3">
                  <c:v>0.90620048258700037</c:v>
                </c:pt>
                <c:pt idx="4">
                  <c:v>0.90629239764669167</c:v>
                </c:pt>
                <c:pt idx="5">
                  <c:v>0.90638606143773104</c:v>
                </c:pt>
                <c:pt idx="6">
                  <c:v>0.90648152434519158</c:v>
                </c:pt>
                <c:pt idx="7">
                  <c:v>0.9065788387085334</c:v>
                </c:pt>
                <c:pt idx="8">
                  <c:v>0.9066780589172917</c:v>
                </c:pt>
                <c:pt idx="9">
                  <c:v>0.90677924151244571</c:v>
                </c:pt>
                <c:pt idx="10">
                  <c:v>0.90688244529385698</c:v>
                </c:pt>
                <c:pt idx="11">
                  <c:v>0.90698773143421496</c:v>
                </c:pt>
                <c:pt idx="12">
                  <c:v>0.9070951635999509</c:v>
                </c:pt>
                <c:pt idx="13">
                  <c:v>0.90720480807961656</c:v>
                </c:pt>
                <c:pt idx="14">
                  <c:v>0.90731673392028245</c:v>
                </c:pt>
                <c:pt idx="15">
                  <c:v>0.9074310130725356</c:v>
                </c:pt>
                <c:pt idx="16">
                  <c:v>0.90754772054472099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AB7-4A23-9A00-5A6BE2C42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7518320"/>
        <c:axId val="1327526960"/>
      </c:scatterChart>
      <c:valAx>
        <c:axId val="132751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526960"/>
        <c:crosses val="autoZero"/>
        <c:crossBetween val="midCat"/>
      </c:valAx>
      <c:valAx>
        <c:axId val="132752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51832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607695</xdr:colOff>
      <xdr:row>15</xdr:row>
      <xdr:rowOff>101917</xdr:rowOff>
    </xdr:from>
    <xdr:to>
      <xdr:col>21</xdr:col>
      <xdr:colOff>912495</xdr:colOff>
      <xdr:row>30</xdr:row>
      <xdr:rowOff>126682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D5D58B-2963-4012-A88D-1FB07EF5C0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209550</xdr:colOff>
      <xdr:row>12</xdr:row>
      <xdr:rowOff>138112</xdr:rowOff>
    </xdr:from>
    <xdr:to>
      <xdr:col>16</xdr:col>
      <xdr:colOff>514350</xdr:colOff>
      <xdr:row>27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2CF930-D5B5-4631-88C6-69FAD30967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381000</xdr:colOff>
      <xdr:row>1</xdr:row>
      <xdr:rowOff>952</xdr:rowOff>
    </xdr:from>
    <xdr:to>
      <xdr:col>25</xdr:col>
      <xdr:colOff>76200</xdr:colOff>
      <xdr:row>16</xdr:row>
      <xdr:rowOff>37147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A85735-2D18-4BE3-BEBB-7316A169B1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588CC-EAAE-4C71-9F0E-B04E6E761ED2}">
  <dimension ref="A1:AB13"/>
  <sheetViews>
    <sheetView tabSelected="1" topLeftCell="A4" workbookViewId="0">
      <selection activeCell="G8" sqref="G8"/>
    </sheetView>
  </sheetViews>
  <sheetFormatPr defaultRowHeight="14.4" x14ac:dyDescent="0.3"/>
  <cols>
    <col min="8" max="9" width="15.6640625" customWidth="1"/>
    <col min="10" max="10" width="18.109375" style="2" customWidth="1"/>
    <col min="11" max="17" width="8.88671875" style="2"/>
    <col min="22" max="22" width="15.5546875" customWidth="1"/>
  </cols>
  <sheetData>
    <row r="1" spans="1:28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28</v>
      </c>
      <c r="I1" s="2" t="s">
        <v>34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27</v>
      </c>
      <c r="O1" s="2" t="s">
        <v>26</v>
      </c>
      <c r="P1" s="2" t="s">
        <v>24</v>
      </c>
      <c r="Q1" s="2" t="s">
        <v>25</v>
      </c>
      <c r="R1" t="s">
        <v>22</v>
      </c>
      <c r="S1" s="2" t="s">
        <v>29</v>
      </c>
      <c r="T1" s="2" t="s">
        <v>30</v>
      </c>
      <c r="U1" s="2" t="s">
        <v>31</v>
      </c>
      <c r="V1" s="2" t="s">
        <v>32</v>
      </c>
      <c r="W1" t="s">
        <v>23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</row>
    <row r="2" spans="1:28" x14ac:dyDescent="0.3">
      <c r="A2" t="s">
        <v>8</v>
      </c>
      <c r="B2">
        <v>29.19</v>
      </c>
      <c r="C2">
        <v>5.76</v>
      </c>
      <c r="D2">
        <v>0.32</v>
      </c>
      <c r="E2">
        <v>57.15</v>
      </c>
      <c r="F2">
        <v>5.47</v>
      </c>
      <c r="G2">
        <v>2.1</v>
      </c>
      <c r="H2">
        <f t="shared" ref="H2:H13" si="0">(E2/55.845)/((E2/55.845)+(D2/58.6934)+(C2/63.546))</f>
        <v>0.91415970594317364</v>
      </c>
      <c r="I2">
        <v>1.0622</v>
      </c>
      <c r="J2" s="2">
        <v>64.322500000000005</v>
      </c>
      <c r="K2" s="2">
        <v>12.5764</v>
      </c>
      <c r="L2" s="2">
        <f>28.0855*J2/60.08</f>
        <v>30.068734583055928</v>
      </c>
      <c r="M2" s="2">
        <f>(26.981539*2*K2)/101.96</f>
        <v>6.6561519631149473</v>
      </c>
      <c r="N2" s="2">
        <v>8.2430000000000003</v>
      </c>
      <c r="O2" s="2">
        <f>55.845*N2/71.844</f>
        <v>6.4073594872223154</v>
      </c>
      <c r="P2" s="2">
        <v>1.7250000000000001</v>
      </c>
      <c r="Q2" s="2">
        <v>21.762499999999999</v>
      </c>
      <c r="R2">
        <f>F2/L2</f>
        <v>0.18191653476107394</v>
      </c>
      <c r="S2">
        <f>(E2-R2*L2)/(1-R2)</f>
        <v>63.172038301625562</v>
      </c>
      <c r="T2">
        <f>(D2-R2*P2/10000)/(1-R2)</f>
        <v>0.39111977321813368</v>
      </c>
      <c r="U2">
        <f>(C2-R2*Q2/10000)/(1-R2)</f>
        <v>7.0403624432857832</v>
      </c>
      <c r="V2">
        <f>(S2/55.845)/((S2/55.845)+(T2/58.6934)+(U2/63.546))</f>
        <v>0.90593475339761198</v>
      </c>
      <c r="W2">
        <f t="shared" ref="W2:W13" si="1">G2/M2</f>
        <v>0.31549760456749576</v>
      </c>
      <c r="X2">
        <f>(E2-W2*O2)/(1-W2)</f>
        <v>80.538057716139164</v>
      </c>
      <c r="Y2">
        <f>(D2-W2*P2/10000)/(1-W2)</f>
        <v>0.46741337765670465</v>
      </c>
      <c r="Z2">
        <f>(C2-W2*U2/10000)/(1-W2)</f>
        <v>8.4145474386719386</v>
      </c>
      <c r="AA2">
        <f>(X2/55.845)/((X2/55.845)+(Y2/58.6934)+(Z2/63.546))</f>
        <v>0.91129497555067074</v>
      </c>
      <c r="AB2">
        <f>H2/V2</f>
        <v>1.0090789678999672</v>
      </c>
    </row>
    <row r="3" spans="1:28" x14ac:dyDescent="0.3">
      <c r="A3" s="1" t="s">
        <v>9</v>
      </c>
      <c r="B3">
        <v>31.58</v>
      </c>
      <c r="C3">
        <v>1.68</v>
      </c>
      <c r="D3">
        <v>0.05</v>
      </c>
      <c r="E3">
        <v>54.97</v>
      </c>
      <c r="F3">
        <v>8.27</v>
      </c>
      <c r="G3">
        <v>2.81</v>
      </c>
      <c r="H3">
        <f t="shared" si="0"/>
        <v>0.97302406308108769</v>
      </c>
      <c r="I3">
        <v>1.0622</v>
      </c>
      <c r="J3" s="2">
        <v>64.322500000000005</v>
      </c>
      <c r="K3" s="2">
        <v>12.5764</v>
      </c>
      <c r="L3" s="2">
        <f t="shared" ref="L3:L13" si="2">28.0855*J3/60.08</f>
        <v>30.068734583055928</v>
      </c>
      <c r="M3" s="2">
        <f t="shared" ref="M3:M13" si="3">26.981539*2*K3/101.96</f>
        <v>6.6561519631149473</v>
      </c>
      <c r="N3" s="2">
        <v>8.2430000000000003</v>
      </c>
      <c r="O3" s="2">
        <f t="shared" ref="O3:O13" si="4">55.845*N3/71.844</f>
        <v>6.4073594872223154</v>
      </c>
      <c r="P3" s="2">
        <v>1.7250000000000001</v>
      </c>
      <c r="Q3" s="2">
        <v>21.762499999999999</v>
      </c>
      <c r="R3">
        <f t="shared" ref="R3:R13" si="5">F3/L3</f>
        <v>0.27503651599160539</v>
      </c>
      <c r="S3">
        <f t="shared" ref="S3:S13" si="6">(E3-R3*L3)/(1-R3)</f>
        <v>64.417037588970828</v>
      </c>
      <c r="T3">
        <f t="shared" ref="T3:T13" si="7">(D3-R3*P3/10000)/(1-R3)</f>
        <v>6.8903547975684015E-2</v>
      </c>
      <c r="U3">
        <f t="shared" ref="U3:U13" si="8">(C3-R3*Q3/10000)/(1-R3)</f>
        <v>2.3165324720860379</v>
      </c>
      <c r="V3">
        <f t="shared" ref="V3:V13" si="9">(S3/55.845)/((S3/55.845)+(T3/58.6934)+(U3/63.546))</f>
        <v>0.9684093900935492</v>
      </c>
      <c r="W3">
        <f t="shared" si="1"/>
        <v>0.42216584230222048</v>
      </c>
      <c r="X3">
        <f t="shared" ref="X3:X13" si="10">(E3-W3*O3)/(1-W3)</f>
        <v>90.449882529235111</v>
      </c>
      <c r="Y3">
        <f t="shared" ref="Y3:Y13" si="11">(D3-W3*P3/10000)/(1-W3)</f>
        <v>8.6403989323033295E-2</v>
      </c>
      <c r="Z3">
        <f t="shared" ref="Z3:Z13" si="12">(C3-W3*U3/10000)/(1-W3)</f>
        <v>2.9072393549818449</v>
      </c>
      <c r="AA3">
        <f t="shared" ref="AA3:AA13" si="13">(X3/55.845)/((X3/55.845)+(Y3/58.6934)+(Z3/63.546))</f>
        <v>0.97167028804521216</v>
      </c>
      <c r="AB3">
        <f t="shared" ref="AB3:AB13" si="14">H3/V3</f>
        <v>1.0047652088411625</v>
      </c>
    </row>
    <row r="4" spans="1:28" x14ac:dyDescent="0.3">
      <c r="A4" s="1" t="s">
        <v>10</v>
      </c>
      <c r="B4">
        <v>21.75</v>
      </c>
      <c r="C4">
        <v>5.19</v>
      </c>
      <c r="D4">
        <v>0.87</v>
      </c>
      <c r="E4">
        <v>46.83</v>
      </c>
      <c r="F4">
        <v>18.78</v>
      </c>
      <c r="G4">
        <v>5.67</v>
      </c>
      <c r="H4">
        <f t="shared" si="0"/>
        <v>0.8968032083719667</v>
      </c>
      <c r="I4">
        <v>1.0622</v>
      </c>
      <c r="J4" s="2">
        <v>64.322500000000005</v>
      </c>
      <c r="K4" s="2">
        <v>12.5764</v>
      </c>
      <c r="L4" s="2">
        <f t="shared" si="2"/>
        <v>30.068734583055928</v>
      </c>
      <c r="M4" s="2">
        <f t="shared" si="3"/>
        <v>6.6561519631149473</v>
      </c>
      <c r="N4" s="2">
        <v>8.2430000000000003</v>
      </c>
      <c r="O4" s="2">
        <f t="shared" si="4"/>
        <v>6.4073594872223154</v>
      </c>
      <c r="P4" s="2">
        <v>1.7250000000000001</v>
      </c>
      <c r="Q4" s="2">
        <v>21.762499999999999</v>
      </c>
      <c r="R4">
        <f t="shared" si="5"/>
        <v>0.624569016967636</v>
      </c>
      <c r="S4">
        <f t="shared" si="6"/>
        <v>74.71413193828478</v>
      </c>
      <c r="T4">
        <f t="shared" si="7"/>
        <v>2.3170497405899613</v>
      </c>
      <c r="U4">
        <f t="shared" si="8"/>
        <v>13.820491691357127</v>
      </c>
      <c r="V4">
        <f t="shared" si="9"/>
        <v>0.83887807647364965</v>
      </c>
      <c r="W4">
        <f t="shared" si="1"/>
        <v>0.85184353233223842</v>
      </c>
      <c r="X4">
        <f t="shared" si="10"/>
        <v>279.24486127907647</v>
      </c>
      <c r="Y4">
        <f t="shared" si="11"/>
        <v>5.871178428344443</v>
      </c>
      <c r="Z4">
        <f t="shared" si="12"/>
        <v>35.022586539993355</v>
      </c>
      <c r="AA4">
        <f t="shared" si="13"/>
        <v>0.88477996211345888</v>
      </c>
      <c r="AB4">
        <f t="shared" si="14"/>
        <v>1.0690507160966871</v>
      </c>
    </row>
    <row r="5" spans="1:28" x14ac:dyDescent="0.3">
      <c r="A5" t="s">
        <v>0</v>
      </c>
      <c r="B5">
        <v>31.47</v>
      </c>
      <c r="C5">
        <v>23.91</v>
      </c>
      <c r="D5">
        <v>6.89</v>
      </c>
      <c r="E5">
        <v>35.64</v>
      </c>
      <c r="F5">
        <v>0.92</v>
      </c>
      <c r="G5">
        <v>0.64</v>
      </c>
      <c r="H5">
        <f t="shared" si="0"/>
        <v>0.56385243702422116</v>
      </c>
      <c r="I5">
        <v>3.5760999999999998</v>
      </c>
      <c r="J5" s="2">
        <v>53.405799999999999</v>
      </c>
      <c r="K5" s="2">
        <v>12.6915</v>
      </c>
      <c r="L5" s="2">
        <f t="shared" si="2"/>
        <v>24.965522568242342</v>
      </c>
      <c r="M5" s="2">
        <f t="shared" si="3"/>
        <v>6.7170694825127502</v>
      </c>
      <c r="N5" s="2">
        <v>11.9115</v>
      </c>
      <c r="O5" s="2">
        <f t="shared" si="4"/>
        <v>9.2589181768832471</v>
      </c>
      <c r="P5" s="2">
        <v>43.94</v>
      </c>
      <c r="Q5" s="2">
        <v>119.08</v>
      </c>
      <c r="R5">
        <f t="shared" si="5"/>
        <v>3.6850820866465489E-2</v>
      </c>
      <c r="S5">
        <f t="shared" si="6"/>
        <v>36.048413633321793</v>
      </c>
      <c r="T5">
        <f t="shared" si="7"/>
        <v>7.153448527767349</v>
      </c>
      <c r="U5">
        <f t="shared" si="8"/>
        <v>24.824359194215972</v>
      </c>
      <c r="V5">
        <f t="shared" si="9"/>
        <v>0.55741532641915714</v>
      </c>
      <c r="W5">
        <f t="shared" si="1"/>
        <v>9.5279645635076279E-2</v>
      </c>
      <c r="X5">
        <f t="shared" si="10"/>
        <v>38.41829510019253</v>
      </c>
      <c r="Y5">
        <f t="shared" si="11"/>
        <v>7.615150148880292</v>
      </c>
      <c r="Z5">
        <f t="shared" si="12"/>
        <v>26.427794355493365</v>
      </c>
      <c r="AA5">
        <f t="shared" si="13"/>
        <v>0.55768444322680166</v>
      </c>
      <c r="AB5">
        <f t="shared" si="14"/>
        <v>1.0115481406771072</v>
      </c>
    </row>
    <row r="6" spans="1:28" x14ac:dyDescent="0.3">
      <c r="A6" t="s">
        <v>7</v>
      </c>
      <c r="B6">
        <v>30.92</v>
      </c>
      <c r="C6">
        <v>23.1</v>
      </c>
      <c r="D6">
        <v>2.17</v>
      </c>
      <c r="E6">
        <v>41.24</v>
      </c>
      <c r="F6">
        <v>1.2</v>
      </c>
      <c r="G6">
        <v>0.72</v>
      </c>
      <c r="H6">
        <f t="shared" si="0"/>
        <v>0.64837413770260277</v>
      </c>
      <c r="I6">
        <v>3.5760999999999998</v>
      </c>
      <c r="J6" s="2">
        <v>53.405799999999999</v>
      </c>
      <c r="K6" s="2">
        <v>12.6915</v>
      </c>
      <c r="L6" s="2">
        <f t="shared" si="2"/>
        <v>24.965522568242342</v>
      </c>
      <c r="M6" s="2">
        <f t="shared" si="3"/>
        <v>6.7170694825127502</v>
      </c>
      <c r="N6" s="2">
        <v>11.9115</v>
      </c>
      <c r="O6" s="2">
        <f t="shared" si="4"/>
        <v>9.2589181768832471</v>
      </c>
      <c r="P6" s="2">
        <v>43.94</v>
      </c>
      <c r="Q6" s="2">
        <v>119.08</v>
      </c>
      <c r="R6">
        <f t="shared" si="5"/>
        <v>4.8066288086694116E-2</v>
      </c>
      <c r="S6">
        <f t="shared" si="6"/>
        <v>42.061752303658835</v>
      </c>
      <c r="T6">
        <f t="shared" si="7"/>
        <v>2.2793486243585761</v>
      </c>
      <c r="U6">
        <f t="shared" si="8"/>
        <v>24.265794285416764</v>
      </c>
      <c r="V6">
        <f t="shared" si="9"/>
        <v>0.64161990870057228</v>
      </c>
      <c r="W6">
        <f t="shared" si="1"/>
        <v>0.1071896013394608</v>
      </c>
      <c r="X6">
        <f t="shared" si="10"/>
        <v>45.079605157116852</v>
      </c>
      <c r="Y6">
        <f t="shared" si="11"/>
        <v>2.4299997089489587</v>
      </c>
      <c r="Z6">
        <f t="shared" si="12"/>
        <v>25.873063228849471</v>
      </c>
      <c r="AA6">
        <f t="shared" si="13"/>
        <v>0.64280755126934286</v>
      </c>
      <c r="AB6">
        <f t="shared" si="14"/>
        <v>1.0105268382580419</v>
      </c>
    </row>
    <row r="7" spans="1:28" x14ac:dyDescent="0.3">
      <c r="A7" t="s">
        <v>11</v>
      </c>
      <c r="B7">
        <v>31.31</v>
      </c>
      <c r="C7">
        <v>18.309999999999999</v>
      </c>
      <c r="D7">
        <v>3.99</v>
      </c>
      <c r="E7">
        <v>41.67</v>
      </c>
      <c r="F7">
        <v>3.17</v>
      </c>
      <c r="G7">
        <v>1.56</v>
      </c>
      <c r="H7">
        <f t="shared" si="0"/>
        <v>0.67692899874396606</v>
      </c>
      <c r="I7">
        <v>4.2778</v>
      </c>
      <c r="J7" s="2">
        <v>50.657400000000003</v>
      </c>
      <c r="K7" s="2">
        <v>12.282299999999999</v>
      </c>
      <c r="L7" s="2">
        <f t="shared" si="2"/>
        <v>23.680732485019977</v>
      </c>
      <c r="M7" s="2">
        <f t="shared" si="3"/>
        <v>6.5004973805355046</v>
      </c>
      <c r="N7" s="2">
        <v>13.310600000000001</v>
      </c>
      <c r="O7" s="2">
        <f t="shared" si="4"/>
        <v>10.346451436445633</v>
      </c>
      <c r="P7" s="2">
        <v>51.36</v>
      </c>
      <c r="Q7" s="2">
        <v>131.56</v>
      </c>
      <c r="R7">
        <f t="shared" si="5"/>
        <v>0.13386410247256023</v>
      </c>
      <c r="S7">
        <f t="shared" si="6"/>
        <v>44.450299439044194</v>
      </c>
      <c r="T7">
        <f t="shared" si="7"/>
        <v>4.6058736110095433</v>
      </c>
      <c r="U7">
        <f t="shared" si="8"/>
        <v>21.137836378947508</v>
      </c>
      <c r="V7">
        <f t="shared" si="9"/>
        <v>0.65941352685991172</v>
      </c>
      <c r="W7">
        <f t="shared" si="1"/>
        <v>0.23998163658539753</v>
      </c>
      <c r="X7">
        <f t="shared" si="10"/>
        <v>51.560651081338762</v>
      </c>
      <c r="Y7">
        <f t="shared" si="11"/>
        <v>5.2482514190759879</v>
      </c>
      <c r="Z7">
        <f t="shared" si="12"/>
        <v>24.090855711015315</v>
      </c>
      <c r="AA7">
        <f t="shared" si="13"/>
        <v>0.66336817747637566</v>
      </c>
      <c r="AB7">
        <f t="shared" si="14"/>
        <v>1.0265621968167107</v>
      </c>
    </row>
    <row r="8" spans="1:28" x14ac:dyDescent="0.3">
      <c r="A8" t="s">
        <v>12</v>
      </c>
      <c r="B8">
        <v>26.16</v>
      </c>
      <c r="C8">
        <v>19.04</v>
      </c>
      <c r="D8">
        <v>6.07</v>
      </c>
      <c r="E8">
        <v>31.19</v>
      </c>
      <c r="F8">
        <v>4.29</v>
      </c>
      <c r="G8">
        <v>1.88</v>
      </c>
      <c r="H8">
        <f t="shared" si="0"/>
        <v>0.58084093251323854</v>
      </c>
      <c r="I8">
        <v>4.2778</v>
      </c>
      <c r="J8" s="2">
        <v>50.657400000000003</v>
      </c>
      <c r="K8" s="2">
        <v>12.282299999999999</v>
      </c>
      <c r="L8" s="2">
        <f t="shared" si="2"/>
        <v>23.680732485019977</v>
      </c>
      <c r="M8" s="2">
        <f t="shared" si="3"/>
        <v>6.5004973805355046</v>
      </c>
      <c r="N8" s="2">
        <v>13.310600000000001</v>
      </c>
      <c r="O8" s="2">
        <f t="shared" si="4"/>
        <v>10.346451436445633</v>
      </c>
      <c r="P8" s="2">
        <v>51.36</v>
      </c>
      <c r="Q8" s="2">
        <v>131.56</v>
      </c>
      <c r="R8">
        <f t="shared" si="5"/>
        <v>0.18115993678463199</v>
      </c>
      <c r="S8">
        <f t="shared" si="6"/>
        <v>32.851348155060741</v>
      </c>
      <c r="T8">
        <f t="shared" si="7"/>
        <v>7.4117887426429112</v>
      </c>
      <c r="U8">
        <f t="shared" si="8"/>
        <v>23.249493417696225</v>
      </c>
      <c r="V8">
        <f t="shared" si="9"/>
        <v>0.54447901258476294</v>
      </c>
      <c r="W8">
        <f t="shared" si="1"/>
        <v>0.28920863896188931</v>
      </c>
      <c r="X8">
        <f t="shared" si="10"/>
        <v>39.670877289219604</v>
      </c>
      <c r="Y8">
        <f t="shared" si="11"/>
        <v>8.5376876493929625</v>
      </c>
      <c r="Z8">
        <f t="shared" si="12"/>
        <v>26.786098774130114</v>
      </c>
      <c r="AA8">
        <f t="shared" si="13"/>
        <v>0.55612719323201765</v>
      </c>
      <c r="AB8">
        <f t="shared" si="14"/>
        <v>1.0667829596513876</v>
      </c>
    </row>
    <row r="9" spans="1:28" x14ac:dyDescent="0.3">
      <c r="A9" t="s">
        <v>13</v>
      </c>
      <c r="B9">
        <v>28.92</v>
      </c>
      <c r="C9">
        <v>14.8</v>
      </c>
      <c r="D9">
        <v>1.95</v>
      </c>
      <c r="E9">
        <v>40.28</v>
      </c>
      <c r="F9">
        <v>2.04</v>
      </c>
      <c r="G9">
        <v>0.97</v>
      </c>
      <c r="H9">
        <f t="shared" si="0"/>
        <v>0.73048050097174766</v>
      </c>
      <c r="I9">
        <v>3.9127999999999998</v>
      </c>
      <c r="J9" s="2">
        <v>51.322400000000002</v>
      </c>
      <c r="K9" s="2">
        <v>11.8581</v>
      </c>
      <c r="L9" s="2">
        <f t="shared" si="2"/>
        <v>23.991598954727031</v>
      </c>
      <c r="M9" s="2">
        <f t="shared" si="3"/>
        <v>6.2759864185151057</v>
      </c>
      <c r="N9" s="2">
        <v>13.9648</v>
      </c>
      <c r="O9" s="2">
        <f t="shared" si="4"/>
        <v>10.85496709537331</v>
      </c>
      <c r="P9" s="3">
        <v>51.36</v>
      </c>
      <c r="Q9" s="3">
        <v>131.56</v>
      </c>
      <c r="R9">
        <f t="shared" si="5"/>
        <v>8.5029764120747017E-2</v>
      </c>
      <c r="S9">
        <f t="shared" si="6"/>
        <v>41.793709238260369</v>
      </c>
      <c r="T9">
        <f t="shared" si="7"/>
        <v>2.1307395701872385</v>
      </c>
      <c r="U9">
        <f t="shared" si="8"/>
        <v>16.174166948941288</v>
      </c>
      <c r="V9">
        <f t="shared" si="9"/>
        <v>0.72014539524981724</v>
      </c>
      <c r="W9">
        <f t="shared" si="1"/>
        <v>0.15455737716996229</v>
      </c>
      <c r="X9">
        <f t="shared" si="10"/>
        <v>45.659260266835645</v>
      </c>
      <c r="Y9">
        <f t="shared" si="11"/>
        <v>2.3055452146309765</v>
      </c>
      <c r="Z9">
        <f t="shared" si="12"/>
        <v>17.505327525098167</v>
      </c>
      <c r="AA9">
        <f t="shared" si="13"/>
        <v>0.72203608223419302</v>
      </c>
      <c r="AB9">
        <f t="shared" si="14"/>
        <v>1.0143514154087525</v>
      </c>
    </row>
    <row r="10" spans="1:28" x14ac:dyDescent="0.3">
      <c r="A10" t="s">
        <v>14</v>
      </c>
      <c r="B10">
        <v>26.8</v>
      </c>
      <c r="C10">
        <v>6.81</v>
      </c>
      <c r="D10">
        <v>8.1999999999999993</v>
      </c>
      <c r="E10">
        <v>41.46</v>
      </c>
      <c r="F10">
        <v>3.55</v>
      </c>
      <c r="G10">
        <v>1.43</v>
      </c>
      <c r="H10">
        <f t="shared" si="0"/>
        <v>0.75045119688423712</v>
      </c>
      <c r="I10">
        <v>3.9127999999999998</v>
      </c>
      <c r="J10" s="2">
        <v>51.322400000000002</v>
      </c>
      <c r="K10" s="2">
        <v>11.8581</v>
      </c>
      <c r="L10" s="2">
        <f t="shared" si="2"/>
        <v>23.991598954727031</v>
      </c>
      <c r="M10" s="2">
        <f t="shared" si="3"/>
        <v>6.2759864185151057</v>
      </c>
      <c r="N10" s="2">
        <v>13.9648</v>
      </c>
      <c r="O10" s="2">
        <f t="shared" si="4"/>
        <v>10.85496709537331</v>
      </c>
      <c r="P10" s="3">
        <v>51.36</v>
      </c>
      <c r="Q10" s="3">
        <v>131.56</v>
      </c>
      <c r="R10">
        <f t="shared" si="5"/>
        <v>0.14796846207286857</v>
      </c>
      <c r="S10">
        <f t="shared" si="6"/>
        <v>44.493658171655838</v>
      </c>
      <c r="T10">
        <f t="shared" si="7"/>
        <v>9.623164952234454</v>
      </c>
      <c r="U10">
        <f t="shared" si="8"/>
        <v>7.9903771443437055</v>
      </c>
      <c r="V10">
        <f t="shared" si="9"/>
        <v>0.73334928705229763</v>
      </c>
      <c r="W10">
        <f t="shared" si="1"/>
        <v>0.22785262819901655</v>
      </c>
      <c r="X10">
        <f t="shared" si="10"/>
        <v>50.491225693576453</v>
      </c>
      <c r="Y10">
        <f t="shared" si="11"/>
        <v>10.618218812010372</v>
      </c>
      <c r="Z10">
        <f t="shared" si="12"/>
        <v>8.819324115904557</v>
      </c>
      <c r="AA10">
        <f t="shared" si="13"/>
        <v>0.73877341836798371</v>
      </c>
      <c r="AB10">
        <f t="shared" si="14"/>
        <v>1.0233202788001345</v>
      </c>
    </row>
    <row r="11" spans="1:28" x14ac:dyDescent="0.3">
      <c r="A11" t="s">
        <v>15</v>
      </c>
      <c r="B11">
        <v>28.95</v>
      </c>
      <c r="C11">
        <v>11.8</v>
      </c>
      <c r="D11">
        <v>6.68</v>
      </c>
      <c r="E11">
        <v>39.729999999999997</v>
      </c>
      <c r="F11">
        <v>1.38</v>
      </c>
      <c r="G11">
        <v>0.8</v>
      </c>
      <c r="H11">
        <f t="shared" si="0"/>
        <v>0.70373634325269208</v>
      </c>
      <c r="I11">
        <v>3.9127999999999998</v>
      </c>
      <c r="J11" s="2">
        <v>51.322400000000002</v>
      </c>
      <c r="K11" s="2">
        <v>11.8581</v>
      </c>
      <c r="L11" s="2">
        <f t="shared" si="2"/>
        <v>23.991598954727031</v>
      </c>
      <c r="M11" s="2">
        <f t="shared" si="3"/>
        <v>6.2759864185151057</v>
      </c>
      <c r="N11" s="2">
        <v>13.9648</v>
      </c>
      <c r="O11" s="2">
        <f t="shared" si="4"/>
        <v>10.85496709537331</v>
      </c>
      <c r="P11" s="3">
        <v>51.36</v>
      </c>
      <c r="Q11" s="3">
        <v>131.56</v>
      </c>
      <c r="R11">
        <f t="shared" si="5"/>
        <v>5.7520134552270029E-2</v>
      </c>
      <c r="S11">
        <f t="shared" si="6"/>
        <v>40.690524440839518</v>
      </c>
      <c r="T11">
        <f t="shared" si="7"/>
        <v>7.0873711168521467</v>
      </c>
      <c r="U11">
        <f t="shared" si="8"/>
        <v>12.519358447519236</v>
      </c>
      <c r="V11">
        <f t="shared" si="9"/>
        <v>0.69632501151007709</v>
      </c>
      <c r="W11">
        <f t="shared" si="1"/>
        <v>0.12747000178965961</v>
      </c>
      <c r="X11">
        <f t="shared" si="10"/>
        <v>43.948422866352765</v>
      </c>
      <c r="Y11">
        <f t="shared" si="11"/>
        <v>7.6551469035688351</v>
      </c>
      <c r="Z11">
        <f t="shared" si="12"/>
        <v>13.523707425462121</v>
      </c>
      <c r="AA11">
        <f t="shared" si="13"/>
        <v>0.69630239116643167</v>
      </c>
      <c r="AB11">
        <f t="shared" si="14"/>
        <v>1.010643494948634</v>
      </c>
    </row>
    <row r="12" spans="1:28" x14ac:dyDescent="0.3">
      <c r="A12" t="s">
        <v>16</v>
      </c>
      <c r="B12">
        <v>23.74</v>
      </c>
      <c r="C12">
        <v>15.77</v>
      </c>
      <c r="D12">
        <v>1.35</v>
      </c>
      <c r="E12">
        <v>36.72</v>
      </c>
      <c r="F12">
        <v>6.75</v>
      </c>
      <c r="G12">
        <v>2.54</v>
      </c>
      <c r="H12">
        <f t="shared" si="0"/>
        <v>0.70801438999171962</v>
      </c>
      <c r="I12">
        <v>3.9127999999999998</v>
      </c>
      <c r="J12" s="2">
        <v>51.322400000000002</v>
      </c>
      <c r="K12" s="2">
        <v>11.8581</v>
      </c>
      <c r="L12" s="2">
        <f t="shared" si="2"/>
        <v>23.991598954727031</v>
      </c>
      <c r="M12" s="2">
        <f t="shared" si="3"/>
        <v>6.2759864185151057</v>
      </c>
      <c r="N12" s="2">
        <v>13.9648</v>
      </c>
      <c r="O12" s="2">
        <f t="shared" si="4"/>
        <v>10.85496709537331</v>
      </c>
      <c r="P12" s="3">
        <v>51.36</v>
      </c>
      <c r="Q12" s="3">
        <v>131.56</v>
      </c>
      <c r="R12">
        <f t="shared" si="5"/>
        <v>0.28134848422305997</v>
      </c>
      <c r="S12">
        <f t="shared" si="6"/>
        <v>41.703105527578536</v>
      </c>
      <c r="T12">
        <f t="shared" si="7"/>
        <v>1.8765075486233362</v>
      </c>
      <c r="U12">
        <f t="shared" si="8"/>
        <v>21.938725840293383</v>
      </c>
      <c r="V12">
        <f t="shared" si="9"/>
        <v>0.66439474946956978</v>
      </c>
      <c r="W12">
        <f t="shared" si="1"/>
        <v>0.40471725568216932</v>
      </c>
      <c r="X12">
        <f t="shared" si="10"/>
        <v>54.30496317121613</v>
      </c>
      <c r="Y12">
        <f t="shared" si="11"/>
        <v>2.2643380562281852</v>
      </c>
      <c r="Z12">
        <f t="shared" si="12"/>
        <v>26.490121295182547</v>
      </c>
      <c r="AA12">
        <f t="shared" si="13"/>
        <v>0.68103174094164232</v>
      </c>
      <c r="AB12">
        <f t="shared" si="14"/>
        <v>1.0656531987300837</v>
      </c>
    </row>
    <row r="13" spans="1:28" x14ac:dyDescent="0.3">
      <c r="A13" t="s">
        <v>17</v>
      </c>
      <c r="B13">
        <v>29.45</v>
      </c>
      <c r="C13">
        <v>13.04</v>
      </c>
      <c r="D13">
        <v>2.78</v>
      </c>
      <c r="E13">
        <v>44.1</v>
      </c>
      <c r="F13">
        <v>0.48</v>
      </c>
      <c r="G13">
        <v>0.48</v>
      </c>
      <c r="H13">
        <f t="shared" si="0"/>
        <v>0.75766950655140275</v>
      </c>
      <c r="I13">
        <v>3.9127999999999998</v>
      </c>
      <c r="J13" s="2">
        <v>51.322400000000002</v>
      </c>
      <c r="K13" s="2">
        <v>11.8581</v>
      </c>
      <c r="L13" s="2">
        <f t="shared" si="2"/>
        <v>23.991598954727031</v>
      </c>
      <c r="M13" s="2">
        <f t="shared" si="3"/>
        <v>6.2759864185151057</v>
      </c>
      <c r="N13" s="2">
        <v>13.9648</v>
      </c>
      <c r="O13" s="2">
        <f t="shared" si="4"/>
        <v>10.85496709537331</v>
      </c>
      <c r="P13" s="3">
        <v>51.36</v>
      </c>
      <c r="Q13" s="3">
        <v>131.56</v>
      </c>
      <c r="R13">
        <f t="shared" si="5"/>
        <v>2.0007003322528708E-2</v>
      </c>
      <c r="S13">
        <f t="shared" si="6"/>
        <v>44.510522164839436</v>
      </c>
      <c r="T13">
        <f t="shared" si="7"/>
        <v>2.8366501122516041</v>
      </c>
      <c r="U13">
        <f t="shared" si="8"/>
        <v>13.305948952771789</v>
      </c>
      <c r="V13">
        <f t="shared" si="9"/>
        <v>0.75565875956257023</v>
      </c>
      <c r="W13">
        <f t="shared" si="1"/>
        <v>7.6482001073795769E-2</v>
      </c>
      <c r="X13">
        <f t="shared" si="10"/>
        <v>46.853218286234195</v>
      </c>
      <c r="Y13">
        <f t="shared" si="11"/>
        <v>3.0098029401423667</v>
      </c>
      <c r="Z13">
        <f t="shared" si="12"/>
        <v>14.119809520335913</v>
      </c>
      <c r="AA13">
        <f t="shared" si="13"/>
        <v>0.7541690755421786</v>
      </c>
      <c r="AB13">
        <f t="shared" si="14"/>
        <v>1.0026609193149518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044D1-948A-4FF8-9D46-63B3222AE8C6}">
  <dimension ref="A1:A2"/>
  <sheetViews>
    <sheetView workbookViewId="0">
      <selection activeCell="N7" sqref="N7"/>
    </sheetView>
  </sheetViews>
  <sheetFormatPr defaultRowHeight="14.4" x14ac:dyDescent="0.3"/>
  <sheetData>
    <row r="1" spans="1:1" x14ac:dyDescent="0.3">
      <c r="A1" t="s">
        <v>50</v>
      </c>
    </row>
    <row r="2" spans="1:1" x14ac:dyDescent="0.3">
      <c r="A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94FF9-1A3E-478B-8DDC-730184CAE72B}">
  <dimension ref="A1:B13"/>
  <sheetViews>
    <sheetView workbookViewId="0">
      <selection activeCell="D14" sqref="D14"/>
    </sheetView>
  </sheetViews>
  <sheetFormatPr defaultRowHeight="14.4" x14ac:dyDescent="0.3"/>
  <sheetData>
    <row r="1" spans="1:2" x14ac:dyDescent="0.3">
      <c r="A1" t="s">
        <v>35</v>
      </c>
      <c r="B1" t="s">
        <v>36</v>
      </c>
    </row>
    <row r="2" spans="1:2" x14ac:dyDescent="0.3">
      <c r="A2" s="4">
        <v>13.5816</v>
      </c>
      <c r="B2">
        <v>0.67959879491243658</v>
      </c>
    </row>
    <row r="3" spans="1:2" x14ac:dyDescent="0.3">
      <c r="A3" s="5">
        <v>7.5360499999999995</v>
      </c>
      <c r="B3">
        <v>0.6824566542400482</v>
      </c>
    </row>
    <row r="4" spans="1:2" x14ac:dyDescent="0.3">
      <c r="A4" s="5">
        <v>7.2680500000000006</v>
      </c>
      <c r="B4">
        <v>0.65422114787405383</v>
      </c>
    </row>
    <row r="5" spans="1:2" x14ac:dyDescent="0.3">
      <c r="A5" s="5">
        <v>7.2680500000000006</v>
      </c>
      <c r="B5">
        <v>0.65019469963763543</v>
      </c>
    </row>
    <row r="6" spans="1:2" x14ac:dyDescent="0.3">
      <c r="A6" s="5">
        <v>12.569100000000001</v>
      </c>
      <c r="B6">
        <v>0.64510589377715399</v>
      </c>
    </row>
    <row r="7" spans="1:2" x14ac:dyDescent="0.3">
      <c r="A7" s="5">
        <v>12.332700000000001</v>
      </c>
      <c r="B7">
        <v>0.62861167346569091</v>
      </c>
    </row>
    <row r="8" spans="1:2" x14ac:dyDescent="0.3">
      <c r="A8" s="4">
        <v>14.4268</v>
      </c>
      <c r="B8">
        <v>0.63071884184562454</v>
      </c>
    </row>
    <row r="9" spans="1:2" x14ac:dyDescent="0.3">
      <c r="A9" s="5">
        <v>12.25</v>
      </c>
      <c r="B9">
        <v>0.66085667889451649</v>
      </c>
    </row>
    <row r="10" spans="1:2" x14ac:dyDescent="0.3">
      <c r="A10" s="5">
        <v>11.9895</v>
      </c>
      <c r="B10">
        <v>0.65050730421198655</v>
      </c>
    </row>
    <row r="11" spans="1:2" x14ac:dyDescent="0.3">
      <c r="A11" s="4">
        <v>8.15</v>
      </c>
      <c r="B11">
        <v>0.66422069989347476</v>
      </c>
    </row>
    <row r="12" spans="1:2" x14ac:dyDescent="0.3">
      <c r="A12" s="5">
        <v>10.3704</v>
      </c>
      <c r="B12">
        <v>0.67488830112811993</v>
      </c>
    </row>
    <row r="13" spans="1:2" x14ac:dyDescent="0.3">
      <c r="A13" s="5">
        <v>6.3139000000000003</v>
      </c>
      <c r="B13">
        <v>0.63703413837786638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2339D-90D1-4F08-8B16-086AD1B3009C}">
  <dimension ref="A1:Y39"/>
  <sheetViews>
    <sheetView workbookViewId="0">
      <selection activeCell="C32" sqref="C32"/>
    </sheetView>
  </sheetViews>
  <sheetFormatPr defaultRowHeight="14.4" x14ac:dyDescent="0.3"/>
  <cols>
    <col min="1" max="4" width="8.88671875" style="2"/>
    <col min="8" max="8" width="15.5546875" customWidth="1"/>
  </cols>
  <sheetData>
    <row r="1" spans="1:9" x14ac:dyDescent="0.3">
      <c r="A1" s="2" t="s">
        <v>18</v>
      </c>
      <c r="B1" s="2" t="s">
        <v>19</v>
      </c>
      <c r="C1" s="2" t="s">
        <v>24</v>
      </c>
      <c r="D1" s="2" t="s">
        <v>25</v>
      </c>
    </row>
    <row r="2" spans="1:9" x14ac:dyDescent="0.3">
      <c r="A2" s="2">
        <v>64.322500000000005</v>
      </c>
      <c r="B2" s="2">
        <v>12.5764</v>
      </c>
      <c r="C2" s="2">
        <v>1.7250000000000001</v>
      </c>
      <c r="D2" s="2">
        <v>21.762499999999999</v>
      </c>
    </row>
    <row r="3" spans="1:9" x14ac:dyDescent="0.3">
      <c r="A3" s="2">
        <v>64.322500000000005</v>
      </c>
      <c r="B3" s="2">
        <v>12.5764</v>
      </c>
      <c r="C3" s="2">
        <v>1.7250000000000001</v>
      </c>
      <c r="D3" s="2">
        <v>21.762499999999999</v>
      </c>
    </row>
    <row r="4" spans="1:9" x14ac:dyDescent="0.3">
      <c r="A4" s="2">
        <v>64.322500000000005</v>
      </c>
      <c r="B4" s="2">
        <v>12.5764</v>
      </c>
      <c r="C4" s="2">
        <v>1.7250000000000001</v>
      </c>
      <c r="D4" s="2">
        <v>21.762499999999999</v>
      </c>
    </row>
    <row r="5" spans="1:9" x14ac:dyDescent="0.3">
      <c r="A5" s="2">
        <v>53.405799999999999</v>
      </c>
      <c r="B5" s="2">
        <v>12.6915</v>
      </c>
      <c r="C5" s="2">
        <v>43.94</v>
      </c>
      <c r="D5" s="2">
        <v>119.08</v>
      </c>
    </row>
    <row r="6" spans="1:9" x14ac:dyDescent="0.3">
      <c r="A6" s="2">
        <v>53.405799999999999</v>
      </c>
      <c r="B6" s="2">
        <v>12.6915</v>
      </c>
      <c r="C6" s="2">
        <v>43.94</v>
      </c>
      <c r="D6" s="2">
        <v>119.08</v>
      </c>
    </row>
    <row r="7" spans="1:9" x14ac:dyDescent="0.3">
      <c r="A7" s="2">
        <v>50.657400000000003</v>
      </c>
      <c r="B7" s="2">
        <v>12.282299999999999</v>
      </c>
      <c r="C7" s="2">
        <v>51.36</v>
      </c>
      <c r="D7" s="2">
        <v>131.56</v>
      </c>
    </row>
    <row r="8" spans="1:9" x14ac:dyDescent="0.3">
      <c r="A8" s="2">
        <v>50.657400000000003</v>
      </c>
      <c r="B8" s="2">
        <v>12.282299999999999</v>
      </c>
      <c r="C8" s="2">
        <v>51.36</v>
      </c>
      <c r="D8" s="2">
        <v>131.56</v>
      </c>
    </row>
    <row r="9" spans="1:9" x14ac:dyDescent="0.3">
      <c r="A9" s="2">
        <v>51.322400000000002</v>
      </c>
      <c r="B9" s="2">
        <v>11.8581</v>
      </c>
      <c r="C9" s="3">
        <v>51.36</v>
      </c>
      <c r="D9" s="3">
        <v>131.56</v>
      </c>
    </row>
    <row r="10" spans="1:9" x14ac:dyDescent="0.3">
      <c r="A10" s="2">
        <v>51.322400000000002</v>
      </c>
      <c r="B10" s="2">
        <v>11.8581</v>
      </c>
      <c r="C10" s="3">
        <v>51.36</v>
      </c>
      <c r="D10" s="3">
        <v>131.56</v>
      </c>
      <c r="I10" t="s">
        <v>44</v>
      </c>
    </row>
    <row r="11" spans="1:9" x14ac:dyDescent="0.3">
      <c r="A11" s="2">
        <v>51.322400000000002</v>
      </c>
      <c r="B11" s="2">
        <v>11.8581</v>
      </c>
      <c r="C11" s="3">
        <v>51.36</v>
      </c>
      <c r="D11" s="3">
        <v>131.56</v>
      </c>
      <c r="I11" t="s">
        <v>45</v>
      </c>
    </row>
    <row r="12" spans="1:9" x14ac:dyDescent="0.3">
      <c r="A12" s="2">
        <v>51.322400000000002</v>
      </c>
      <c r="B12" s="2">
        <v>11.8581</v>
      </c>
      <c r="C12" s="3">
        <v>51.36</v>
      </c>
      <c r="D12" s="3">
        <v>131.56</v>
      </c>
    </row>
    <row r="13" spans="1:9" x14ac:dyDescent="0.3">
      <c r="A13" s="2">
        <v>51.322400000000002</v>
      </c>
      <c r="B13" s="2">
        <v>11.8581</v>
      </c>
      <c r="C13" s="3">
        <v>51.36</v>
      </c>
      <c r="D13" s="3">
        <v>131.56</v>
      </c>
    </row>
    <row r="16" spans="1:9" x14ac:dyDescent="0.3">
      <c r="A16" s="2" t="s">
        <v>42</v>
      </c>
      <c r="I16" t="s">
        <v>41</v>
      </c>
    </row>
    <row r="17" spans="1:25" x14ac:dyDescent="0.3">
      <c r="B17" s="2" t="s">
        <v>26</v>
      </c>
      <c r="C17" s="2" t="s">
        <v>24</v>
      </c>
      <c r="D17" s="2" t="s">
        <v>25</v>
      </c>
      <c r="I17">
        <f>1-I18</f>
        <v>0</v>
      </c>
      <c r="J17">
        <f t="shared" ref="J17:Y17" si="0">1-J18</f>
        <v>1.0000000000000009E-2</v>
      </c>
      <c r="K17">
        <f t="shared" si="0"/>
        <v>2.0000000000000018E-2</v>
      </c>
      <c r="L17">
        <f t="shared" si="0"/>
        <v>3.0000000000000027E-2</v>
      </c>
      <c r="M17">
        <f t="shared" si="0"/>
        <v>4.0000000000000036E-2</v>
      </c>
      <c r="N17">
        <f t="shared" si="0"/>
        <v>5.0000000000000044E-2</v>
      </c>
      <c r="O17">
        <f t="shared" si="0"/>
        <v>6.0000000000000053E-2</v>
      </c>
      <c r="P17">
        <f t="shared" si="0"/>
        <v>6.9999999999999951E-2</v>
      </c>
      <c r="Q17">
        <f t="shared" si="0"/>
        <v>7.999999999999996E-2</v>
      </c>
      <c r="R17">
        <f t="shared" si="0"/>
        <v>8.9999999999999969E-2</v>
      </c>
      <c r="S17">
        <f t="shared" si="0"/>
        <v>9.9999999999999978E-2</v>
      </c>
      <c r="T17">
        <f t="shared" si="0"/>
        <v>0.10999999999999999</v>
      </c>
      <c r="U17">
        <f t="shared" si="0"/>
        <v>0.12</v>
      </c>
      <c r="V17">
        <f t="shared" si="0"/>
        <v>0.13</v>
      </c>
      <c r="W17">
        <f t="shared" si="0"/>
        <v>0.14000000000000001</v>
      </c>
      <c r="X17">
        <f t="shared" si="0"/>
        <v>0.15000000000000002</v>
      </c>
      <c r="Y17">
        <f t="shared" si="0"/>
        <v>0.16000000000000003</v>
      </c>
    </row>
    <row r="18" spans="1:25" x14ac:dyDescent="0.3">
      <c r="A18" s="2">
        <v>13.310600000000001</v>
      </c>
      <c r="B18" s="2">
        <v>10.346451436445633</v>
      </c>
      <c r="C18" s="2">
        <f>51.36/10^4</f>
        <v>5.1359999999999999E-3</v>
      </c>
      <c r="D18" s="2">
        <f>131.56/10^4</f>
        <v>1.3156000000000001E-2</v>
      </c>
      <c r="H18" t="s">
        <v>40</v>
      </c>
      <c r="I18">
        <v>1</v>
      </c>
      <c r="J18">
        <v>0.99</v>
      </c>
      <c r="K18">
        <v>0.98</v>
      </c>
      <c r="L18">
        <v>0.97</v>
      </c>
      <c r="M18">
        <v>0.96</v>
      </c>
      <c r="N18">
        <v>0.95</v>
      </c>
      <c r="O18">
        <v>0.94</v>
      </c>
      <c r="P18">
        <v>0.93</v>
      </c>
      <c r="Q18">
        <v>0.92</v>
      </c>
      <c r="R18">
        <v>0.91</v>
      </c>
      <c r="S18">
        <v>0.9</v>
      </c>
      <c r="T18">
        <v>0.89</v>
      </c>
      <c r="U18">
        <v>0.88</v>
      </c>
      <c r="V18">
        <v>0.87</v>
      </c>
      <c r="W18">
        <v>0.86</v>
      </c>
      <c r="X18">
        <v>0.85</v>
      </c>
      <c r="Y18">
        <v>0.84</v>
      </c>
    </row>
    <row r="19" spans="1:25" x14ac:dyDescent="0.3">
      <c r="A19" s="2" t="s">
        <v>1</v>
      </c>
      <c r="B19" s="2" t="s">
        <v>2</v>
      </c>
      <c r="C19" s="2" t="s">
        <v>3</v>
      </c>
      <c r="D19" t="s">
        <v>4</v>
      </c>
      <c r="E19" t="s">
        <v>5</v>
      </c>
      <c r="F19" t="s">
        <v>6</v>
      </c>
      <c r="H19" t="s">
        <v>37</v>
      </c>
      <c r="I19">
        <f>$B$18*(1-I18)+$D$20*I18</f>
        <v>44.1</v>
      </c>
      <c r="J19">
        <f t="shared" ref="J19:Y19" si="1">$B$18*(1-J18)+$D$20*J18</f>
        <v>43.762464514364453</v>
      </c>
      <c r="K19">
        <f t="shared" si="1"/>
        <v>43.424929028728918</v>
      </c>
      <c r="L19">
        <f t="shared" si="1"/>
        <v>43.08739354309337</v>
      </c>
      <c r="M19">
        <f t="shared" si="1"/>
        <v>42.749858057457821</v>
      </c>
      <c r="N19">
        <f t="shared" si="1"/>
        <v>42.41232257182228</v>
      </c>
      <c r="O19">
        <f t="shared" si="1"/>
        <v>42.074787086186738</v>
      </c>
      <c r="P19">
        <f t="shared" si="1"/>
        <v>41.737251600551197</v>
      </c>
      <c r="Q19">
        <f t="shared" si="1"/>
        <v>41.399716114915655</v>
      </c>
      <c r="R19">
        <f t="shared" si="1"/>
        <v>41.062180629280107</v>
      </c>
      <c r="S19">
        <f t="shared" si="1"/>
        <v>40.724645143644565</v>
      </c>
      <c r="T19">
        <f t="shared" si="1"/>
        <v>40.387109658009024</v>
      </c>
      <c r="U19">
        <f t="shared" si="1"/>
        <v>40.049574172373475</v>
      </c>
      <c r="V19">
        <f t="shared" si="1"/>
        <v>39.712038686737934</v>
      </c>
      <c r="W19">
        <f t="shared" si="1"/>
        <v>39.374503201102392</v>
      </c>
      <c r="X19">
        <f t="shared" si="1"/>
        <v>39.036967715466844</v>
      </c>
      <c r="Y19">
        <f t="shared" si="1"/>
        <v>38.699432229831302</v>
      </c>
    </row>
    <row r="20" spans="1:25" x14ac:dyDescent="0.3">
      <c r="A20" s="2">
        <v>29.45</v>
      </c>
      <c r="B20" s="2">
        <v>13.04</v>
      </c>
      <c r="C20" s="2">
        <v>2.78</v>
      </c>
      <c r="D20">
        <v>44.1</v>
      </c>
      <c r="E20">
        <v>0.48</v>
      </c>
      <c r="F20">
        <v>0.48</v>
      </c>
      <c r="H20" t="s">
        <v>38</v>
      </c>
      <c r="I20">
        <f>$C$18*(1-I18)+$C$20*I18</f>
        <v>2.78</v>
      </c>
      <c r="J20">
        <f t="shared" ref="J20:Y20" si="2">$C$18*(1-J18)+$C$20*J18</f>
        <v>2.7522513599999998</v>
      </c>
      <c r="K20">
        <f t="shared" si="2"/>
        <v>2.7245027199999998</v>
      </c>
      <c r="L20">
        <f t="shared" si="2"/>
        <v>2.6967540799999998</v>
      </c>
      <c r="M20">
        <f t="shared" si="2"/>
        <v>2.6690054399999994</v>
      </c>
      <c r="N20">
        <f t="shared" si="2"/>
        <v>2.6412567999999994</v>
      </c>
      <c r="O20">
        <f t="shared" si="2"/>
        <v>2.6135081599999994</v>
      </c>
      <c r="P20">
        <f t="shared" si="2"/>
        <v>2.5857595199999999</v>
      </c>
      <c r="Q20">
        <f t="shared" si="2"/>
        <v>2.5580108799999999</v>
      </c>
      <c r="R20">
        <f t="shared" si="2"/>
        <v>2.5302622399999999</v>
      </c>
      <c r="S20">
        <f t="shared" si="2"/>
        <v>2.5025135999999999</v>
      </c>
      <c r="T20">
        <f t="shared" si="2"/>
        <v>2.4747649599999999</v>
      </c>
      <c r="U20">
        <f t="shared" si="2"/>
        <v>2.4470163199999995</v>
      </c>
      <c r="V20">
        <f t="shared" si="2"/>
        <v>2.4192676799999995</v>
      </c>
      <c r="W20">
        <f t="shared" si="2"/>
        <v>2.3915190399999995</v>
      </c>
      <c r="X20">
        <f t="shared" si="2"/>
        <v>2.3637703999999999</v>
      </c>
      <c r="Y20">
        <f t="shared" si="2"/>
        <v>2.3360217599999999</v>
      </c>
    </row>
    <row r="21" spans="1:25" x14ac:dyDescent="0.3">
      <c r="H21" t="s">
        <v>39</v>
      </c>
      <c r="I21">
        <f>$D$18*(1-I18)+$B$20*I18</f>
        <v>13.04</v>
      </c>
      <c r="J21">
        <f t="shared" ref="J21:Y21" si="3">$D$18*(1-J18)+$B$20*J18</f>
        <v>12.909731559999999</v>
      </c>
      <c r="K21">
        <f t="shared" si="3"/>
        <v>12.779463119999999</v>
      </c>
      <c r="L21">
        <f t="shared" si="3"/>
        <v>12.649194679999999</v>
      </c>
      <c r="M21">
        <f t="shared" si="3"/>
        <v>12.518926239999997</v>
      </c>
      <c r="N21">
        <f t="shared" si="3"/>
        <v>12.388657799999999</v>
      </c>
      <c r="O21">
        <f t="shared" si="3"/>
        <v>12.258389359999999</v>
      </c>
      <c r="P21">
        <f t="shared" si="3"/>
        <v>12.128120920000001</v>
      </c>
      <c r="Q21">
        <f t="shared" si="3"/>
        <v>11.997852480000001</v>
      </c>
      <c r="R21">
        <f t="shared" si="3"/>
        <v>11.867584040000001</v>
      </c>
      <c r="S21">
        <f t="shared" si="3"/>
        <v>11.737315599999999</v>
      </c>
      <c r="T21">
        <f t="shared" si="3"/>
        <v>11.607047159999999</v>
      </c>
      <c r="U21">
        <f t="shared" si="3"/>
        <v>11.476778719999999</v>
      </c>
      <c r="V21">
        <f t="shared" si="3"/>
        <v>11.346510279999999</v>
      </c>
      <c r="W21">
        <f t="shared" si="3"/>
        <v>11.21624184</v>
      </c>
      <c r="X21">
        <f t="shared" si="3"/>
        <v>11.0859734</v>
      </c>
      <c r="Y21">
        <f t="shared" si="3"/>
        <v>10.955704959999998</v>
      </c>
    </row>
    <row r="22" spans="1:25" x14ac:dyDescent="0.3">
      <c r="H22" t="s">
        <v>36</v>
      </c>
      <c r="I22">
        <f>(I19/55.845)/((I19/55.845)+(I20/58.6934)+(I21/63.546))</f>
        <v>0.75766950655140275</v>
      </c>
      <c r="J22">
        <f t="shared" ref="J22:Y22" si="4">(J19/55.845)/((J19/55.845)+(J20/58.6934)+(J21/63.546))</f>
        <v>0.75810168301981462</v>
      </c>
      <c r="K22">
        <f t="shared" si="4"/>
        <v>0.75854108285217392</v>
      </c>
      <c r="L22">
        <f t="shared" si="4"/>
        <v>0.7589878886707645</v>
      </c>
      <c r="M22">
        <f t="shared" si="4"/>
        <v>0.75944228930630653</v>
      </c>
      <c r="N22">
        <f t="shared" si="4"/>
        <v>0.75990448006404732</v>
      </c>
      <c r="O22">
        <f t="shared" si="4"/>
        <v>0.76037466300365208</v>
      </c>
      <c r="P22">
        <f t="shared" si="4"/>
        <v>0.76085304723374525</v>
      </c>
      <c r="Q22">
        <f t="shared" si="4"/>
        <v>0.7613398492219976</v>
      </c>
      <c r="R22">
        <f t="shared" si="4"/>
        <v>0.76183529312172737</v>
      </c>
      <c r="S22">
        <f t="shared" si="4"/>
        <v>0.76233961111605408</v>
      </c>
      <c r="T22">
        <f t="shared" si="4"/>
        <v>0.76285304378070828</v>
      </c>
      <c r="U22">
        <f t="shared" si="4"/>
        <v>0.76337584046669515</v>
      </c>
      <c r="V22">
        <f t="shared" si="4"/>
        <v>0.76390825970408716</v>
      </c>
      <c r="W22">
        <f t="shared" si="4"/>
        <v>0.76445056962831937</v>
      </c>
      <c r="X22">
        <f t="shared" si="4"/>
        <v>0.76500304843046574</v>
      </c>
      <c r="Y22">
        <f t="shared" si="4"/>
        <v>0.76556598483308591</v>
      </c>
    </row>
    <row r="24" spans="1:25" x14ac:dyDescent="0.3">
      <c r="H24" s="6" t="s">
        <v>47</v>
      </c>
      <c r="I24" s="6">
        <f>I19/Y19</f>
        <v>1.1395516021551781</v>
      </c>
    </row>
    <row r="25" spans="1:25" x14ac:dyDescent="0.3">
      <c r="H25" s="6" t="s">
        <v>3</v>
      </c>
      <c r="I25" s="6">
        <f>I20/Y20</f>
        <v>1.1900574076844215</v>
      </c>
    </row>
    <row r="26" spans="1:25" x14ac:dyDescent="0.3">
      <c r="H26" s="6" t="s">
        <v>39</v>
      </c>
      <c r="I26" s="6">
        <f>I21/Y21</f>
        <v>1.1902474598950865</v>
      </c>
    </row>
    <row r="27" spans="1:25" x14ac:dyDescent="0.3">
      <c r="H27" s="6" t="s">
        <v>49</v>
      </c>
      <c r="I27" s="6">
        <f>I22/Y22</f>
        <v>0.98968543739125925</v>
      </c>
    </row>
    <row r="28" spans="1:25" x14ac:dyDescent="0.3">
      <c r="A28" s="2" t="s">
        <v>43</v>
      </c>
      <c r="I28" t="s">
        <v>41</v>
      </c>
      <c r="M28" t="s">
        <v>46</v>
      </c>
    </row>
    <row r="29" spans="1:25" x14ac:dyDescent="0.3">
      <c r="B29" s="2" t="s">
        <v>26</v>
      </c>
      <c r="C29" s="2" t="s">
        <v>24</v>
      </c>
      <c r="D29" s="2" t="s">
        <v>25</v>
      </c>
      <c r="I29">
        <f>1-I30</f>
        <v>0</v>
      </c>
      <c r="J29">
        <f t="shared" ref="J29:Y29" si="5">1-J30</f>
        <v>1.0000000000000009E-2</v>
      </c>
      <c r="K29">
        <f t="shared" si="5"/>
        <v>2.0000000000000018E-2</v>
      </c>
      <c r="L29">
        <f t="shared" si="5"/>
        <v>3.0000000000000027E-2</v>
      </c>
      <c r="M29">
        <f t="shared" si="5"/>
        <v>4.0000000000000036E-2</v>
      </c>
      <c r="N29">
        <f t="shared" si="5"/>
        <v>5.0000000000000044E-2</v>
      </c>
      <c r="O29">
        <f t="shared" si="5"/>
        <v>6.0000000000000053E-2</v>
      </c>
      <c r="P29">
        <f t="shared" si="5"/>
        <v>6.9999999999999951E-2</v>
      </c>
      <c r="Q29">
        <f t="shared" si="5"/>
        <v>7.999999999999996E-2</v>
      </c>
      <c r="R29">
        <f t="shared" si="5"/>
        <v>8.9999999999999969E-2</v>
      </c>
      <c r="S29">
        <f t="shared" si="5"/>
        <v>9.9999999999999978E-2</v>
      </c>
      <c r="T29">
        <f t="shared" si="5"/>
        <v>0.10999999999999999</v>
      </c>
      <c r="U29">
        <f t="shared" si="5"/>
        <v>0.12</v>
      </c>
      <c r="V29">
        <f t="shared" si="5"/>
        <v>0.13</v>
      </c>
      <c r="W29">
        <f t="shared" si="5"/>
        <v>0.14000000000000001</v>
      </c>
      <c r="X29">
        <f t="shared" si="5"/>
        <v>0.15000000000000002</v>
      </c>
      <c r="Y29">
        <f t="shared" si="5"/>
        <v>0.16000000000000003</v>
      </c>
    </row>
    <row r="30" spans="1:25" x14ac:dyDescent="0.3">
      <c r="A30" s="2">
        <v>13.310600000000001</v>
      </c>
      <c r="B30" s="2">
        <v>6.4073594872223154</v>
      </c>
      <c r="C30" s="2">
        <f>1.725/10^4</f>
        <v>1.7250000000000002E-4</v>
      </c>
      <c r="D30" s="2">
        <f>21.7625/10^4</f>
        <v>2.1762499999999998E-3</v>
      </c>
      <c r="H30" t="s">
        <v>40</v>
      </c>
      <c r="I30">
        <v>1</v>
      </c>
      <c r="J30">
        <v>0.99</v>
      </c>
      <c r="K30">
        <v>0.98</v>
      </c>
      <c r="L30">
        <v>0.97</v>
      </c>
      <c r="M30">
        <v>0.96</v>
      </c>
      <c r="N30">
        <v>0.95</v>
      </c>
      <c r="O30">
        <v>0.94</v>
      </c>
      <c r="P30">
        <v>0.93</v>
      </c>
      <c r="Q30">
        <v>0.92</v>
      </c>
      <c r="R30">
        <v>0.91</v>
      </c>
      <c r="S30">
        <v>0.9</v>
      </c>
      <c r="T30">
        <v>0.89</v>
      </c>
      <c r="U30">
        <v>0.88</v>
      </c>
      <c r="V30">
        <v>0.87</v>
      </c>
      <c r="W30">
        <v>0.86</v>
      </c>
      <c r="X30">
        <v>0.85</v>
      </c>
      <c r="Y30">
        <v>0.84</v>
      </c>
    </row>
    <row r="31" spans="1:25" x14ac:dyDescent="0.3">
      <c r="A31" s="2" t="s">
        <v>1</v>
      </c>
      <c r="B31" s="2" t="s">
        <v>2</v>
      </c>
      <c r="C31" s="2" t="s">
        <v>3</v>
      </c>
      <c r="D31" t="s">
        <v>4</v>
      </c>
      <c r="E31" t="s">
        <v>5</v>
      </c>
      <c r="F31" t="s">
        <v>6</v>
      </c>
      <c r="H31" t="s">
        <v>37</v>
      </c>
      <c r="I31">
        <f>$B$30*(1-I30)+$D$32*I30</f>
        <v>63.172038301625562</v>
      </c>
      <c r="J31">
        <f t="shared" ref="J31:Y31" si="6">$B$30*(1-J30)+$D$32*J30</f>
        <v>62.604391513481531</v>
      </c>
      <c r="K31">
        <f t="shared" si="6"/>
        <v>62.036744725337499</v>
      </c>
      <c r="L31">
        <f t="shared" si="6"/>
        <v>61.469097937193467</v>
      </c>
      <c r="M31">
        <f t="shared" si="6"/>
        <v>60.901451149049429</v>
      </c>
      <c r="N31">
        <f t="shared" si="6"/>
        <v>60.333804360905404</v>
      </c>
      <c r="O31">
        <f t="shared" si="6"/>
        <v>59.766157572761365</v>
      </c>
      <c r="P31">
        <f t="shared" si="6"/>
        <v>59.198510784617341</v>
      </c>
      <c r="Q31">
        <f t="shared" si="6"/>
        <v>58.630863996473302</v>
      </c>
      <c r="R31">
        <f t="shared" si="6"/>
        <v>58.063217208329277</v>
      </c>
      <c r="S31">
        <f t="shared" si="6"/>
        <v>57.495570420185238</v>
      </c>
      <c r="T31">
        <f t="shared" si="6"/>
        <v>56.927923632041207</v>
      </c>
      <c r="U31">
        <f t="shared" si="6"/>
        <v>56.360276843897175</v>
      </c>
      <c r="V31">
        <f t="shared" si="6"/>
        <v>55.792630055753143</v>
      </c>
      <c r="W31">
        <f t="shared" si="6"/>
        <v>55.224983267609105</v>
      </c>
      <c r="X31">
        <f t="shared" si="6"/>
        <v>54.65733647946508</v>
      </c>
      <c r="Y31">
        <f t="shared" si="6"/>
        <v>54.089689691321041</v>
      </c>
    </row>
    <row r="32" spans="1:25" x14ac:dyDescent="0.3">
      <c r="A32">
        <v>29.19</v>
      </c>
      <c r="B32" s="2">
        <v>7.0403624432857832</v>
      </c>
      <c r="C32" s="2">
        <v>0.39111977321813368</v>
      </c>
      <c r="D32" s="2">
        <v>63.172038301625562</v>
      </c>
      <c r="E32">
        <v>5.47</v>
      </c>
      <c r="F32">
        <v>0.48</v>
      </c>
      <c r="H32" t="s">
        <v>38</v>
      </c>
      <c r="I32">
        <f>$C$30*(1-I30)+$C$32*I30</f>
        <v>0.39111977321813368</v>
      </c>
      <c r="J32">
        <f t="shared" ref="J32:Y32" si="7">$C$30*(1-J30)+$C$32*J30</f>
        <v>0.38721030048595234</v>
      </c>
      <c r="K32">
        <f t="shared" si="7"/>
        <v>0.383300827753771</v>
      </c>
      <c r="L32">
        <f t="shared" si="7"/>
        <v>0.37939135502158966</v>
      </c>
      <c r="M32">
        <f t="shared" si="7"/>
        <v>0.37548188228940832</v>
      </c>
      <c r="N32">
        <f t="shared" si="7"/>
        <v>0.37157240955722698</v>
      </c>
      <c r="O32">
        <f t="shared" si="7"/>
        <v>0.36766293682504564</v>
      </c>
      <c r="P32">
        <f t="shared" si="7"/>
        <v>0.36375346409286435</v>
      </c>
      <c r="Q32">
        <f t="shared" si="7"/>
        <v>0.35984399136068301</v>
      </c>
      <c r="R32">
        <f t="shared" si="7"/>
        <v>0.35593451862850167</v>
      </c>
      <c r="S32">
        <f t="shared" si="7"/>
        <v>0.35202504589632033</v>
      </c>
      <c r="T32">
        <f t="shared" si="7"/>
        <v>0.34811557316413894</v>
      </c>
      <c r="U32">
        <f t="shared" si="7"/>
        <v>0.34420610043195765</v>
      </c>
      <c r="V32">
        <f t="shared" si="7"/>
        <v>0.34029662769977631</v>
      </c>
      <c r="W32">
        <f t="shared" si="7"/>
        <v>0.33638715496759497</v>
      </c>
      <c r="X32">
        <f t="shared" si="7"/>
        <v>0.33247768223541363</v>
      </c>
      <c r="Y32">
        <f t="shared" si="7"/>
        <v>0.32856820950323229</v>
      </c>
    </row>
    <row r="33" spans="2:25" x14ac:dyDescent="0.3">
      <c r="H33" t="s">
        <v>39</v>
      </c>
      <c r="I33">
        <f>$D$30*(1-I30)+$B$32*I30</f>
        <v>7.0403624432857832</v>
      </c>
      <c r="J33">
        <f t="shared" ref="J33:Y33" si="8">$D$30*(1-J30)+$B$32*J30</f>
        <v>6.9699805813529254</v>
      </c>
      <c r="K33">
        <f t="shared" si="8"/>
        <v>6.8995987194200668</v>
      </c>
      <c r="L33">
        <f t="shared" si="8"/>
        <v>6.8292168574872099</v>
      </c>
      <c r="M33">
        <f t="shared" si="8"/>
        <v>6.7588349955543521</v>
      </c>
      <c r="N33">
        <f t="shared" si="8"/>
        <v>6.6884531336214934</v>
      </c>
      <c r="O33">
        <f t="shared" si="8"/>
        <v>6.6180712716886356</v>
      </c>
      <c r="P33">
        <f t="shared" si="8"/>
        <v>6.5476894097557787</v>
      </c>
      <c r="Q33">
        <f t="shared" si="8"/>
        <v>6.477307547822921</v>
      </c>
      <c r="R33">
        <f t="shared" si="8"/>
        <v>6.4069256858900632</v>
      </c>
      <c r="S33">
        <f t="shared" si="8"/>
        <v>6.3365438239572054</v>
      </c>
      <c r="T33">
        <f t="shared" si="8"/>
        <v>6.2661619620243467</v>
      </c>
      <c r="U33">
        <f t="shared" si="8"/>
        <v>6.1957801000914889</v>
      </c>
      <c r="V33">
        <f t="shared" si="8"/>
        <v>6.125398238158632</v>
      </c>
      <c r="W33">
        <f t="shared" si="8"/>
        <v>6.0550163762257734</v>
      </c>
      <c r="X33">
        <f t="shared" si="8"/>
        <v>5.9846345142929156</v>
      </c>
      <c r="Y33">
        <f t="shared" si="8"/>
        <v>5.9142526523600578</v>
      </c>
    </row>
    <row r="34" spans="2:25" x14ac:dyDescent="0.3">
      <c r="H34" t="s">
        <v>36</v>
      </c>
      <c r="I34">
        <f>(I31/55.845)/((I31/55.845)+(I32/58.6934)+(I33/63.546))</f>
        <v>0.90593475339761198</v>
      </c>
      <c r="J34">
        <f t="shared" ref="J34" si="9">(J31/55.845)/((J31/55.845)+(J32/58.6934)+(J33/63.546))</f>
        <v>0.90602170635600454</v>
      </c>
      <c r="K34">
        <f t="shared" ref="K34" si="10">(K31/55.845)/((K31/55.845)+(K32/58.6934)+(K33/63.546))</f>
        <v>0.9061102677375934</v>
      </c>
      <c r="L34">
        <f t="shared" ref="L34" si="11">(L31/55.845)/((L31/55.845)+(L32/58.6934)+(L33/63.546))</f>
        <v>0.90620048258700037</v>
      </c>
      <c r="M34">
        <f t="shared" ref="M34" si="12">(M31/55.845)/((M31/55.845)+(M32/58.6934)+(M33/63.546))</f>
        <v>0.90629239764669167</v>
      </c>
      <c r="N34">
        <f t="shared" ref="N34" si="13">(N31/55.845)/((N31/55.845)+(N32/58.6934)+(N33/63.546))</f>
        <v>0.90638606143773104</v>
      </c>
      <c r="O34">
        <f t="shared" ref="O34" si="14">(O31/55.845)/((O31/55.845)+(O32/58.6934)+(O33/63.546))</f>
        <v>0.90648152434519158</v>
      </c>
      <c r="P34">
        <f t="shared" ref="P34" si="15">(P31/55.845)/((P31/55.845)+(P32/58.6934)+(P33/63.546))</f>
        <v>0.9065788387085334</v>
      </c>
      <c r="Q34">
        <f t="shared" ref="Q34" si="16">(Q31/55.845)/((Q31/55.845)+(Q32/58.6934)+(Q33/63.546))</f>
        <v>0.9066780589172917</v>
      </c>
      <c r="R34">
        <f t="shared" ref="R34" si="17">(R31/55.845)/((R31/55.845)+(R32/58.6934)+(R33/63.546))</f>
        <v>0.90677924151244571</v>
      </c>
      <c r="S34">
        <f t="shared" ref="S34" si="18">(S31/55.845)/((S31/55.845)+(S32/58.6934)+(S33/63.546))</f>
        <v>0.90688244529385698</v>
      </c>
      <c r="T34">
        <f t="shared" ref="T34" si="19">(T31/55.845)/((T31/55.845)+(T32/58.6934)+(T33/63.546))</f>
        <v>0.90698773143421496</v>
      </c>
      <c r="U34">
        <f t="shared" ref="U34" si="20">(U31/55.845)/((U31/55.845)+(U32/58.6934)+(U33/63.546))</f>
        <v>0.9070951635999509</v>
      </c>
      <c r="V34">
        <f t="shared" ref="V34" si="21">(V31/55.845)/((V31/55.845)+(V32/58.6934)+(V33/63.546))</f>
        <v>0.90720480807961656</v>
      </c>
      <c r="W34">
        <f t="shared" ref="W34" si="22">(W31/55.845)/((W31/55.845)+(W32/58.6934)+(W33/63.546))</f>
        <v>0.90731673392028245</v>
      </c>
      <c r="X34">
        <f t="shared" ref="X34" si="23">(X31/55.845)/((X31/55.845)+(X32/58.6934)+(X33/63.546))</f>
        <v>0.9074310130725356</v>
      </c>
      <c r="Y34">
        <f t="shared" ref="Y34" si="24">(Y31/55.845)/((Y31/55.845)+(Y32/58.6934)+(Y33/63.546))</f>
        <v>0.90754772054472099</v>
      </c>
    </row>
    <row r="35" spans="2:25" x14ac:dyDescent="0.3">
      <c r="B35" s="2">
        <v>63.172038301625562</v>
      </c>
      <c r="C35" s="2">
        <v>0.39111977321813368</v>
      </c>
      <c r="D35" s="2">
        <v>7.0403624432857832</v>
      </c>
    </row>
    <row r="36" spans="2:25" x14ac:dyDescent="0.3">
      <c r="H36" s="6" t="s">
        <v>4</v>
      </c>
      <c r="I36" s="6">
        <f>I31/Y31</f>
        <v>1.1679127512495571</v>
      </c>
    </row>
    <row r="37" spans="2:25" x14ac:dyDescent="0.3">
      <c r="H37" s="6" t="s">
        <v>3</v>
      </c>
      <c r="I37" s="6">
        <f>I32/Y32</f>
        <v>1.1903761894964644</v>
      </c>
    </row>
    <row r="38" spans="2:25" x14ac:dyDescent="0.3">
      <c r="H38" s="6" t="s">
        <v>2</v>
      </c>
      <c r="I38" s="6">
        <f>I33/Y33</f>
        <v>1.1904061015175529</v>
      </c>
    </row>
    <row r="39" spans="2:25" x14ac:dyDescent="0.3">
      <c r="H39" s="6" t="s">
        <v>48</v>
      </c>
      <c r="I39">
        <f>I34/Y34</f>
        <v>0.99822271919085326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INFO</vt:lpstr>
      <vt:lpstr>UluOnes</vt:lpstr>
      <vt:lpstr>MixingInSilicate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2020-12-28T16:25:30Z</dcterms:created>
  <dcterms:modified xsi:type="dcterms:W3CDTF">2022-02-07T20:46:19Z</dcterms:modified>
</cp:coreProperties>
</file>