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44F8D4B-1972-4950-BC82-62B37462C876}" xr6:coauthVersionLast="40" xr6:coauthVersionMax="40" xr10:uidLastSave="{00000000-0000-0000-0000-000000000000}"/>
  <bookViews>
    <workbookView xWindow="-98" yWindow="-98" windowWidth="22695" windowHeight="14595" activeTab="4" xr2:uid="{00000000-000D-0000-FFFF-FFFF00000000}"/>
  </bookViews>
  <sheets>
    <sheet name="Monthly Chip Consump." sheetId="1" r:id="rId1"/>
    <sheet name="Lay's" sheetId="2" r:id="rId2"/>
    <sheet name="Kettle" sheetId="4" r:id="rId3"/>
    <sheet name="Herr's" sheetId="5" r:id="rId4"/>
    <sheet name="Lorenz" sheetId="6" r:id="rId5"/>
  </sheets>
  <definedNames>
    <definedName name="solver_adj" localSheetId="3" hidden="1">'Herr''s'!$H$3,'Herr''s'!$H$4</definedName>
    <definedName name="solver_adj" localSheetId="2" hidden="1">Kettle!$H$3,Kettle!$H$4</definedName>
    <definedName name="solver_adj" localSheetId="1" hidden="1">'Lay''s'!$H$3,'Lay''s'!$H$4</definedName>
    <definedName name="solver_adj" localSheetId="0" hidden="1">'Monthly Chip Consump.'!$H$2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3" hidden="1">'Herr''s'!$H$3</definedName>
    <definedName name="solver_lhs1" localSheetId="2" hidden="1">Kettle!$H$3</definedName>
    <definedName name="solver_lhs1" localSheetId="1" hidden="1">'Lay''s'!$H$3</definedName>
    <definedName name="solver_lhs1" localSheetId="0" hidden="1">'Monthly Chip Consump.'!$H$2</definedName>
    <definedName name="solver_lhs2" localSheetId="3" hidden="1">'Herr''s'!$H$4</definedName>
    <definedName name="solver_lhs2" localSheetId="2" hidden="1">Kettle!$H$4</definedName>
    <definedName name="solver_lhs2" localSheetId="1" hidden="1">'Lay''s'!$H$4</definedName>
    <definedName name="solver_lhs2" localSheetId="0" hidden="1">'Monthly Chip Consump.'!$H$5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3" hidden="1">2</definedName>
    <definedName name="solver_num" localSheetId="2" hidden="1">2</definedName>
    <definedName name="solver_num" localSheetId="1" hidden="1">2</definedName>
    <definedName name="solver_num" localSheetId="0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3" hidden="1">'Herr''s'!$O$16</definedName>
    <definedName name="solver_opt" localSheetId="2" hidden="1">Kettle!$O$16</definedName>
    <definedName name="solver_opt" localSheetId="1" hidden="1">'Lay''s'!$O$16</definedName>
    <definedName name="solver_opt" localSheetId="0" hidden="1">'Monthly Chip Consump.'!$O$47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3" hidden="1">3</definedName>
    <definedName name="solver_rel1" localSheetId="2" hidden="1">3</definedName>
    <definedName name="solver_rel1" localSheetId="1" hidden="1">3</definedName>
    <definedName name="solver_rel1" localSheetId="0" hidden="1">3</definedName>
    <definedName name="solver_rel2" localSheetId="3" hidden="1">3</definedName>
    <definedName name="solver_rel2" localSheetId="2" hidden="1">3</definedName>
    <definedName name="solver_rel2" localSheetId="1" hidden="1">3</definedName>
    <definedName name="solver_rel2" localSheetId="0" hidden="1">3</definedName>
    <definedName name="solver_rhs1" localSheetId="3" hidden="1">0.0001</definedName>
    <definedName name="solver_rhs1" localSheetId="2" hidden="1">0.0001</definedName>
    <definedName name="solver_rhs1" localSheetId="1" hidden="1">0.00001</definedName>
    <definedName name="solver_rhs1" localSheetId="0" hidden="1">1</definedName>
    <definedName name="solver_rhs2" localSheetId="3" hidden="1">0.0001</definedName>
    <definedName name="solver_rhs2" localSheetId="2" hidden="1">0.0001</definedName>
    <definedName name="solver_rhs2" localSheetId="1" hidden="1">0.00001</definedName>
    <definedName name="solver_rhs2" localSheetId="0" hidden="1">0.000001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3" hidden="1">2</definedName>
    <definedName name="solver_typ" localSheetId="2" hidden="1">2</definedName>
    <definedName name="solver_typ" localSheetId="1" hidden="1">2</definedName>
    <definedName name="solver_typ" localSheetId="0" hidden="1">3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0" hidden="1">0.8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F14" i="6"/>
  <c r="F15" i="6"/>
  <c r="F16" i="6"/>
  <c r="F17" i="6"/>
  <c r="F18" i="6"/>
  <c r="F19" i="6"/>
  <c r="F20" i="6"/>
  <c r="F21" i="6"/>
  <c r="F13" i="6"/>
  <c r="E14" i="6"/>
  <c r="E15" i="6"/>
  <c r="E16" i="6"/>
  <c r="E17" i="6"/>
  <c r="E18" i="6"/>
  <c r="E19" i="6"/>
  <c r="E20" i="6"/>
  <c r="E21" i="6"/>
  <c r="E13" i="6"/>
  <c r="D14" i="6"/>
  <c r="D15" i="6"/>
  <c r="D16" i="6"/>
  <c r="D17" i="6"/>
  <c r="D18" i="6"/>
  <c r="D19" i="6"/>
  <c r="D20" i="6"/>
  <c r="D21" i="6"/>
  <c r="D13" i="6"/>
  <c r="C14" i="6"/>
  <c r="C15" i="6"/>
  <c r="C16" i="6"/>
  <c r="C17" i="6"/>
  <c r="C18" i="6"/>
  <c r="C19" i="6"/>
  <c r="C20" i="6"/>
  <c r="C21" i="6"/>
  <c r="C13" i="6"/>
  <c r="L14" i="5" l="1"/>
  <c r="L13" i="5"/>
  <c r="M13" i="5" s="1"/>
  <c r="L12" i="5"/>
  <c r="L11" i="5"/>
  <c r="C11" i="5"/>
  <c r="L16" i="5" s="1"/>
  <c r="H8" i="5"/>
  <c r="N11" i="5" s="1"/>
  <c r="L14" i="2"/>
  <c r="L13" i="2"/>
  <c r="L12" i="2"/>
  <c r="L11" i="2"/>
  <c r="L14" i="4"/>
  <c r="L13" i="4"/>
  <c r="L12" i="4"/>
  <c r="L11" i="4"/>
  <c r="M11" i="5" l="1"/>
  <c r="M14" i="5"/>
  <c r="M12" i="5"/>
  <c r="O11" i="5"/>
  <c r="H9" i="5"/>
  <c r="H10" i="5" l="1"/>
  <c r="H11" i="5" l="1"/>
  <c r="H12" i="5" l="1"/>
  <c r="N12" i="5"/>
  <c r="O12" i="5" s="1"/>
  <c r="H13" i="5" l="1"/>
  <c r="H14" i="5" s="1"/>
  <c r="H15" i="5" s="1"/>
  <c r="H16" i="5" l="1"/>
  <c r="N14" i="5" s="1"/>
  <c r="O14" i="5" s="1"/>
  <c r="N13" i="5"/>
  <c r="O13" i="5" s="1"/>
  <c r="L16" i="4"/>
  <c r="M14" i="4" s="1"/>
  <c r="M11" i="4"/>
  <c r="C11" i="4"/>
  <c r="H8" i="4"/>
  <c r="N11" i="4" s="1"/>
  <c r="C11" i="2"/>
  <c r="H8" i="2"/>
  <c r="H9" i="2" l="1"/>
  <c r="H10" i="2" s="1"/>
  <c r="O16" i="5"/>
  <c r="M12" i="4"/>
  <c r="M13" i="4"/>
  <c r="O11" i="4"/>
  <c r="H9" i="4"/>
  <c r="N11" i="2"/>
  <c r="H11" i="2" l="1"/>
  <c r="H12" i="2" s="1"/>
  <c r="H10" i="4"/>
  <c r="H13" i="2" l="1"/>
  <c r="H14" i="2" s="1"/>
  <c r="H15" i="2" s="1"/>
  <c r="N12" i="2"/>
  <c r="H11" i="4"/>
  <c r="H12" i="4" s="1"/>
  <c r="H16" i="2" l="1"/>
  <c r="N14" i="2" s="1"/>
  <c r="N13" i="2"/>
  <c r="N12" i="4"/>
  <c r="O12" i="4" s="1"/>
  <c r="H13" i="4"/>
  <c r="H14" i="4" l="1"/>
  <c r="H15" i="4" s="1"/>
  <c r="N13" i="4" l="1"/>
  <c r="O13" i="4" s="1"/>
  <c r="H16" i="4"/>
  <c r="N14" i="4" s="1"/>
  <c r="O14" i="4" s="1"/>
  <c r="H3" i="1"/>
  <c r="H46" i="1"/>
  <c r="H47" i="1" s="1"/>
  <c r="H8" i="1"/>
  <c r="N10" i="1" s="1"/>
  <c r="C26" i="1"/>
  <c r="L17" i="1"/>
  <c r="M10" i="1" s="1"/>
  <c r="S10" i="1"/>
  <c r="R10" i="1"/>
  <c r="O16" i="4" l="1"/>
  <c r="U10" i="1"/>
  <c r="H43" i="1"/>
  <c r="I46" i="1" s="1"/>
  <c r="H48" i="1"/>
  <c r="M11" i="1"/>
  <c r="O10" i="1"/>
  <c r="M15" i="1"/>
  <c r="M12" i="1"/>
  <c r="M13" i="1"/>
  <c r="M14" i="1"/>
  <c r="H9" i="1"/>
  <c r="H10" i="1" s="1"/>
  <c r="I47" i="1" l="1"/>
  <c r="H49" i="1"/>
  <c r="I48" i="1"/>
  <c r="H50" i="1" l="1"/>
  <c r="I49" i="1"/>
  <c r="H11" i="1"/>
  <c r="N11" i="1" s="1"/>
  <c r="O11" i="1" s="1"/>
  <c r="I50" i="1" l="1"/>
  <c r="H51" i="1"/>
  <c r="H12" i="1"/>
  <c r="I51" i="1" l="1"/>
  <c r="H52" i="1"/>
  <c r="H13" i="1"/>
  <c r="H14" i="1" s="1"/>
  <c r="H15" i="1" s="1"/>
  <c r="H16" i="1" s="1"/>
  <c r="H53" i="1" l="1"/>
  <c r="I52" i="1"/>
  <c r="N12" i="1"/>
  <c r="O12" i="1" s="1"/>
  <c r="H17" i="1"/>
  <c r="H54" i="1" l="1"/>
  <c r="I53" i="1"/>
  <c r="H18" i="1"/>
  <c r="H55" i="1" l="1"/>
  <c r="I54" i="1"/>
  <c r="H19" i="1"/>
  <c r="H20" i="1" s="1"/>
  <c r="I55" i="1" l="1"/>
  <c r="H56" i="1"/>
  <c r="H21" i="1"/>
  <c r="H22" i="1" s="1"/>
  <c r="H23" i="1" s="1"/>
  <c r="H24" i="1" s="1"/>
  <c r="N15" i="1" s="1"/>
  <c r="O15" i="1" s="1"/>
  <c r="N13" i="1"/>
  <c r="O13" i="1" s="1"/>
  <c r="H57" i="1" l="1"/>
  <c r="I57" i="1" s="1"/>
  <c r="I56" i="1"/>
  <c r="N14" i="1"/>
  <c r="O14" i="1" s="1"/>
  <c r="O17" i="1" s="1"/>
  <c r="T10" i="1" s="1"/>
  <c r="H58" i="1" l="1"/>
  <c r="H59" i="1" l="1"/>
  <c r="I58" i="1"/>
  <c r="I59" i="1" l="1"/>
  <c r="H60" i="1"/>
  <c r="H61" i="1" l="1"/>
  <c r="H62" i="1" s="1"/>
  <c r="I60" i="1"/>
  <c r="I61" i="1" l="1"/>
  <c r="I62" i="1"/>
  <c r="I64" i="1" l="1"/>
  <c r="O47" i="1"/>
  <c r="M12" i="2" l="1"/>
  <c r="O12" i="2"/>
  <c r="M13" i="2"/>
  <c r="O13" i="2"/>
  <c r="O11" i="2"/>
  <c r="M11" i="2"/>
  <c r="M14" i="2"/>
  <c r="O14" i="2"/>
  <c r="O16" i="2" l="1"/>
</calcChain>
</file>

<file path=xl/sharedStrings.xml><?xml version="1.0" encoding="utf-8"?>
<sst xmlns="http://schemas.openxmlformats.org/spreadsheetml/2006/main" count="142" uniqueCount="57">
  <si>
    <t>Amount of potato chips eaten within 30 days in the U.S. 2018</t>
  </si>
  <si>
    <t>U.S. population: How many bags of potato chips have you eaten in the last 30 days?</t>
  </si>
  <si>
    <t/>
  </si>
  <si>
    <t>16 or more bags</t>
  </si>
  <si>
    <t>12 - 15 bags</t>
  </si>
  <si>
    <t>8 - 11 bags</t>
  </si>
  <si>
    <t>4 - 7 bags</t>
  </si>
  <si>
    <t>1 - 3 bags</t>
  </si>
  <si>
    <t>None</t>
  </si>
  <si>
    <t>DATA</t>
  </si>
  <si>
    <t>16+</t>
  </si>
  <si>
    <t>X</t>
  </si>
  <si>
    <t>t</t>
  </si>
  <si>
    <t>alpha</t>
  </si>
  <si>
    <t>r</t>
  </si>
  <si>
    <t>P(X=x)</t>
  </si>
  <si>
    <t>x</t>
  </si>
  <si>
    <t>1 to 3</t>
  </si>
  <si>
    <t>4 to 7</t>
  </si>
  <si>
    <t>8 to 11</t>
  </si>
  <si>
    <t>12 to 15</t>
  </si>
  <si>
    <t># of consumers (adjusted)</t>
  </si>
  <si>
    <t>unit: millions of people</t>
  </si>
  <si>
    <t>P(X=x) actual</t>
  </si>
  <si>
    <t>P(X=x) expected</t>
  </si>
  <si>
    <t>sq error</t>
  </si>
  <si>
    <t>α</t>
  </si>
  <si>
    <t>Consumption of potato chips in the U.S. 2018</t>
  </si>
  <si>
    <t>U.S. population: Do you eat potato chips?</t>
  </si>
  <si>
    <t>Yes</t>
  </si>
  <si>
    <t>No</t>
  </si>
  <si>
    <t>Don't know / no answer</t>
  </si>
  <si>
    <t>p(HCNB)</t>
  </si>
  <si>
    <t>P adjusted</t>
  </si>
  <si>
    <t>P(buyer)</t>
  </si>
  <si>
    <t>P(X=x) NBD</t>
  </si>
  <si>
    <t>mean</t>
  </si>
  <si>
    <t>P(X&gt;7)</t>
  </si>
  <si>
    <t>(I deleted the formulas so the graph won't keep changing everytime I change a parameter)</t>
  </si>
  <si>
    <t>MONTHLY</t>
  </si>
  <si>
    <t>TWO-MONTH FORECAST</t>
  </si>
  <si>
    <t>8 or more bags</t>
  </si>
  <si>
    <t>LAY'S</t>
  </si>
  <si>
    <t>8+</t>
  </si>
  <si>
    <t>KETTLE</t>
  </si>
  <si>
    <t>Herr's</t>
  </si>
  <si>
    <t>all</t>
  </si>
  <si>
    <t>lays</t>
  </si>
  <si>
    <t>kettle</t>
  </si>
  <si>
    <t>herrs</t>
  </si>
  <si>
    <t>percentile</t>
  </si>
  <si>
    <t>All height</t>
  </si>
  <si>
    <t>Lays</t>
  </si>
  <si>
    <t>Kettle</t>
  </si>
  <si>
    <t>Herrs</t>
  </si>
  <si>
    <t>Lay's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</si>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</sst>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0" fillId="0" borderId="0" xfId="0" applyNumberFormat="1"/>
    <xf numFmtId="3" fontId="0" fillId="0" borderId="0" xfId="0" applyNumberFormat="1" applyAlignment="1">
      <alignment horizontal="right" vertical="center"/>
    </xf>
    <xf numFmtId="164" fontId="0" fillId="0" borderId="0" xfId="0" applyNumberFormat="1"/>
  </cellXfs>
  <cellStyles count="1">
    <cellStyle name="Normal" xfId="0" builtinId="0"/>
  </cellStyles>
  <dxfs count="4"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Chip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'Monthly Chip Consump.'!$K$10:$K$15</c:f>
              <c:strCache>
                <c:ptCount val="6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 to 11</c:v>
                </c:pt>
                <c:pt idx="4">
                  <c:v>12 to 15</c:v>
                </c:pt>
                <c:pt idx="5">
                  <c:v>16+</c:v>
                </c:pt>
              </c:strCache>
            </c:strRef>
          </c:cat>
          <c:val>
            <c:numRef>
              <c:f>'Monthly Chip Consump.'!$M$10:$M$15</c:f>
              <c:numCache>
                <c:formatCode>General</c:formatCode>
                <c:ptCount val="6"/>
                <c:pt idx="0">
                  <c:v>2.8754684347074087E-2</c:v>
                </c:pt>
                <c:pt idx="1">
                  <c:v>0.17335687518016721</c:v>
                </c:pt>
                <c:pt idx="2">
                  <c:v>0.37618910348803697</c:v>
                </c:pt>
                <c:pt idx="3">
                  <c:v>0.20827327760161429</c:v>
                </c:pt>
                <c:pt idx="4">
                  <c:v>8.788555779763621E-2</c:v>
                </c:pt>
                <c:pt idx="5">
                  <c:v>0.12554050158547134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0ED-BC1C-F50EEB091832}"/>
            </c:ext>
          </c:extLst>
        </c:ser>
        <c:ser>
          <c:idx val="1"/>
          <c:order val="1"/>
          <c:tx>
            <c:v>NBD 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'Monthly Chip Consump.'!$K$10:$K$15</c:f>
              <c:strCache>
                <c:ptCount val="6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 to 11</c:v>
                </c:pt>
                <c:pt idx="4">
                  <c:v>12 to 15</c:v>
                </c:pt>
                <c:pt idx="5">
                  <c:v>16+</c:v>
                </c:pt>
              </c:strCache>
            </c:strRef>
          </c:cat>
          <c:val>
            <c:numRef>
              <c:f>'Monthly Chip Consump.'!$N$10:$N$15</c:f>
              <c:numCache>
                <c:formatCode>General</c:formatCode>
                <c:ptCount val="6"/>
                <c:pt idx="0">
                  <c:v>2.2199551375639528E-2</c:v>
                </c:pt>
                <c:pt idx="1">
                  <c:v>0.19561156760251044</c:v>
                </c:pt>
                <c:pt idx="2">
                  <c:v>0.33758958166332675</c:v>
                </c:pt>
                <c:pt idx="3">
                  <c:v>0.233823123810179</c:v>
                </c:pt>
                <c:pt idx="4">
                  <c:v>0.12123684462923784</c:v>
                </c:pt>
                <c:pt idx="5">
                  <c:v>8.9539330919106486E-2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5-40ED-BC1C-F50EEB09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1417352"/>
        <c:axId val="881419976"/>
      </c:barChart>
      <c:catAx>
        <c:axId val="88141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Bags of chips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19976"/>
        <c:crosses val="autoZero"/>
        <c:auto val="1"/>
        <c:lblAlgn val="ctr"/>
        <c:lblOffset val="100"/>
        <c:noMultiLvlLbl val="0"/>
      </c:catAx>
      <c:valAx>
        <c:axId val="8814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1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Chip Consumption (Total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'Monthly Chip Consump.'!$L$47:$L$52</c:f>
              <c:strCache>
                <c:ptCount val="6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 to 11</c:v>
                </c:pt>
                <c:pt idx="4">
                  <c:v>12 to 15</c:v>
                </c:pt>
                <c:pt idx="5">
                  <c:v>16+</c:v>
                </c:pt>
              </c:strCache>
            </c:strRef>
          </c:cat>
          <c:val>
            <c:numRef>
              <c:f>'Monthly Chip Consump.'!$M$47:$M$52</c:f>
              <c:numCache>
                <c:formatCode>General</c:formatCode>
                <c:ptCount val="6"/>
                <c:pt idx="0">
                  <c:v>0.16094912416616042</c:v>
                </c:pt>
                <c:pt idx="1">
                  <c:v>0.16603160055237076</c:v>
                </c:pt>
                <c:pt idx="2">
                  <c:v>0.28653999996188395</c:v>
                </c:pt>
                <c:pt idx="3">
                  <c:v>0.19846488614235169</c:v>
                </c:pt>
                <c:pt idx="4">
                  <c:v>0.10290366570045889</c:v>
                </c:pt>
                <c:pt idx="5">
                  <c:v>7.5999382894863299E-2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D-4E40-AC10-A6CDF3344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1410792"/>
        <c:axId val="881406856"/>
      </c:barChart>
      <c:catAx>
        <c:axId val="88141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Bags</a:t>
                </a:r>
                <a:r>
                  <a:rPr lang="en-US" baseline="0">
                    <a:effectLst/>
                  </a:rPr>
                  <a:t> of chips consumed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06856"/>
        <c:crosses val="autoZero"/>
        <c:auto val="1"/>
        <c:lblAlgn val="ctr"/>
        <c:lblOffset val="100"/>
        <c:noMultiLvlLbl val="0"/>
      </c:catAx>
      <c:valAx>
        <c:axId val="8814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1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TWO-month</a:t>
            </a:r>
            <a:r>
              <a:rPr lang="en-US" baseline="0"/>
              <a:t>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NBD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'Monthly Chip Consump.'!$L$77:$L$82</c:f>
              <c:strCache>
                <c:ptCount val="6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 to 11</c:v>
                </c:pt>
                <c:pt idx="4">
                  <c:v>12 to 15</c:v>
                </c:pt>
                <c:pt idx="5">
                  <c:v>16+</c:v>
                </c:pt>
              </c:strCache>
            </c:strRef>
          </c:cat>
          <c:val>
            <c:numRef>
              <c:f>'Monthly Chip Consump.'!$M$77:$M$82</c:f>
              <c:numCache>
                <c:formatCode>General</c:formatCode>
                <c:ptCount val="6"/>
                <c:pt idx="0">
                  <c:v>0.14590861519838413</c:v>
                </c:pt>
                <c:pt idx="1">
                  <c:v>4.6339738480475734E-2</c:v>
                </c:pt>
                <c:pt idx="2">
                  <c:v>0.13020082659701365</c:v>
                </c:pt>
                <c:pt idx="3">
                  <c:v>0.15890748386002007</c:v>
                </c:pt>
                <c:pt idx="4">
                  <c:v>0.14668835294347307</c:v>
                </c:pt>
                <c:pt idx="5">
                  <c:v>0.36284364233872241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1-4D7A-9638-13C7E09E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1436704"/>
        <c:axId val="881427520"/>
      </c:barChart>
      <c:catAx>
        <c:axId val="88143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Bags</a:t>
                </a:r>
                <a:r>
                  <a:rPr lang="en-US" baseline="0"/>
                  <a:t> of chips consumed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27520"/>
        <c:crosses val="autoZero"/>
        <c:auto val="1"/>
        <c:lblAlgn val="ctr"/>
        <c:lblOffset val="100"/>
        <c:noMultiLvlLbl val="0"/>
      </c:catAx>
      <c:valAx>
        <c:axId val="881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Chip Consumption (Lay's)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'Lay''s'!$K$11:$K$14</c:f>
              <c:strCache>
                <c:ptCount val="4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8+</c:v>
                </c:pt>
              </c:strCache>
            </c:strRef>
          </c:cat>
          <c:val>
            <c:numRef>
              <c:f>'Lay''s'!$M$11:$M$14</c:f>
              <c:numCache>
                <c:formatCode>General</c:formatCode>
                <c:ptCount val="4"/>
                <c:pt idx="0">
                  <c:v>7.9190751445086707E-2</c:v>
                </c:pt>
                <c:pt idx="1">
                  <c:v>0.71702574881765635</c:v>
                </c:pt>
                <c:pt idx="2">
                  <c:v>0.12995270625328431</c:v>
                </c:pt>
                <c:pt idx="3">
                  <c:v>7.3830793483972687E-2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1-4D3C-A2E8-4416D430E070}"/>
            </c:ext>
          </c:extLst>
        </c:ser>
        <c:ser>
          <c:idx val="1"/>
          <c:order val="1"/>
          <c:tx>
            <c:v>NBD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'Lay''s'!$K$11:$K$14</c:f>
              <c:strCache>
                <c:ptCount val="4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8+</c:v>
                </c:pt>
              </c:strCache>
            </c:strRef>
          </c:cat>
          <c:val>
            <c:numRef>
              <c:f>'Lay''s'!$N$11:$N$14</c:f>
              <c:numCache>
                <c:formatCode>General</c:formatCode>
                <c:ptCount val="4"/>
                <c:pt idx="0">
                  <c:v>0.12219493958102103</c:v>
                </c:pt>
                <c:pt idx="1">
                  <c:v>0.71600486172292288</c:v>
                </c:pt>
                <c:pt idx="2">
                  <c:v>0.16030268477033779</c:v>
                </c:pt>
                <c:pt idx="3">
                  <c:v>1.4975139257181747E-3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1-4D3C-A2E8-4416D430E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319240"/>
        <c:axId val="430429928"/>
      </c:barChart>
      <c:catAx>
        <c:axId val="68031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Bags of chips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29928"/>
        <c:crosses val="autoZero"/>
        <c:auto val="1"/>
        <c:lblAlgn val="ctr"/>
        <c:lblOffset val="100"/>
        <c:noMultiLvlLbl val="0"/>
      </c:catAx>
      <c:valAx>
        <c:axId val="4304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1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Chip Consumption (Kettle)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Kettle!$K$11:$K$14</c:f>
              <c:strCache>
                <c:ptCount val="4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8+</c:v>
                </c:pt>
              </c:strCache>
            </c:strRef>
          </c:cat>
          <c:val>
            <c:numRef>
              <c:f>Kettle!$M$11:$M$14</c:f>
              <c:numCache>
                <c:formatCode>General</c:formatCode>
                <c:ptCount val="4"/>
                <c:pt idx="0">
                  <c:v>0.19264473495187473</c:v>
                </c:pt>
                <c:pt idx="1">
                  <c:v>0.69817554949001581</c:v>
                </c:pt>
                <c:pt idx="2">
                  <c:v>7.3839965522195086E-2</c:v>
                </c:pt>
                <c:pt idx="3">
                  <c:v>3.5339750035914379E-2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F-4FED-82B1-C99D4328040E}"/>
            </c:ext>
          </c:extLst>
        </c:ser>
        <c:ser>
          <c:idx val="1"/>
          <c:order val="1"/>
          <c:tx>
            <c:v>NBD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Kettle!$K$11:$K$14</c:f>
              <c:strCache>
                <c:ptCount val="4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8+</c:v>
                </c:pt>
              </c:strCache>
            </c:strRef>
          </c:cat>
          <c:val>
            <c:numRef>
              <c:f>Kettle!$N$11:$N$14</c:f>
              <c:numCache>
                <c:formatCode>General</c:formatCode>
                <c:ptCount val="4"/>
                <c:pt idx="0">
                  <c:v>0.20225886302998869</c:v>
                </c:pt>
                <c:pt idx="1">
                  <c:v>0.71914950818226731</c:v>
                </c:pt>
                <c:pt idx="2">
                  <c:v>7.8332656039879531E-2</c:v>
                </c:pt>
                <c:pt idx="3">
                  <c:v>2.5897274786457203E-4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F-4FED-82B1-C99D4328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319240"/>
        <c:axId val="430429928"/>
      </c:barChart>
      <c:catAx>
        <c:axId val="68031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Bags of chips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29928"/>
        <c:crosses val="autoZero"/>
        <c:auto val="1"/>
        <c:lblAlgn val="ctr"/>
        <c:lblOffset val="100"/>
        <c:noMultiLvlLbl val="0"/>
      </c:catAx>
      <c:valAx>
        <c:axId val="4304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1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Chip Consumption (Herr's)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'Herr''s'!$K$11:$K$14</c:f>
              <c:strCache>
                <c:ptCount val="4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8+</c:v>
                </c:pt>
              </c:strCache>
            </c:strRef>
          </c:cat>
          <c:val>
            <c:numRef>
              <c:f>'Herr''s'!$M$11:$M$14</c:f>
              <c:numCache>
                <c:formatCode>General</c:formatCode>
                <c:ptCount val="4"/>
                <c:pt idx="0">
                  <c:v>0.34678899082568809</c:v>
                </c:pt>
                <c:pt idx="1">
                  <c:v>0.52064220183486243</c:v>
                </c:pt>
                <c:pt idx="2">
                  <c:v>8.0733944954128445E-2</c:v>
                </c:pt>
                <c:pt idx="3">
                  <c:v>5.1834862385321104E-2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1-415E-BF83-EC365FAD7D92}"/>
            </c:ext>
          </c:extLst>
        </c:ser>
        <c:ser>
          <c:idx val="1"/>
          <c:order val="1"/>
          <c:tx>
            <c:v>NBD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'Herr''s'!$K$11:$K$14</c:f>
              <c:strCache>
                <c:ptCount val="4"/>
                <c:pt idx="0">
                  <c:v>0</c:v>
                </c:pt>
                <c:pt idx="1">
                  <c:v>1 to 3</c:v>
                </c:pt>
                <c:pt idx="2">
                  <c:v>4 to 7</c:v>
                </c:pt>
                <c:pt idx="3">
                  <c:v>8+</c:v>
                </c:pt>
              </c:strCache>
            </c:strRef>
          </c:cat>
          <c:val>
            <c:numRef>
              <c:f>'Herr''s'!$N$11:$N$14</c:f>
              <c:numCache>
                <c:formatCode>General</c:formatCode>
                <c:ptCount val="4"/>
                <c:pt idx="0">
                  <c:v>0.39724972436900241</c:v>
                </c:pt>
                <c:pt idx="1">
                  <c:v>0.58810635624075691</c:v>
                </c:pt>
                <c:pt idx="2">
                  <c:v>1.4638116895810196E-2</c:v>
                </c:pt>
                <c:pt idx="3">
                  <c:v>5.8024944302736969E-6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1-415E-BF83-EC365FAD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319240"/>
        <c:axId val="430429928"/>
      </c:barChart>
      <c:catAx>
        <c:axId val="680319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Bags of chips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29928"/>
        <c:crosses val="autoZero"/>
        <c:auto val="1"/>
        <c:lblAlgn val="ctr"/>
        <c:lblOffset val="100"/>
        <c:noMultiLvlLbl val="0"/>
      </c:catAx>
      <c:valAx>
        <c:axId val="4304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1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Combined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Lorenz!$B$12:$B$22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Lorenz!$C$12:$C$22</c:f>
              <c:numCache>
                <c:formatCode>General</c:formatCode>
                <c:ptCount val="11"/>
                <c:pt idx="0">
                  <c:v>0</c:v>
                </c:pt>
                <c:pt idx="1">
                  <c:v>2.5329435940694388E-2</c:v>
                </c:pt>
                <c:pt idx="2">
                  <c:v>6.8961311288098057E-2</c:v>
                </c:pt>
                <c:pt idx="3">
                  <c:v>0.12597402458190651</c:v>
                </c:pt>
                <c:pt idx="4">
                  <c:v>0.19549337178868642</c:v>
                </c:pt>
                <c:pt idx="5">
                  <c:v>0.27773470657912208</c:v>
                </c:pt>
                <c:pt idx="6">
                  <c:v>0.37371402986024749</c:v>
                </c:pt>
                <c:pt idx="7">
                  <c:v>0.4854383573159437</c:v>
                </c:pt>
                <c:pt idx="8">
                  <c:v>0.61667090488041598</c:v>
                </c:pt>
                <c:pt idx="9">
                  <c:v>0.77560523525334513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2-430B-B1DA-A422038C8AE3}"/>
            </c:ext>
          </c:extLst>
        </c:ser>
        <c:ser>
          <c:idx val="1"/>
          <c:order val="1"/>
          <c:tx>
            <c:v>straight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Lorenz!$B$12:$B$22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Lorenz!$B$12:$B$22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2-430B-B1DA-A422038C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59032"/>
        <c:axId val="679158704"/>
      </c:lineChart>
      <c:catAx>
        <c:axId val="67915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8704"/>
        <c:crosses val="autoZero"/>
        <c:auto val="1"/>
        <c:lblAlgn val="ctr"/>
        <c:lblOffset val="100"/>
        <c:noMultiLvlLbl val="0"/>
      </c:catAx>
      <c:valAx>
        <c:axId val="67915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587590</xdr:colOff>
      <xdr:row>17</xdr:row>
      <xdr:rowOff>165389</xdr:rowOff>
    </xdr:from>
    <xdr:to>
      <xdr:col>15</xdr:col>
      <xdr:colOff>589972</xdr:colOff>
      <xdr:row>36</xdr:row>
      <xdr:rowOff>36802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28AE1-ACEA-4995-8C89-6A9B6D01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1785</xdr:colOff>
      <xdr:row>53</xdr:row>
      <xdr:rowOff>22324</xdr:rowOff>
    </xdr:from>
    <xdr:to>
      <xdr:col>16</xdr:col>
      <xdr:colOff>1063</xdr:colOff>
      <xdr:row>71</xdr:row>
      <xdr:rowOff>8930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7E6DE-96EA-4952-89CF-12D1D4508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641965</xdr:colOff>
      <xdr:row>82</xdr:row>
      <xdr:rowOff>168924</xdr:rowOff>
    </xdr:from>
    <xdr:to>
      <xdr:col>15</xdr:col>
      <xdr:colOff>607462</xdr:colOff>
      <xdr:row>101</xdr:row>
      <xdr:rowOff>145791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1393E-177E-4AEF-A699-BCCD4C1A5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559593</xdr:colOff>
      <xdr:row>17</xdr:row>
      <xdr:rowOff>38100</xdr:rowOff>
    </xdr:from>
    <xdr:to>
      <xdr:col>15</xdr:col>
      <xdr:colOff>559593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5195E-DA4C-48A4-9175-41C017E2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645318</xdr:colOff>
      <xdr:row>17</xdr:row>
      <xdr:rowOff>19050</xdr:rowOff>
    </xdr:from>
    <xdr:to>
      <xdr:col>15</xdr:col>
      <xdr:colOff>645318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02BFA-15BD-4630-B7DB-C1A070C63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645318</xdr:colOff>
      <xdr:row>17</xdr:row>
      <xdr:rowOff>19050</xdr:rowOff>
    </xdr:from>
    <xdr:to>
      <xdr:col>15</xdr:col>
      <xdr:colOff>645318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B0DB4-22DE-4F1F-9D39-5D60933EB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616743</xdr:colOff>
      <xdr:row>6</xdr:row>
      <xdr:rowOff>66675</xdr:rowOff>
    </xdr:from>
    <xdr:to>
      <xdr:col>14</xdr:col>
      <xdr:colOff>7143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2D62B-E7E5-4D96-A7C3-EAFB46D3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6C32E3-B911-410A-8067-FE46BF7C7793}" name="Table1" displayName="Table1" ref="R9:U10" totalsRowShown="0">
  <autoFilter ref="R9:U10" xr:uid="{1610F885-8754-47F2-87C7-CF0408013F1D}"/>
  <tableColumns count="4">
    <tableColumn id="1" xr3:uid="{F007B9C0-0B81-444A-A917-DB0D2EC9C7A3}" name="r" dataDxfId="3">
      <calculatedColumnFormula>H5</calculatedColumnFormula>
    </tableColumn>
    <tableColumn id="2" xr3:uid="{6198B1FE-13F0-472F-B1F8-6CA36B72C7BA}" name="α" dataDxfId="2">
      <calculatedColumnFormula>H4</calculatedColumnFormula>
    </tableColumn>
    <tableColumn id="3" xr3:uid="{66604888-EDFA-4935-AE72-9911973D1C66}" name="sq error" dataDxfId="1">
      <calculatedColumnFormula>O17</calculatedColumnFormula>
    </tableColumn>
    <tableColumn id="4" xr3:uid="{5AC4819B-1F62-477D-B1E3-D76DC0F8DD8C}" name="mean" dataDxfId="0">
      <calculatedColumnFormula>Table1[[#This Row],[r]]/Table1[[#This Row],[α]]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5428C2-2A92-42F4-B1FC-BAF060F84872}" name="Table2" displayName="Table2" ref="S9:V12" totalsRowShown="0">
  <autoFilter ref="S9:V12" xr:uid="{AFA1A9ED-0A80-431A-BEE4-B07E504AE6EE}"/>
  <tableColumns count="4">
    <tableColumn id="1" xr3:uid="{96D0D4C2-99A3-4A53-9498-D040EC069F96}" name="brand"/>
    <tableColumn id="2" xr3:uid="{AF70924B-C368-47F7-A3BA-13B59DFC135C}" name="r"/>
    <tableColumn id="3" xr3:uid="{F715A6EA-648C-46DE-9292-32ACDE801479}" name="alpha"/>
    <tableColumn id="4" xr3:uid="{E3D437C0-FD22-4957-A673-0EBBFAFC06C4}" name="sq error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82"/>
  <sheetViews>
    <sheetView topLeftCell="A55" zoomScale="81" zoomScaleNormal="64" workbookViewId="0">
      <selection activeCell="C39" sqref="C39"/>
    </sheetView>
  </sheetViews>
  <sheetFormatPr defaultRowHeight="14.25" x14ac:dyDescent="0.45"/>
  <cols>
    <col min="2" max="2" width="29.9296875" customWidth="1"/>
    <col min="8" max="8" width="11.59765625" bestFit="1" customWidth="1"/>
    <col min="12" max="12" width="21.59765625" customWidth="1"/>
    <col min="13" max="13" width="10.46484375" customWidth="1"/>
    <col min="14" max="14" width="13.46484375" customWidth="1"/>
  </cols>
  <sheetData>
    <row r="2" spans="2:21" x14ac:dyDescent="0.45">
      <c r="G2" t="s">
        <v>12</v>
      </c>
      <c r="H2">
        <v>1</v>
      </c>
    </row>
    <row r="3" spans="2:21" x14ac:dyDescent="0.45">
      <c r="G3" t="s">
        <v>32</v>
      </c>
      <c r="H3">
        <f>C23/C26</f>
        <v>0.1421065419425378</v>
      </c>
    </row>
    <row r="4" spans="2:21" x14ac:dyDescent="0.45">
      <c r="B4" t="s">
        <v>9</v>
      </c>
      <c r="G4" t="s">
        <v>13</v>
      </c>
      <c r="H4">
        <v>0.3742437956382515</v>
      </c>
    </row>
    <row r="5" spans="2:21" x14ac:dyDescent="0.45">
      <c r="G5" t="s">
        <v>14</v>
      </c>
      <c r="H5">
        <v>2.9272949935987858</v>
      </c>
    </row>
    <row r="6" spans="2:21" ht="27" customHeight="1" x14ac:dyDescent="0.45">
      <c r="B6" s="1" t="s">
        <v>0</v>
      </c>
    </row>
    <row r="7" spans="2:21" ht="42.75" x14ac:dyDescent="0.45">
      <c r="B7" s="2" t="s">
        <v>1</v>
      </c>
      <c r="G7" t="s">
        <v>11</v>
      </c>
      <c r="H7" t="s">
        <v>15</v>
      </c>
    </row>
    <row r="8" spans="2:21" x14ac:dyDescent="0.45">
      <c r="C8" s="3" t="s">
        <v>2</v>
      </c>
      <c r="G8">
        <v>0</v>
      </c>
      <c r="H8">
        <f>($H$4/($H$4+$H$2))^$H$5</f>
        <v>2.2199551375639528E-2</v>
      </c>
    </row>
    <row r="9" spans="2:21" x14ac:dyDescent="0.45">
      <c r="B9" s="4" t="s">
        <v>3</v>
      </c>
      <c r="C9" s="5">
        <v>34.840000000000003</v>
      </c>
      <c r="G9">
        <v>1</v>
      </c>
      <c r="H9">
        <f>H8*($H$5+G8)/G9*($H$2/($H$4+$H$2))</f>
        <v>4.7287559753447728E-2</v>
      </c>
      <c r="K9" t="s">
        <v>16</v>
      </c>
      <c r="L9" t="s">
        <v>21</v>
      </c>
      <c r="M9" t="s">
        <v>23</v>
      </c>
      <c r="N9" t="s">
        <v>24</v>
      </c>
      <c r="O9" t="s">
        <v>25</v>
      </c>
      <c r="R9" t="s">
        <v>14</v>
      </c>
      <c r="S9" t="s">
        <v>26</v>
      </c>
      <c r="T9" t="s">
        <v>25</v>
      </c>
      <c r="U9" t="s">
        <v>36</v>
      </c>
    </row>
    <row r="10" spans="2:21" x14ac:dyDescent="0.45">
      <c r="B10" s="4" t="s">
        <v>4</v>
      </c>
      <c r="C10" s="5">
        <v>24.39</v>
      </c>
      <c r="G10">
        <v>2</v>
      </c>
      <c r="H10">
        <f>H9*($H$5+G9)/G10*($H$2/($H$4+$H$2))</f>
        <v>6.7568868518328232E-2</v>
      </c>
      <c r="K10">
        <v>0</v>
      </c>
      <c r="L10">
        <v>7.98</v>
      </c>
      <c r="M10">
        <f>L10/$L$17</f>
        <v>2.8754684347074087E-2</v>
      </c>
      <c r="N10">
        <f>H8</f>
        <v>2.2199551375639528E-2</v>
      </c>
      <c r="O10">
        <f>(M10-N10)^2</f>
        <v>4.2969768273188477E-5</v>
      </c>
      <c r="R10" s="6">
        <f>H5</f>
        <v>2.9272949935987858</v>
      </c>
      <c r="S10" s="6">
        <f>H4</f>
        <v>0.3742437956382515</v>
      </c>
      <c r="T10" s="6">
        <f>O17</f>
        <v>5.0893514521363715E-3</v>
      </c>
      <c r="U10" s="6">
        <f>Table1[[#This Row],[r]]/Table1[[#This Row],[α]]</f>
        <v>7.8218931822408724</v>
      </c>
    </row>
    <row r="11" spans="2:21" x14ac:dyDescent="0.45">
      <c r="B11" s="4" t="s">
        <v>5</v>
      </c>
      <c r="C11" s="5">
        <v>57.8</v>
      </c>
      <c r="G11">
        <v>3</v>
      </c>
      <c r="H11">
        <f>H10*($H$5+G10)/G11*($H$2/($H$4+$H$2))</f>
        <v>8.0755139330734485E-2</v>
      </c>
      <c r="K11" t="s">
        <v>17</v>
      </c>
      <c r="L11">
        <v>48.11</v>
      </c>
      <c r="M11">
        <f t="shared" ref="M11:M15" si="0">L11/$L$17</f>
        <v>0.17335687518016721</v>
      </c>
      <c r="N11">
        <f>SUM(H9:H11)</f>
        <v>0.19561156760251044</v>
      </c>
      <c r="O11">
        <f t="shared" ref="O11:O15" si="1">(M11-N11)^2</f>
        <v>4.9527133481310143E-4</v>
      </c>
    </row>
    <row r="12" spans="2:21" x14ac:dyDescent="0.45">
      <c r="B12" s="4" t="s">
        <v>6</v>
      </c>
      <c r="C12" s="5">
        <v>104.4</v>
      </c>
      <c r="G12">
        <v>4</v>
      </c>
      <c r="H12">
        <f>H11*($H$5+G11)/G12*($H$2/($H$4+$H$2))</f>
        <v>8.7076895413620362E-2</v>
      </c>
      <c r="K12" t="s">
        <v>18</v>
      </c>
      <c r="L12">
        <v>104.4</v>
      </c>
      <c r="M12">
        <f t="shared" si="0"/>
        <v>0.37618910348803697</v>
      </c>
      <c r="N12">
        <f>SUM(H12:H15)</f>
        <v>0.33758958166332675</v>
      </c>
      <c r="O12">
        <f t="shared" si="1"/>
        <v>1.4899230850962803E-3</v>
      </c>
    </row>
    <row r="13" spans="2:21" x14ac:dyDescent="0.45">
      <c r="B13" s="4" t="s">
        <v>7</v>
      </c>
      <c r="C13" s="5">
        <v>48.11</v>
      </c>
      <c r="G13">
        <v>5</v>
      </c>
      <c r="H13">
        <f>H12*($H$5+G12)/G13*($H$2/($H$4+$H$2))</f>
        <v>8.7787529923210567E-2</v>
      </c>
      <c r="K13" t="s">
        <v>19</v>
      </c>
      <c r="L13">
        <v>57.8</v>
      </c>
      <c r="M13">
        <f t="shared" si="0"/>
        <v>0.20827327760161429</v>
      </c>
      <c r="N13">
        <f>SUM(H16:H19)</f>
        <v>0.233823123810179</v>
      </c>
      <c r="O13">
        <f t="shared" si="1"/>
        <v>6.5279464128130838E-4</v>
      </c>
    </row>
    <row r="14" spans="2:21" x14ac:dyDescent="0.45">
      <c r="B14" s="4" t="s">
        <v>8</v>
      </c>
      <c r="C14" s="5">
        <v>7.98</v>
      </c>
      <c r="G14">
        <v>6</v>
      </c>
      <c r="H14">
        <f>H13*($H$5+G13)/G14*($H$2/($H$4+$H$2))</f>
        <v>8.4400071354328574E-2</v>
      </c>
      <c r="K14" t="s">
        <v>20</v>
      </c>
      <c r="L14">
        <v>24.39</v>
      </c>
      <c r="M14">
        <f t="shared" si="0"/>
        <v>8.788555779763621E-2</v>
      </c>
      <c r="N14">
        <f>SUM(H20:H23)</f>
        <v>0.12123684462923784</v>
      </c>
      <c r="O14">
        <f t="shared" si="1"/>
        <v>1.1123083333237642E-3</v>
      </c>
    </row>
    <row r="15" spans="2:21" x14ac:dyDescent="0.45">
      <c r="G15">
        <v>7</v>
      </c>
      <c r="H15">
        <f>H14*($H$5+G14)/G15*($H$2/($H$4+$H$2))</f>
        <v>7.8325084972167225E-2</v>
      </c>
      <c r="K15" t="s">
        <v>10</v>
      </c>
      <c r="L15">
        <v>34.840000000000003</v>
      </c>
      <c r="M15">
        <f t="shared" si="0"/>
        <v>0.12554050158547134</v>
      </c>
      <c r="N15">
        <f>H24</f>
        <v>8.9539330919106486E-2</v>
      </c>
      <c r="O15">
        <f t="shared" si="1"/>
        <v>1.2960842893487291E-3</v>
      </c>
    </row>
    <row r="16" spans="2:21" x14ac:dyDescent="0.45">
      <c r="B16" s="4" t="s">
        <v>22</v>
      </c>
      <c r="G16">
        <v>8</v>
      </c>
      <c r="H16">
        <f>H15*($H$5+G15)/G16*($H$2/($H$4+$H$2))</f>
        <v>7.0725826304009989E-2</v>
      </c>
    </row>
    <row r="17" spans="2:15" x14ac:dyDescent="0.45">
      <c r="G17">
        <v>9</v>
      </c>
      <c r="H17">
        <f>H16*($H$5+G16)/G17*($H$2/($H$4+$H$2))</f>
        <v>6.2486241535800673E-2</v>
      </c>
      <c r="L17">
        <f>SUM(L10:L15)</f>
        <v>277.52</v>
      </c>
      <c r="O17">
        <f>SUM(O10:O15)</f>
        <v>5.0893514521363715E-3</v>
      </c>
    </row>
    <row r="18" spans="2:15" x14ac:dyDescent="0.45">
      <c r="G18">
        <v>10</v>
      </c>
      <c r="H18">
        <f>H17*($H$5+G17)/G18*($H$2/($H$4+$H$2))</f>
        <v>5.4232868884273741E-2</v>
      </c>
    </row>
    <row r="19" spans="2:15" ht="26.25" x14ac:dyDescent="0.45">
      <c r="B19" s="1" t="s">
        <v>27</v>
      </c>
      <c r="G19">
        <v>11</v>
      </c>
      <c r="H19">
        <f>H18*($H$5+G18)/G19*($H$2/($H$4+$H$2))</f>
        <v>4.6378187086094584E-2</v>
      </c>
    </row>
    <row r="20" spans="2:15" ht="28.5" x14ac:dyDescent="0.45">
      <c r="B20" s="2" t="s">
        <v>28</v>
      </c>
      <c r="G20">
        <v>12</v>
      </c>
      <c r="H20">
        <f>H19*($H$5+G19)/G20*($H$2/($H$4+$H$2))</f>
        <v>3.9168371171746957E-2</v>
      </c>
    </row>
    <row r="21" spans="2:15" x14ac:dyDescent="0.45">
      <c r="C21" s="3" t="s">
        <v>2</v>
      </c>
      <c r="G21">
        <v>13</v>
      </c>
      <c r="H21">
        <f>H20*($H$5+G20)/G21*($H$2/($H$4+$H$2))</f>
        <v>3.2727248181322124E-2</v>
      </c>
    </row>
    <row r="22" spans="2:15" x14ac:dyDescent="0.45">
      <c r="B22" s="4" t="s">
        <v>29</v>
      </c>
      <c r="C22" s="5">
        <v>279.47000000000003</v>
      </c>
      <c r="G22">
        <v>14</v>
      </c>
      <c r="H22">
        <f>H21*($H$5+G21)/G22*($H$2/($H$4+$H$2))</f>
        <v>2.7093161956055219E-2</v>
      </c>
    </row>
    <row r="23" spans="2:15" x14ac:dyDescent="0.45">
      <c r="B23" s="4" t="s">
        <v>30</v>
      </c>
      <c r="C23" s="5">
        <v>46.79</v>
      </c>
      <c r="G23">
        <v>15</v>
      </c>
      <c r="H23">
        <f>H22*($H$5+G22)/G23*($H$2/($H$4+$H$2))</f>
        <v>2.2248063320113524E-2</v>
      </c>
    </row>
    <row r="24" spans="2:15" x14ac:dyDescent="0.45">
      <c r="B24" s="4" t="s">
        <v>31</v>
      </c>
      <c r="C24" s="7">
        <v>3</v>
      </c>
      <c r="G24" t="s">
        <v>10</v>
      </c>
      <c r="H24">
        <f>1-SUM(H8:H23)</f>
        <v>8.9539330919106486E-2</v>
      </c>
    </row>
    <row r="26" spans="2:15" x14ac:dyDescent="0.45">
      <c r="C26" s="8">
        <f>SUM(C22:C24)</f>
        <v>329.26000000000005</v>
      </c>
    </row>
    <row r="42" spans="7:15" x14ac:dyDescent="0.45">
      <c r="G42" t="s">
        <v>32</v>
      </c>
      <c r="H42">
        <v>0.1421065419425378</v>
      </c>
    </row>
    <row r="43" spans="7:15" x14ac:dyDescent="0.45">
      <c r="G43" t="s">
        <v>34</v>
      </c>
      <c r="H43">
        <f>$C$22/$C$26</f>
        <v>0.84878211747555121</v>
      </c>
      <c r="L43" t="s">
        <v>38</v>
      </c>
    </row>
    <row r="45" spans="7:15" x14ac:dyDescent="0.45">
      <c r="G45" t="s">
        <v>11</v>
      </c>
      <c r="H45" t="s">
        <v>15</v>
      </c>
      <c r="I45" t="s">
        <v>33</v>
      </c>
      <c r="L45" t="s">
        <v>39</v>
      </c>
    </row>
    <row r="46" spans="7:15" x14ac:dyDescent="0.45">
      <c r="G46">
        <v>0</v>
      </c>
      <c r="H46">
        <f>($H$4/($H$4+$H$2))^$H$5</f>
        <v>2.2199551375639528E-2</v>
      </c>
      <c r="I46">
        <f>H46*$H$43+$H$42</f>
        <v>0.16094912416616042</v>
      </c>
      <c r="L46" t="s">
        <v>16</v>
      </c>
      <c r="M46" t="s">
        <v>35</v>
      </c>
      <c r="O46" t="s">
        <v>37</v>
      </c>
    </row>
    <row r="47" spans="7:15" x14ac:dyDescent="0.45">
      <c r="G47">
        <v>1</v>
      </c>
      <c r="H47">
        <f>H46*($H$5+G46)/G47*($H$2/($H$4+$H$2))</f>
        <v>4.7287559753447728E-2</v>
      </c>
      <c r="I47">
        <f t="shared" ref="I47:I62" si="2">H47*$H$43</f>
        <v>4.0136835097783014E-2</v>
      </c>
      <c r="L47">
        <v>0</v>
      </c>
      <c r="M47">
        <v>0.16094912416616042</v>
      </c>
      <c r="O47">
        <f>SUM(M50:M52)</f>
        <v>0.37736793473767388</v>
      </c>
    </row>
    <row r="48" spans="7:15" x14ac:dyDescent="0.45">
      <c r="G48">
        <v>2</v>
      </c>
      <c r="H48">
        <f>H47*($H$5+G47)/G48*($H$2/($H$4+$H$2))</f>
        <v>6.7568868518328232E-2</v>
      </c>
      <c r="I48">
        <f t="shared" si="2"/>
        <v>5.7351247296413749E-2</v>
      </c>
      <c r="L48" t="s">
        <v>17</v>
      </c>
      <c r="M48">
        <v>0.16603160055237076</v>
      </c>
    </row>
    <row r="49" spans="7:13" x14ac:dyDescent="0.45">
      <c r="G49">
        <v>3</v>
      </c>
      <c r="H49">
        <f>H48*($H$5+G48)/G49*($H$2/($H$4+$H$2))</f>
        <v>8.0755139330734485E-2</v>
      </c>
      <c r="I49">
        <f t="shared" si="2"/>
        <v>6.8543518158173986E-2</v>
      </c>
      <c r="L49" t="s">
        <v>18</v>
      </c>
      <c r="M49">
        <v>0.28653999996188395</v>
      </c>
    </row>
    <row r="50" spans="7:13" x14ac:dyDescent="0.45">
      <c r="G50">
        <v>4</v>
      </c>
      <c r="H50">
        <f>H49*($H$5+G49)/G50*($H$2/($H$4+$H$2))</f>
        <v>8.7076895413620362E-2</v>
      </c>
      <c r="I50">
        <f t="shared" si="2"/>
        <v>7.3909311672369804E-2</v>
      </c>
      <c r="L50" t="s">
        <v>19</v>
      </c>
      <c r="M50">
        <v>0.19846488614235169</v>
      </c>
    </row>
    <row r="51" spans="7:13" x14ac:dyDescent="0.45">
      <c r="G51">
        <v>5</v>
      </c>
      <c r="H51">
        <f>H50*($H$5+G50)/G51*($H$2/($H$4+$H$2))</f>
        <v>8.7787529923210567E-2</v>
      </c>
      <c r="I51">
        <f t="shared" si="2"/>
        <v>7.4512485536170972E-2</v>
      </c>
      <c r="L51" t="s">
        <v>20</v>
      </c>
      <c r="M51">
        <v>0.10290366570045889</v>
      </c>
    </row>
    <row r="52" spans="7:13" x14ac:dyDescent="0.45">
      <c r="G52">
        <v>6</v>
      </c>
      <c r="H52">
        <f>H51*($H$5+G51)/G52*($H$2/($H$4+$H$2))</f>
        <v>8.4400071354328574E-2</v>
      </c>
      <c r="I52">
        <f t="shared" si="2"/>
        <v>7.1637271279214626E-2</v>
      </c>
      <c r="L52" t="s">
        <v>10</v>
      </c>
      <c r="M52">
        <v>7.5999382894863299E-2</v>
      </c>
    </row>
    <row r="53" spans="7:13" x14ac:dyDescent="0.45">
      <c r="G53">
        <v>7</v>
      </c>
      <c r="H53">
        <f>H52*($H$5+G52)/G53*($H$2/($H$4+$H$2))</f>
        <v>7.8325084972167225E-2</v>
      </c>
      <c r="I53">
        <f t="shared" si="2"/>
        <v>6.6480931474128577E-2</v>
      </c>
    </row>
    <row r="54" spans="7:13" x14ac:dyDescent="0.45">
      <c r="G54">
        <v>8</v>
      </c>
      <c r="H54">
        <f>H53*($H$5+G53)/G54*($H$2/($H$4+$H$2))</f>
        <v>7.0725826304009989E-2</v>
      </c>
      <c r="I54">
        <f t="shared" si="2"/>
        <v>6.0030816610525638E-2</v>
      </c>
    </row>
    <row r="55" spans="7:13" x14ac:dyDescent="0.45">
      <c r="G55">
        <v>9</v>
      </c>
      <c r="H55">
        <f>H54*($H$5+G54)/G55*($H$2/($H$4+$H$2))</f>
        <v>6.2486241535800673E-2</v>
      </c>
      <c r="I55">
        <f t="shared" si="2"/>
        <v>5.3037204403845635E-2</v>
      </c>
    </row>
    <row r="56" spans="7:13" x14ac:dyDescent="0.45">
      <c r="G56">
        <v>10</v>
      </c>
      <c r="H56">
        <f>H55*($H$5+G55)/G56*($H$2/($H$4+$H$2))</f>
        <v>5.4232868884273741E-2</v>
      </c>
      <c r="I56">
        <f t="shared" si="2"/>
        <v>4.6031889288367801E-2</v>
      </c>
    </row>
    <row r="57" spans="7:13" x14ac:dyDescent="0.45">
      <c r="G57">
        <v>11</v>
      </c>
      <c r="H57">
        <f>H56*($H$5+G56)/G57*($H$2/($H$4+$H$2))</f>
        <v>4.6378187086094584E-2</v>
      </c>
      <c r="I57">
        <f t="shared" si="2"/>
        <v>3.9364975839612626E-2</v>
      </c>
    </row>
    <row r="58" spans="7:13" x14ac:dyDescent="0.45">
      <c r="G58">
        <v>12</v>
      </c>
      <c r="H58">
        <f>H57*($H$5+G57)/G58*($H$2/($H$4+$H$2))</f>
        <v>3.9168371171746957E-2</v>
      </c>
      <c r="I58">
        <f t="shared" si="2"/>
        <v>3.3245413021223719E-2</v>
      </c>
    </row>
    <row r="59" spans="7:13" x14ac:dyDescent="0.45">
      <c r="G59">
        <v>13</v>
      </c>
      <c r="H59">
        <f>H58*($H$5+G58)/G59*($H$2/($H$4+$H$2))</f>
        <v>3.2727248181322124E-2</v>
      </c>
      <c r="I59">
        <f t="shared" si="2"/>
        <v>2.7778303010490474E-2</v>
      </c>
    </row>
    <row r="60" spans="7:13" x14ac:dyDescent="0.45">
      <c r="G60">
        <v>14</v>
      </c>
      <c r="H60">
        <f>H59*($H$5+G59)/G60*($H$2/($H$4+$H$2))</f>
        <v>2.7093161956055219E-2</v>
      </c>
      <c r="I60">
        <f t="shared" si="2"/>
        <v>2.2996191374168595E-2</v>
      </c>
    </row>
    <row r="61" spans="7:13" x14ac:dyDescent="0.45">
      <c r="G61">
        <v>15</v>
      </c>
      <c r="H61">
        <f>H60*($H$5+G60)/G61*($H$2/($H$4+$H$2))</f>
        <v>2.2248063320113524E-2</v>
      </c>
      <c r="I61">
        <f t="shared" si="2"/>
        <v>1.88837582945761E-2</v>
      </c>
    </row>
    <row r="62" spans="7:13" x14ac:dyDescent="0.45">
      <c r="G62" t="s">
        <v>10</v>
      </c>
      <c r="H62">
        <f>1-SUM(H46:H61)</f>
        <v>8.9539330919106486E-2</v>
      </c>
      <c r="I62">
        <f t="shared" si="2"/>
        <v>7.5999382894863299E-2</v>
      </c>
    </row>
    <row r="64" spans="7:13" x14ac:dyDescent="0.45">
      <c r="I64">
        <f>SUM(I46:I62)</f>
        <v>0.99088865941808912</v>
      </c>
    </row>
    <row r="75" spans="12:13" x14ac:dyDescent="0.45">
      <c r="L75" t="s">
        <v>40</v>
      </c>
    </row>
    <row r="76" spans="12:13" x14ac:dyDescent="0.45">
      <c r="L76" t="s">
        <v>16</v>
      </c>
      <c r="M76" t="s">
        <v>35</v>
      </c>
    </row>
    <row r="77" spans="12:13" x14ac:dyDescent="0.45">
      <c r="L77">
        <v>0</v>
      </c>
      <c r="M77">
        <v>0.14590861519838413</v>
      </c>
    </row>
    <row r="78" spans="12:13" x14ac:dyDescent="0.45">
      <c r="L78" t="s">
        <v>17</v>
      </c>
      <c r="M78">
        <v>4.6339738480475734E-2</v>
      </c>
    </row>
    <row r="79" spans="12:13" x14ac:dyDescent="0.45">
      <c r="L79" t="s">
        <v>18</v>
      </c>
      <c r="M79">
        <v>0.13020082659701365</v>
      </c>
    </row>
    <row r="80" spans="12:13" x14ac:dyDescent="0.45">
      <c r="L80" t="s">
        <v>19</v>
      </c>
      <c r="M80">
        <v>0.15890748386002007</v>
      </c>
    </row>
    <row r="81" spans="12:13" x14ac:dyDescent="0.45">
      <c r="L81" t="s">
        <v>20</v>
      </c>
      <c r="M81">
        <v>0.14668835294347307</v>
      </c>
    </row>
    <row r="82" spans="12:13" x14ac:dyDescent="0.45">
      <c r="L82" t="s">
        <v>10</v>
      </c>
      <c r="M82">
        <v>0.36284364233872241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DC9F-099B-4478-B0CC-C4BCAEFFEFEF}">
  <dimension ref="B2:V16"/>
  <sheetViews>
    <sheetView topLeftCell="E1" workbookViewId="0">
      <selection activeCell="M12" sqref="M12"/>
    </sheetView>
  </sheetViews>
  <sheetFormatPr defaultRowHeight="14.25" x14ac:dyDescent="0.45"/>
  <cols>
    <col min="2" max="2" width="13.796875" customWidth="1"/>
    <col min="8" max="8" width="11.59765625" bestFit="1" customWidth="1"/>
    <col min="12" max="12" width="12.3984375" customWidth="1"/>
    <col min="13" max="13" width="10.86328125" customWidth="1"/>
    <col min="14" max="14" width="13.53125" customWidth="1"/>
    <col min="19" max="19" width="9.86328125" customWidth="1"/>
  </cols>
  <sheetData>
    <row r="2" spans="2:22" x14ac:dyDescent="0.45">
      <c r="B2" t="s">
        <v>42</v>
      </c>
      <c r="G2" t="s">
        <v>12</v>
      </c>
      <c r="H2">
        <v>1</v>
      </c>
    </row>
    <row r="3" spans="2:22" x14ac:dyDescent="0.45">
      <c r="G3" t="s">
        <v>14</v>
      </c>
      <c r="H3">
        <v>15365.511794184684</v>
      </c>
    </row>
    <row r="4" spans="2:22" x14ac:dyDescent="0.45">
      <c r="B4" t="s">
        <v>9</v>
      </c>
      <c r="G4" t="s">
        <v>13</v>
      </c>
      <c r="H4">
        <v>7308.9698920305673</v>
      </c>
    </row>
    <row r="6" spans="2:22" x14ac:dyDescent="0.45">
      <c r="B6" s="4" t="s">
        <v>41</v>
      </c>
      <c r="C6" s="5">
        <v>14.05</v>
      </c>
    </row>
    <row r="7" spans="2:22" x14ac:dyDescent="0.45">
      <c r="B7" s="4" t="s">
        <v>6</v>
      </c>
      <c r="C7" s="5">
        <v>24.73</v>
      </c>
      <c r="G7" t="s">
        <v>11</v>
      </c>
      <c r="H7" t="s">
        <v>15</v>
      </c>
    </row>
    <row r="8" spans="2:22" x14ac:dyDescent="0.45">
      <c r="B8" s="4" t="s">
        <v>7</v>
      </c>
      <c r="C8" s="5">
        <v>136.44999999999999</v>
      </c>
      <c r="G8">
        <v>0</v>
      </c>
      <c r="H8">
        <f>($H$4/($H$4+$H$2))^$H$3</f>
        <v>0.12219493958102103</v>
      </c>
    </row>
    <row r="9" spans="2:22" x14ac:dyDescent="0.45">
      <c r="B9" s="4" t="s">
        <v>8</v>
      </c>
      <c r="C9" s="5">
        <v>15.07</v>
      </c>
      <c r="G9">
        <v>1</v>
      </c>
      <c r="H9">
        <f>H8*($H$3+G8)/G9*($H$2/($H$4+$H$2))</f>
        <v>0.25685301212647077</v>
      </c>
      <c r="S9" t="s">
        <v>56</v>
      </c>
      <c r="T9" t="s">
        <v>14</v>
      </c>
      <c r="U9" t="s">
        <v>13</v>
      </c>
      <c r="V9" t="s">
        <v>25</v>
      </c>
    </row>
    <row r="10" spans="2:22" x14ac:dyDescent="0.45">
      <c r="G10">
        <v>2</v>
      </c>
      <c r="H10">
        <f>H9*($H$3+G9)/G10*($H$2/($H$4+$H$2))</f>
        <v>0.26996929525771912</v>
      </c>
      <c r="K10" t="s">
        <v>16</v>
      </c>
      <c r="L10" t="s">
        <v>21</v>
      </c>
      <c r="M10" t="s">
        <v>23</v>
      </c>
      <c r="N10" t="s">
        <v>24</v>
      </c>
      <c r="O10" t="s">
        <v>25</v>
      </c>
      <c r="S10" t="s">
        <v>55</v>
      </c>
      <c r="T10">
        <v>15365.511794184684</v>
      </c>
      <c r="U10">
        <v>7308.9698920305673</v>
      </c>
      <c r="V10">
        <v>8.0036269353292357E-3</v>
      </c>
    </row>
    <row r="11" spans="2:22" x14ac:dyDescent="0.45">
      <c r="C11" s="8">
        <f>SUM(C6:C9)</f>
        <v>190.29999999999998</v>
      </c>
      <c r="G11">
        <v>3</v>
      </c>
      <c r="H11">
        <f t="shared" ref="H10:H24" si="0">H10*($H$3+G10)/G11*($H$2/($H$4+$H$2))</f>
        <v>0.18918255433873304</v>
      </c>
      <c r="K11">
        <v>0</v>
      </c>
      <c r="L11" s="8">
        <f>C9</f>
        <v>15.07</v>
      </c>
      <c r="M11">
        <f>L11/$L$16</f>
        <v>7.9190751445086707E-2</v>
      </c>
      <c r="N11">
        <f>H8</f>
        <v>0.12219493958102103</v>
      </c>
      <c r="O11">
        <f>(M11-N11)^2</f>
        <v>1.8493601972308339E-3</v>
      </c>
      <c r="S11" t="s">
        <v>53</v>
      </c>
      <c r="T11">
        <v>13150.759713792677</v>
      </c>
      <c r="U11">
        <v>8227.94633865992</v>
      </c>
      <c r="V11">
        <v>1.7831836051480942E-3</v>
      </c>
    </row>
    <row r="12" spans="2:22" x14ac:dyDescent="0.45">
      <c r="G12">
        <v>4</v>
      </c>
      <c r="H12">
        <f t="shared" si="0"/>
        <v>9.943455173387758E-2</v>
      </c>
      <c r="K12" t="s">
        <v>17</v>
      </c>
      <c r="L12" s="8">
        <f>C8</f>
        <v>136.44999999999999</v>
      </c>
      <c r="M12">
        <f t="shared" ref="M12:M14" si="1">L12/$L$16</f>
        <v>0.71702574881765635</v>
      </c>
      <c r="N12">
        <f>SUM(H9:H11)</f>
        <v>0.71600486172292288</v>
      </c>
      <c r="O12">
        <f>(M12-N12)^2</f>
        <v>1.0422104601933433E-6</v>
      </c>
      <c r="S12" t="s">
        <v>45</v>
      </c>
      <c r="T12">
        <v>8511.0061806001631</v>
      </c>
      <c r="U12">
        <v>9218.6256897740368</v>
      </c>
      <c r="V12">
        <v>1.4152607695320056E-2</v>
      </c>
    </row>
    <row r="13" spans="2:22" x14ac:dyDescent="0.45">
      <c r="B13" s="4" t="s">
        <v>22</v>
      </c>
      <c r="G13">
        <v>5</v>
      </c>
      <c r="H13">
        <f t="shared" si="0"/>
        <v>4.1813045421416298E-2</v>
      </c>
      <c r="K13" t="s">
        <v>18</v>
      </c>
      <c r="L13" s="8">
        <f>C7</f>
        <v>24.73</v>
      </c>
      <c r="M13">
        <f t="shared" si="1"/>
        <v>0.12995270625328431</v>
      </c>
      <c r="N13">
        <f>SUM(H12:H15)</f>
        <v>0.16030268477033779</v>
      </c>
      <c r="O13">
        <f>(M13-N13)^2</f>
        <v>9.2112119598560796E-4</v>
      </c>
    </row>
    <row r="14" spans="2:22" x14ac:dyDescent="0.45">
      <c r="G14">
        <v>6</v>
      </c>
      <c r="H14">
        <f t="shared" si="0"/>
        <v>1.4653227425312349E-2</v>
      </c>
      <c r="K14" t="s">
        <v>43</v>
      </c>
      <c r="L14" s="8">
        <f>C6</f>
        <v>14.05</v>
      </c>
      <c r="M14">
        <f t="shared" si="1"/>
        <v>7.3830793483972687E-2</v>
      </c>
      <c r="N14">
        <f>H16</f>
        <v>1.4975139257181747E-3</v>
      </c>
      <c r="O14">
        <f>(M14-N14)^2</f>
        <v>5.2321033316526004E-3</v>
      </c>
    </row>
    <row r="15" spans="2:22" x14ac:dyDescent="0.45">
      <c r="G15">
        <v>7</v>
      </c>
      <c r="H15">
        <f t="shared" si="0"/>
        <v>4.401860189731553E-3</v>
      </c>
    </row>
    <row r="16" spans="2:22" x14ac:dyDescent="0.45">
      <c r="G16" t="s">
        <v>43</v>
      </c>
      <c r="H16">
        <f>1-SUM(H8:H15)</f>
        <v>1.4975139257181747E-3</v>
      </c>
      <c r="L16" s="8">
        <f>SUM(L11:L14)</f>
        <v>190.29999999999998</v>
      </c>
      <c r="O16">
        <f>SUM(O11:O14)</f>
        <v>8.0036269353292357E-3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7F33-1EDE-47AF-8B2F-D66409232DD4}">
  <dimension ref="B2:O16"/>
  <sheetViews>
    <sheetView topLeftCell="E1" workbookViewId="0">
      <selection activeCell="R20" sqref="R20"/>
    </sheetView>
  </sheetViews>
  <sheetFormatPr defaultRowHeight="14.25" x14ac:dyDescent="0.45"/>
  <cols>
    <col min="2" max="2" width="13.796875" customWidth="1"/>
    <col min="8" max="8" width="11.59765625" bestFit="1" customWidth="1"/>
    <col min="12" max="12" width="12.3984375" customWidth="1"/>
    <col min="13" max="13" width="10.86328125" customWidth="1"/>
    <col min="14" max="14" width="13.53125" customWidth="1"/>
  </cols>
  <sheetData>
    <row r="2" spans="2:15" x14ac:dyDescent="0.45">
      <c r="B2" t="s">
        <v>44</v>
      </c>
      <c r="G2" t="s">
        <v>12</v>
      </c>
      <c r="H2">
        <v>1</v>
      </c>
    </row>
    <row r="3" spans="2:15" x14ac:dyDescent="0.45">
      <c r="G3" t="s">
        <v>14</v>
      </c>
      <c r="H3">
        <v>13150.759713792677</v>
      </c>
    </row>
    <row r="4" spans="2:15" x14ac:dyDescent="0.45">
      <c r="B4" t="s">
        <v>9</v>
      </c>
      <c r="G4" t="s">
        <v>13</v>
      </c>
      <c r="H4">
        <v>8227.94633865992</v>
      </c>
    </row>
    <row r="6" spans="2:15" x14ac:dyDescent="0.45">
      <c r="B6" s="4" t="s">
        <v>41</v>
      </c>
      <c r="C6" s="5">
        <v>2.46</v>
      </c>
    </row>
    <row r="7" spans="2:15" x14ac:dyDescent="0.45">
      <c r="B7" s="4" t="s">
        <v>6</v>
      </c>
      <c r="C7" s="5">
        <v>5.14</v>
      </c>
      <c r="G7" t="s">
        <v>11</v>
      </c>
      <c r="H7" t="s">
        <v>15</v>
      </c>
    </row>
    <row r="8" spans="2:15" x14ac:dyDescent="0.45">
      <c r="B8" s="4" t="s">
        <v>7</v>
      </c>
      <c r="C8" s="5">
        <v>48.6</v>
      </c>
      <c r="G8">
        <v>0</v>
      </c>
      <c r="H8">
        <f>($H$4/($H$4+$H$2))^$H$3</f>
        <v>0.20225886302998869</v>
      </c>
    </row>
    <row r="9" spans="2:15" x14ac:dyDescent="0.45">
      <c r="B9" s="4" t="s">
        <v>8</v>
      </c>
      <c r="C9" s="5">
        <v>13.41</v>
      </c>
      <c r="G9">
        <v>1</v>
      </c>
      <c r="H9">
        <f>H8*($H$3+G8)/G9*($H$2/($H$4+$H$2))</f>
        <v>0.32323186933376485</v>
      </c>
    </row>
    <row r="10" spans="2:15" x14ac:dyDescent="0.45">
      <c r="G10">
        <v>2</v>
      </c>
      <c r="H10">
        <f t="shared" ref="H10:H15" si="0">H9*($H$3+G9)/G10*($H$2/($H$4+$H$2))</f>
        <v>0.25829964751052142</v>
      </c>
      <c r="K10" t="s">
        <v>16</v>
      </c>
      <c r="L10" t="s">
        <v>21</v>
      </c>
      <c r="M10" t="s">
        <v>23</v>
      </c>
      <c r="N10" t="s">
        <v>24</v>
      </c>
      <c r="O10" t="s">
        <v>25</v>
      </c>
    </row>
    <row r="11" spans="2:15" x14ac:dyDescent="0.45">
      <c r="C11" s="8">
        <f>SUM(C6:C9)</f>
        <v>69.61</v>
      </c>
      <c r="G11">
        <v>3</v>
      </c>
      <c r="H11">
        <f t="shared" si="0"/>
        <v>0.13761799133798103</v>
      </c>
      <c r="K11">
        <v>0</v>
      </c>
      <c r="L11" s="8">
        <f>C9</f>
        <v>13.41</v>
      </c>
      <c r="M11">
        <f>L11/$L$16</f>
        <v>0.19264473495187473</v>
      </c>
      <c r="N11">
        <f>H8</f>
        <v>0.20225886302998869</v>
      </c>
      <c r="O11">
        <f>(M11-N11)^2</f>
        <v>9.2431458702379218E-5</v>
      </c>
    </row>
    <row r="12" spans="2:15" x14ac:dyDescent="0.45">
      <c r="G12">
        <v>4</v>
      </c>
      <c r="H12">
        <f t="shared" si="0"/>
        <v>5.4994707580308319E-2</v>
      </c>
      <c r="K12" t="s">
        <v>17</v>
      </c>
      <c r="L12" s="8">
        <f>C8</f>
        <v>48.6</v>
      </c>
      <c r="M12">
        <f t="shared" ref="M12:M14" si="1">L12/$L$16</f>
        <v>0.69817554949001581</v>
      </c>
      <c r="N12">
        <f>SUM(H9:H11)</f>
        <v>0.71914950818226731</v>
      </c>
      <c r="O12">
        <f t="shared" ref="O12:O14" si="2">(M12-N12)^2</f>
        <v>4.3990694322427196E-4</v>
      </c>
    </row>
    <row r="13" spans="2:15" x14ac:dyDescent="0.45">
      <c r="B13" s="4" t="s">
        <v>22</v>
      </c>
      <c r="G13">
        <v>5</v>
      </c>
      <c r="H13">
        <f t="shared" si="0"/>
        <v>1.7582862592030481E-2</v>
      </c>
      <c r="K13" t="s">
        <v>18</v>
      </c>
      <c r="L13" s="8">
        <f>C7</f>
        <v>5.14</v>
      </c>
      <c r="M13">
        <f t="shared" si="1"/>
        <v>7.3839965522195086E-2</v>
      </c>
      <c r="N13">
        <f>SUM(H12:H15)</f>
        <v>7.8332656039879531E-2</v>
      </c>
      <c r="O13">
        <f t="shared" si="2"/>
        <v>2.0184268087691724E-5</v>
      </c>
    </row>
    <row r="14" spans="2:15" x14ac:dyDescent="0.45">
      <c r="G14">
        <v>6</v>
      </c>
      <c r="H14">
        <f t="shared" si="0"/>
        <v>4.6850047345400603E-3</v>
      </c>
      <c r="K14" t="s">
        <v>43</v>
      </c>
      <c r="L14" s="8">
        <f>C6</f>
        <v>2.46</v>
      </c>
      <c r="M14">
        <f t="shared" si="1"/>
        <v>3.5339750035914379E-2</v>
      </c>
      <c r="N14">
        <f>H16</f>
        <v>2.5897274786457203E-4</v>
      </c>
      <c r="O14">
        <f t="shared" si="2"/>
        <v>1.2306609351337512E-3</v>
      </c>
    </row>
    <row r="15" spans="2:15" x14ac:dyDescent="0.45">
      <c r="G15">
        <v>7</v>
      </c>
      <c r="H15">
        <f t="shared" si="0"/>
        <v>1.0700811330006728E-3</v>
      </c>
    </row>
    <row r="16" spans="2:15" x14ac:dyDescent="0.45">
      <c r="G16" t="s">
        <v>43</v>
      </c>
      <c r="H16">
        <f>1-SUM(H8:H15)</f>
        <v>2.5897274786457203E-4</v>
      </c>
      <c r="L16" s="8">
        <f>C11</f>
        <v>69.61</v>
      </c>
      <c r="O16">
        <f>SUM(O11:O14)</f>
        <v>1.7831836051480942E-3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12D1-F8C2-44B5-B57A-C99D62B4AC62}">
  <dimension ref="B2:O16"/>
  <sheetViews>
    <sheetView topLeftCell="C1" workbookViewId="0">
      <selection activeCell="O16" sqref="O16"/>
    </sheetView>
  </sheetViews>
  <sheetFormatPr defaultRowHeight="14.25" x14ac:dyDescent="0.45"/>
  <cols>
    <col min="2" max="2" width="13.796875" customWidth="1"/>
    <col min="8" max="8" width="11.59765625" bestFit="1" customWidth="1"/>
    <col min="12" max="12" width="12.3984375" customWidth="1"/>
    <col min="13" max="13" width="10.86328125" customWidth="1"/>
    <col min="14" max="14" width="13.53125" customWidth="1"/>
  </cols>
  <sheetData>
    <row r="2" spans="2:15" x14ac:dyDescent="0.45">
      <c r="B2" t="s">
        <v>45</v>
      </c>
      <c r="G2" t="s">
        <v>12</v>
      </c>
      <c r="H2">
        <v>1</v>
      </c>
    </row>
    <row r="3" spans="2:15" x14ac:dyDescent="0.45">
      <c r="G3" t="s">
        <v>14</v>
      </c>
      <c r="H3">
        <v>8511.0061806001631</v>
      </c>
    </row>
    <row r="4" spans="2:15" x14ac:dyDescent="0.45">
      <c r="B4" t="s">
        <v>9</v>
      </c>
      <c r="G4" t="s">
        <v>13</v>
      </c>
      <c r="H4">
        <v>9218.6256897740368</v>
      </c>
    </row>
    <row r="6" spans="2:15" x14ac:dyDescent="0.45">
      <c r="B6" s="4" t="s">
        <v>41</v>
      </c>
      <c r="C6" s="5">
        <v>1.1299999999999999</v>
      </c>
    </row>
    <row r="7" spans="2:15" x14ac:dyDescent="0.45">
      <c r="B7" s="4" t="s">
        <v>6</v>
      </c>
      <c r="C7" s="5">
        <v>1.76</v>
      </c>
      <c r="G7" t="s">
        <v>11</v>
      </c>
      <c r="H7" t="s">
        <v>15</v>
      </c>
    </row>
    <row r="8" spans="2:15" x14ac:dyDescent="0.45">
      <c r="B8" s="4" t="s">
        <v>7</v>
      </c>
      <c r="C8" s="5">
        <v>11.35</v>
      </c>
      <c r="G8">
        <v>0</v>
      </c>
      <c r="H8">
        <f>($H$4/($H$4+$H$2))^$H$3</f>
        <v>0.39724972436900241</v>
      </c>
    </row>
    <row r="9" spans="2:15" x14ac:dyDescent="0.45">
      <c r="B9" s="4" t="s">
        <v>8</v>
      </c>
      <c r="C9" s="5">
        <v>7.56</v>
      </c>
      <c r="G9">
        <v>1</v>
      </c>
      <c r="H9">
        <f>H8*($H$3+G8)/G9*($H$2/($H$4+$H$2))</f>
        <v>0.3667171502522415</v>
      </c>
    </row>
    <row r="10" spans="2:15" x14ac:dyDescent="0.45">
      <c r="G10">
        <v>2</v>
      </c>
      <c r="H10">
        <f t="shared" ref="H10:H15" si="0">H9*($H$3+G9)/G10*($H$2/($H$4+$H$2))</f>
        <v>0.16928554122003964</v>
      </c>
      <c r="K10" t="s">
        <v>16</v>
      </c>
      <c r="L10" t="s">
        <v>21</v>
      </c>
      <c r="M10" t="s">
        <v>23</v>
      </c>
      <c r="N10" t="s">
        <v>24</v>
      </c>
      <c r="O10" t="s">
        <v>25</v>
      </c>
    </row>
    <row r="11" spans="2:15" x14ac:dyDescent="0.45">
      <c r="C11" s="8">
        <f>SUM(C6:C9)</f>
        <v>21.799999999999997</v>
      </c>
      <c r="G11">
        <v>3</v>
      </c>
      <c r="H11">
        <f t="shared" si="0"/>
        <v>5.2103664768475784E-2</v>
      </c>
      <c r="K11">
        <v>0</v>
      </c>
      <c r="L11" s="8">
        <f>C9</f>
        <v>7.56</v>
      </c>
      <c r="M11">
        <f>L11/$L$16</f>
        <v>0.34678899082568809</v>
      </c>
      <c r="N11">
        <f>H8</f>
        <v>0.39724972436900241</v>
      </c>
      <c r="O11">
        <f>(M11-N11)^2</f>
        <v>2.5462856297293669E-3</v>
      </c>
    </row>
    <row r="12" spans="2:15" x14ac:dyDescent="0.45">
      <c r="G12">
        <v>4</v>
      </c>
      <c r="H12">
        <f t="shared" si="0"/>
        <v>1.2028984114907007E-2</v>
      </c>
      <c r="K12" t="s">
        <v>17</v>
      </c>
      <c r="L12" s="8">
        <f>C8</f>
        <v>11.35</v>
      </c>
      <c r="M12">
        <f t="shared" ref="M12:M14" si="1">L12/$L$16</f>
        <v>0.52064220183486243</v>
      </c>
      <c r="N12">
        <f>SUM(H9:H11)</f>
        <v>0.58810635624075691</v>
      </c>
      <c r="O12">
        <f t="shared" ref="O12:O14" si="2">(M12-N12)^2</f>
        <v>4.5514121297023716E-3</v>
      </c>
    </row>
    <row r="13" spans="2:15" x14ac:dyDescent="0.45">
      <c r="B13" s="4" t="s">
        <v>22</v>
      </c>
      <c r="G13">
        <v>5</v>
      </c>
      <c r="H13">
        <f t="shared" si="0"/>
        <v>2.221931291600727E-3</v>
      </c>
      <c r="K13" t="s">
        <v>18</v>
      </c>
      <c r="L13" s="8">
        <f>C7</f>
        <v>1.76</v>
      </c>
      <c r="M13">
        <f t="shared" si="1"/>
        <v>8.0733944954128445E-2</v>
      </c>
      <c r="N13">
        <f>SUM(H12:H15)</f>
        <v>1.4638116895810196E-2</v>
      </c>
      <c r="O13">
        <f t="shared" si="2"/>
        <v>4.3686584867147701E-3</v>
      </c>
    </row>
    <row r="14" spans="2:15" x14ac:dyDescent="0.45">
      <c r="G14">
        <v>6</v>
      </c>
      <c r="H14">
        <f t="shared" si="0"/>
        <v>3.4205981256426422E-4</v>
      </c>
      <c r="K14" t="s">
        <v>43</v>
      </c>
      <c r="L14" s="8">
        <f>C6</f>
        <v>1.1299999999999999</v>
      </c>
      <c r="M14">
        <f t="shared" si="1"/>
        <v>5.1834862385321104E-2</v>
      </c>
      <c r="N14">
        <f>H16</f>
        <v>5.8024944302736969E-6</v>
      </c>
      <c r="O14">
        <f t="shared" si="2"/>
        <v>2.6862514491735488E-3</v>
      </c>
    </row>
    <row r="15" spans="2:15" x14ac:dyDescent="0.45">
      <c r="G15">
        <v>7</v>
      </c>
      <c r="H15">
        <f t="shared" si="0"/>
        <v>4.5141676738198222E-5</v>
      </c>
    </row>
    <row r="16" spans="2:15" x14ac:dyDescent="0.45">
      <c r="G16" t="s">
        <v>43</v>
      </c>
      <c r="H16">
        <f>1-SUM(H8:H15)</f>
        <v>5.8024944302736969E-6</v>
      </c>
      <c r="L16" s="8">
        <f>C11</f>
        <v>21.799999999999997</v>
      </c>
      <c r="O16">
        <f>SUM(O11:O14)</f>
        <v>1.4152607695320056E-2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BA0A-D91B-4FE0-A33F-4643BAA403DE}">
  <dimension ref="B4:F22"/>
  <sheetViews>
    <sheetView tabSelected="1" workbookViewId="0">
      <selection activeCell="J30" sqref="J30"/>
    </sheetView>
  </sheetViews>
  <sheetFormatPr defaultRowHeight="14.25" x14ac:dyDescent="0.45"/>
  <sheetData>
    <row r="4" spans="2:6" x14ac:dyDescent="0.45">
      <c r="B4" t="s">
        <v>14</v>
      </c>
    </row>
    <row r="5" spans="2:6" x14ac:dyDescent="0.45">
      <c r="B5" t="s">
        <v>46</v>
      </c>
      <c r="C5">
        <v>2.927</v>
      </c>
    </row>
    <row r="6" spans="2:6" x14ac:dyDescent="0.45">
      <c r="B6" t="s">
        <v>47</v>
      </c>
      <c r="C6">
        <v>15365.511794184684</v>
      </c>
    </row>
    <row r="7" spans="2:6" x14ac:dyDescent="0.45">
      <c r="B7" t="s">
        <v>48</v>
      </c>
      <c r="C7">
        <v>13150.759713792677</v>
      </c>
    </row>
    <row r="8" spans="2:6" x14ac:dyDescent="0.45">
      <c r="B8" t="s">
        <v>49</v>
      </c>
      <c r="C8">
        <v>8511.0061806001631</v>
      </c>
    </row>
    <row r="11" spans="2:6" x14ac:dyDescent="0.45">
      <c r="B11" t="s">
        <v>50</v>
      </c>
      <c r="C11" t="s">
        <v>51</v>
      </c>
      <c r="D11" t="s">
        <v>52</v>
      </c>
      <c r="E11" t="s">
        <v>53</v>
      </c>
      <c r="F11" t="s">
        <v>54</v>
      </c>
    </row>
    <row r="12" spans="2:6" x14ac:dyDescent="0.45">
      <c r="B12">
        <v>0</v>
      </c>
      <c r="C12">
        <v>0</v>
      </c>
      <c r="D12">
        <v>0</v>
      </c>
      <c r="E12">
        <v>0</v>
      </c>
      <c r="F12">
        <v>0</v>
      </c>
    </row>
    <row r="13" spans="2:6" x14ac:dyDescent="0.45">
      <c r="B13">
        <v>0.1</v>
      </c>
      <c r="C13">
        <f>_xlfn.GAMMA.DIST(_xlfn.GAMMA.INV(B13,$C$5,1),$C$5+1,1,TRUE)</f>
        <v>2.5329435940694388E-2</v>
      </c>
      <c r="D13">
        <f>_xlfn.GAMMA.DIST(_xlfn.GAMMA.INV(B13,$C$6,1),$C$6+1,1,TRUE)</f>
        <v>9.8589095603472982E-2</v>
      </c>
      <c r="E13">
        <f>_xlfn.GAMMA.DIST(_xlfn.GAMMA.INV(B13,$C$7,1),$C$7+1,1,TRUE)</f>
        <v>9.8475337660147641E-2</v>
      </c>
      <c r="F13">
        <f>_xlfn.GAMMA.DIST(_xlfn.GAMMA.INV(B13,$C$8,1),$C$8+1,1,TRUE)</f>
        <v>9.8106513894911596E-2</v>
      </c>
    </row>
    <row r="14" spans="2:6" x14ac:dyDescent="0.45">
      <c r="B14">
        <v>0.2</v>
      </c>
      <c r="C14">
        <f t="shared" ref="C14:C21" si="0">_xlfn.GAMMA.DIST(_xlfn.GAMMA.INV(B14,$C$5,1),$C$5+1,1,TRUE)</f>
        <v>6.8961311288098057E-2</v>
      </c>
      <c r="D14">
        <f t="shared" ref="D14:D21" si="1">_xlfn.GAMMA.DIST(_xlfn.GAMMA.INV(B14,$C$6,1),$C$6+1,1,TRUE)</f>
        <v>0.1977466011462321</v>
      </c>
      <c r="E14">
        <f t="shared" ref="E14:E21" si="2">_xlfn.GAMMA.DIST(_xlfn.GAMMA.INV(B14,$C$7,1),$C$7+1,1,TRUE)</f>
        <v>0.1975646809833827</v>
      </c>
      <c r="F14">
        <f t="shared" ref="F14:F21" si="3">_xlfn.GAMMA.DIST(_xlfn.GAMMA.INV(B14,$C$8,1),$C$8+1,1,TRUE)</f>
        <v>0.1969746212444001</v>
      </c>
    </row>
    <row r="15" spans="2:6" x14ac:dyDescent="0.45">
      <c r="B15">
        <v>0.3</v>
      </c>
      <c r="C15">
        <f t="shared" si="0"/>
        <v>0.12597402458190651</v>
      </c>
      <c r="D15">
        <f t="shared" si="1"/>
        <v>0.29719904984100448</v>
      </c>
      <c r="E15">
        <f t="shared" si="2"/>
        <v>0.29697271567504485</v>
      </c>
      <c r="F15">
        <f t="shared" si="3"/>
        <v>0.29623838235207872</v>
      </c>
    </row>
    <row r="16" spans="2:6" x14ac:dyDescent="0.45">
      <c r="B16">
        <v>0.4</v>
      </c>
      <c r="C16">
        <f t="shared" si="0"/>
        <v>0.19549337178868642</v>
      </c>
      <c r="D16">
        <f t="shared" si="1"/>
        <v>0.39688542238692687</v>
      </c>
      <c r="E16">
        <f t="shared" si="2"/>
        <v>0.39663354637534043</v>
      </c>
      <c r="F16">
        <f t="shared" si="3"/>
        <v>0.39581613809456362</v>
      </c>
    </row>
    <row r="17" spans="2:6" x14ac:dyDescent="0.45">
      <c r="B17">
        <v>0.5</v>
      </c>
      <c r="C17">
        <f t="shared" si="0"/>
        <v>0.27773470657912208</v>
      </c>
      <c r="D17">
        <f t="shared" si="1"/>
        <v>0.49678165479746861</v>
      </c>
      <c r="E17">
        <f t="shared" si="2"/>
        <v>0.49652119522254523</v>
      </c>
      <c r="F17">
        <f t="shared" si="3"/>
        <v>0.49567573275838311</v>
      </c>
    </row>
    <row r="18" spans="2:6" x14ac:dyDescent="0.45">
      <c r="B18">
        <v>0.6</v>
      </c>
      <c r="C18">
        <f t="shared" si="0"/>
        <v>0.37371402986024749</v>
      </c>
      <c r="D18">
        <f t="shared" si="1"/>
        <v>0.59688117571724497</v>
      </c>
      <c r="E18">
        <f t="shared" si="2"/>
        <v>0.59662858451673884</v>
      </c>
      <c r="F18">
        <f t="shared" si="3"/>
        <v>0.59580847131033177</v>
      </c>
    </row>
    <row r="19" spans="2:6" x14ac:dyDescent="0.45">
      <c r="B19">
        <v>0.7</v>
      </c>
      <c r="C19">
        <f t="shared" si="0"/>
        <v>0.4854383573159437</v>
      </c>
      <c r="D19">
        <f t="shared" si="1"/>
        <v>0.69719113907529873</v>
      </c>
      <c r="E19">
        <f t="shared" si="2"/>
        <v>0.69696347264396419</v>
      </c>
      <c r="F19">
        <f t="shared" si="3"/>
        <v>0.69622410054283701</v>
      </c>
    </row>
    <row r="20" spans="2:6" x14ac:dyDescent="0.45">
      <c r="B20">
        <v>0.8</v>
      </c>
      <c r="C20">
        <f t="shared" si="0"/>
        <v>0.61667090488041598</v>
      </c>
      <c r="D20">
        <f t="shared" si="1"/>
        <v>0.79773637821449062</v>
      </c>
      <c r="E20">
        <f t="shared" si="2"/>
        <v>0.79755273639112201</v>
      </c>
      <c r="F20">
        <f t="shared" si="3"/>
        <v>0.79695616513918366</v>
      </c>
    </row>
    <row r="21" spans="2:6" x14ac:dyDescent="0.45">
      <c r="B21">
        <v>0.9</v>
      </c>
      <c r="C21">
        <f t="shared" si="0"/>
        <v>0.77560523525334513</v>
      </c>
      <c r="D21">
        <f t="shared" si="1"/>
        <v>0.89857933742856266</v>
      </c>
      <c r="E21">
        <f t="shared" si="2"/>
        <v>0.8984639360964688</v>
      </c>
      <c r="F21">
        <f t="shared" si="3"/>
        <v>0.89808889685418392</v>
      </c>
    </row>
    <row r="22" spans="2:6" x14ac:dyDescent="0.45">
      <c r="B22">
        <v>1</v>
      </c>
      <c r="C22">
        <v>1</v>
      </c>
      <c r="D22">
        <v>1</v>
      </c>
      <c r="E22">
        <v>1</v>
      </c>
      <c r="F22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Chip Consump.</vt:lpstr>
      <vt:lpstr>Lay's</vt:lpstr>
      <vt:lpstr>Kettle</vt:lpstr>
      <vt:lpstr>Herr's</vt:lpstr>
      <vt:lpstr>Lorenz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2019-02-20T14:08:40Z</dcterms:modified>
</cp:coreProperties>
</file>