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118CF28-E45A-4617-BD33-33C27A464185}" xr6:coauthVersionLast="45" xr6:coauthVersionMax="45" xr10:uidLastSave="{00000000-0000-0000-0000-000000000000}"/>
  <bookViews>
    <workbookView xWindow="-98" yWindow="-98" windowWidth="22695" windowHeight="14595" firstSheet="2" activeTab="5" xr2:uid="{00000000-000D-0000-FFFF-FFFF00000000}"/>
  </bookViews>
  <sheets>
    <sheet name="RAW DATA" sheetId="2" r:id="rId1"/>
    <sheet name="Burr 12" sheetId="3" r:id="rId2"/>
    <sheet name="Burr 12 (01 spike)" sheetId="4" r:id="rId3"/>
    <sheet name="Burr spike 1 2 Cov " sheetId="5" r:id="rId4"/>
    <sheet name="Burr spike 1 3 Cov " sheetId="8" r:id="rId5"/>
    <sheet name="Burr spike 1 3 Cov  decay" sheetId="7" r:id="rId6"/>
    <sheet name="Weibull spike 1 3 Cov" sheetId="9" r:id="rId7"/>
    <sheet name="Weibull no spike 3 Cov" sheetId="10" r:id="rId8"/>
  </sheets>
  <definedNames>
    <definedName name="solver_adj" localSheetId="1" hidden="1">'Burr 12'!$B$1:$B$3</definedName>
    <definedName name="solver_adj" localSheetId="2" hidden="1">'Burr 12 (01 spike)'!$B$1:$B$4</definedName>
    <definedName name="solver_adj" localSheetId="3" hidden="1">'Burr spike 1 2 Cov '!$B$1:$B$6</definedName>
    <definedName name="solver_adj" localSheetId="4" hidden="1">'Burr spike 1 3 Cov '!$B$1:$B$7</definedName>
    <definedName name="solver_adj" localSheetId="5" hidden="1">'Burr spike 1 3 Cov  decay'!$B$1:$B$8</definedName>
    <definedName name="solver_adj" localSheetId="7" hidden="1">'Weibull no spike 3 Cov'!$B$1:$B$3,'Weibull no spike 3 Cov'!$B$5:$B$8</definedName>
    <definedName name="solver_adj" localSheetId="6" hidden="1">'Weibull spike 1 3 Cov'!$B$1,'Weibull spike 1 3 Cov'!$B$3:$B$8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ng" localSheetId="6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6" hidden="1">2147483647</definedName>
    <definedName name="solver_lhs1" localSheetId="1" hidden="1">'Burr 12'!$B$1:$B$3</definedName>
    <definedName name="solver_lhs1" localSheetId="2" hidden="1">'Burr 12 (01 spike)'!$B$1:$B$4</definedName>
    <definedName name="solver_lhs1" localSheetId="3" hidden="1">'Burr spike 1 2 Cov '!$B$1:$B$3</definedName>
    <definedName name="solver_lhs1" localSheetId="4" hidden="1">'Burr spike 1 3 Cov '!$B$1:$B$3</definedName>
    <definedName name="solver_lhs1" localSheetId="5" hidden="1">'Burr spike 1 3 Cov  decay'!$B$1:$B$3</definedName>
    <definedName name="solver_lhs1" localSheetId="7" hidden="1">'Weibull no spike 3 Cov'!$B$1</definedName>
    <definedName name="solver_lhs1" localSheetId="6" hidden="1">'Weibull spike 1 3 Cov'!$B$1</definedName>
    <definedName name="solver_lhs10" localSheetId="7" hidden="1">'Weibull no spike 3 Cov'!$B$8</definedName>
    <definedName name="solver_lhs10" localSheetId="6" hidden="1">'Weibull spike 1 3 Cov'!$B$8</definedName>
    <definedName name="solver_lhs2" localSheetId="2" hidden="1">'Burr 12 (01 spike)'!$B$4</definedName>
    <definedName name="solver_lhs2" localSheetId="3" hidden="1">'Burr spike 1 2 Cov '!$B$1:$B$4</definedName>
    <definedName name="solver_lhs2" localSheetId="4" hidden="1">'Burr spike 1 3 Cov '!$B$1:$B$4</definedName>
    <definedName name="solver_lhs2" localSheetId="5" hidden="1">'Burr spike 1 3 Cov  decay'!$B$1:$B$4</definedName>
    <definedName name="solver_lhs2" localSheetId="7" hidden="1">'Weibull no spike 3 Cov'!$B$1</definedName>
    <definedName name="solver_lhs2" localSheetId="6" hidden="1">'Weibull spike 1 3 Cov'!$B$1</definedName>
    <definedName name="solver_lhs3" localSheetId="3" hidden="1">'Burr spike 1 2 Cov '!$B$4</definedName>
    <definedName name="solver_lhs3" localSheetId="4" hidden="1">'Burr spike 1 3 Cov '!$B$4</definedName>
    <definedName name="solver_lhs3" localSheetId="5" hidden="1">'Burr spike 1 3 Cov  decay'!$B$4</definedName>
    <definedName name="solver_lhs3" localSheetId="7" hidden="1">'Weibull no spike 3 Cov'!$B$3</definedName>
    <definedName name="solver_lhs3" localSheetId="6" hidden="1">'Weibull spike 1 3 Cov'!$B$3</definedName>
    <definedName name="solver_lhs4" localSheetId="3" hidden="1">'Burr spike 1 2 Cov '!$B$5:$B$6</definedName>
    <definedName name="solver_lhs4" localSheetId="4" hidden="1">'Burr spike 1 3 Cov '!$B$5:$B$7</definedName>
    <definedName name="solver_lhs4" localSheetId="5" hidden="1">'Burr spike 1 3 Cov  decay'!$B$5:$B$6</definedName>
    <definedName name="solver_lhs4" localSheetId="7" hidden="1">'Weibull no spike 3 Cov'!$B$3</definedName>
    <definedName name="solver_lhs4" localSheetId="6" hidden="1">'Weibull spike 1 3 Cov'!$B$3:$B$4</definedName>
    <definedName name="solver_lhs5" localSheetId="3" hidden="1">'Burr spike 1 2 Cov '!$B$5:$B$6</definedName>
    <definedName name="solver_lhs5" localSheetId="4" hidden="1">'Burr spike 1 3 Cov '!$B$5:$B$7</definedName>
    <definedName name="solver_lhs5" localSheetId="5" hidden="1">'Burr spike 1 3 Cov  decay'!$B$5:$B$6</definedName>
    <definedName name="solver_lhs5" localSheetId="7" hidden="1">'Weibull no spike 3 Cov'!$B$5:$B$6</definedName>
    <definedName name="solver_lhs5" localSheetId="6" hidden="1">'Weibull spike 1 3 Cov'!$B$4</definedName>
    <definedName name="solver_lhs6" localSheetId="5" hidden="1">'Burr spike 1 3 Cov  decay'!$B$7</definedName>
    <definedName name="solver_lhs6" localSheetId="7" hidden="1">'Weibull no spike 3 Cov'!$B$5:$B$6</definedName>
    <definedName name="solver_lhs6" localSheetId="6" hidden="1">'Weibull spike 1 3 Cov'!$B$5:$B$6</definedName>
    <definedName name="solver_lhs7" localSheetId="5" hidden="1">'Burr spike 1 3 Cov  decay'!$B$7</definedName>
    <definedName name="solver_lhs7" localSheetId="7" hidden="1">'Weibull no spike 3 Cov'!$B$7</definedName>
    <definedName name="solver_lhs7" localSheetId="6" hidden="1">'Weibull spike 1 3 Cov'!$B$5:$B$6</definedName>
    <definedName name="solver_lhs8" localSheetId="5" hidden="1">'Burr spike 1 3 Cov  decay'!$B$8</definedName>
    <definedName name="solver_lhs8" localSheetId="7" hidden="1">'Weibull no spike 3 Cov'!$B$8</definedName>
    <definedName name="solver_lhs8" localSheetId="6" hidden="1">'Weibull spike 1 3 Cov'!$B$7</definedName>
    <definedName name="solver_lhs9" localSheetId="5" hidden="1">'Burr spike 1 3 Cov  decay'!$B$8</definedName>
    <definedName name="solver_lhs9" localSheetId="7" hidden="1">'Weibull no spike 3 Cov'!$B$8</definedName>
    <definedName name="solver_lhs9" localSheetId="6" hidden="1">'Weibull spike 1 3 Cov'!$B$8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1</definedName>
    <definedName name="solver_msl" localSheetId="4" hidden="1">1</definedName>
    <definedName name="solver_msl" localSheetId="5" hidden="1">1</definedName>
    <definedName name="solver_msl" localSheetId="7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6" hidden="1">2147483647</definedName>
    <definedName name="solver_num" localSheetId="1" hidden="1">1</definedName>
    <definedName name="solver_num" localSheetId="2" hidden="1">2</definedName>
    <definedName name="solver_num" localSheetId="3" hidden="1">5</definedName>
    <definedName name="solver_num" localSheetId="4" hidden="1">5</definedName>
    <definedName name="solver_num" localSheetId="5" hidden="1">9</definedName>
    <definedName name="solver_num" localSheetId="7" hidden="1">9</definedName>
    <definedName name="solver_num" localSheetId="6" hidden="1">10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opt" localSheetId="1" hidden="1">'Burr 12'!$G$4</definedName>
    <definedName name="solver_opt" localSheetId="2" hidden="1">'Burr 12 (01 spike)'!$F$5</definedName>
    <definedName name="solver_opt" localSheetId="3" hidden="1">'Burr spike 1 2 Cov '!$H$4</definedName>
    <definedName name="solver_opt" localSheetId="4" hidden="1">'Burr spike 1 3 Cov '!$H$4</definedName>
    <definedName name="solver_opt" localSheetId="5" hidden="1">'Burr spike 1 3 Cov  decay'!$H$4</definedName>
    <definedName name="solver_opt" localSheetId="7" hidden="1">'Weibull no spike 3 Cov'!$H$4</definedName>
    <definedName name="solver_opt" localSheetId="6" hidden="1">'Weibull spike 1 3 Cov'!$H$4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6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7" hidden="1">1</definedName>
    <definedName name="solver_rel1" localSheetId="6" hidden="1">1</definedName>
    <definedName name="solver_rel10" localSheetId="7" hidden="1">3</definedName>
    <definedName name="solver_rel10" localSheetId="6" hidden="1">3</definedName>
    <definedName name="solver_rel2" localSheetId="2" hidden="1">1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7" hidden="1">1</definedName>
    <definedName name="solver_rel3" localSheetId="6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7" hidden="1">3</definedName>
    <definedName name="solver_rel4" localSheetId="6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7" hidden="1">1</definedName>
    <definedName name="solver_rel5" localSheetId="6" hidden="1">1</definedName>
    <definedName name="solver_rel6" localSheetId="5" hidden="1">1</definedName>
    <definedName name="solver_rel6" localSheetId="7" hidden="1">3</definedName>
    <definedName name="solver_rel6" localSheetId="6" hidden="1">1</definedName>
    <definedName name="solver_rel7" localSheetId="5" hidden="1">3</definedName>
    <definedName name="solver_rel7" localSheetId="7" hidden="1">3</definedName>
    <definedName name="solver_rel7" localSheetId="6" hidden="1">3</definedName>
    <definedName name="solver_rel8" localSheetId="5" hidden="1">1</definedName>
    <definedName name="solver_rel8" localSheetId="7" hidden="1">1</definedName>
    <definedName name="solver_rel8" localSheetId="6" hidden="1">3</definedName>
    <definedName name="solver_rel9" localSheetId="5" hidden="1">3</definedName>
    <definedName name="solver_rel9" localSheetId="7" hidden="1">3</definedName>
    <definedName name="solver_rel9" localSheetId="6" hidden="1">1</definedName>
    <definedName name="solver_rhs1" localSheetId="1" hidden="1">0.00001</definedName>
    <definedName name="solver_rhs1" localSheetId="2" hidden="1">0.00001</definedName>
    <definedName name="solver_rhs1" localSheetId="3" hidden="1">10000000</definedName>
    <definedName name="solver_rhs1" localSheetId="4" hidden="1">10000000</definedName>
    <definedName name="solver_rhs1" localSheetId="5" hidden="1">10000000</definedName>
    <definedName name="solver_rhs1" localSheetId="7" hidden="1">100000000</definedName>
    <definedName name="solver_rhs1" localSheetId="6" hidden="1">100000000</definedName>
    <definedName name="solver_rhs10" localSheetId="7" hidden="1">-100000000</definedName>
    <definedName name="solver_rhs10" localSheetId="6" hidden="1">-100000000</definedName>
    <definedName name="solver_rhs2" localSheetId="2" hidden="1">0.999</definedName>
    <definedName name="solver_rhs2" localSheetId="3" hidden="1">0.000001</definedName>
    <definedName name="solver_rhs2" localSheetId="4" hidden="1">0.000001</definedName>
    <definedName name="solver_rhs2" localSheetId="5" hidden="1">0.000001</definedName>
    <definedName name="solver_rhs2" localSheetId="7" hidden="1">0.0000001</definedName>
    <definedName name="solver_rhs2" localSheetId="6" hidden="1">0.0000001</definedName>
    <definedName name="solver_rhs3" localSheetId="3" hidden="1">0.999999</definedName>
    <definedName name="solver_rhs3" localSheetId="4" hidden="1">0.999999</definedName>
    <definedName name="solver_rhs3" localSheetId="5" hidden="1">0.999999</definedName>
    <definedName name="solver_rhs3" localSheetId="7" hidden="1">100000000</definedName>
    <definedName name="solver_rhs3" localSheetId="6" hidden="1">100000000</definedName>
    <definedName name="solver_rhs4" localSheetId="3" hidden="1">1000000000</definedName>
    <definedName name="solver_rhs4" localSheetId="4" hidden="1">1000000000</definedName>
    <definedName name="solver_rhs4" localSheetId="5" hidden="1">1000000000</definedName>
    <definedName name="solver_rhs4" localSheetId="7" hidden="1">0.00000001</definedName>
    <definedName name="solver_rhs4" localSheetId="6" hidden="1">0.00000001</definedName>
    <definedName name="solver_rhs5" localSheetId="3" hidden="1">-10000000</definedName>
    <definedName name="solver_rhs5" localSheetId="4" hidden="1">-10000000</definedName>
    <definedName name="solver_rhs5" localSheetId="5" hidden="1">-10000000</definedName>
    <definedName name="solver_rhs5" localSheetId="7" hidden="1">100000000</definedName>
    <definedName name="solver_rhs5" localSheetId="6" hidden="1">0.999999</definedName>
    <definedName name="solver_rhs6" localSheetId="5" hidden="1">0.99999</definedName>
    <definedName name="solver_rhs6" localSheetId="7" hidden="1">-100000000</definedName>
    <definedName name="solver_rhs6" localSheetId="6" hidden="1">100000000</definedName>
    <definedName name="solver_rhs7" localSheetId="5" hidden="1">0.0000001</definedName>
    <definedName name="solver_rhs7" localSheetId="7" hidden="1">0.00000001</definedName>
    <definedName name="solver_rhs7" localSheetId="6" hidden="1">-100000000</definedName>
    <definedName name="solver_rhs8" localSheetId="5" hidden="1">1000000</definedName>
    <definedName name="solver_rhs8" localSheetId="7" hidden="1">100000000</definedName>
    <definedName name="solver_rhs8" localSheetId="6" hidden="1">0.00000001</definedName>
    <definedName name="solver_rhs9" localSheetId="5" hidden="1">-10000000</definedName>
    <definedName name="solver_rhs9" localSheetId="7" hidden="1">-100000000</definedName>
    <definedName name="solver_rhs9" localSheetId="6" hidden="1">100000000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ol" localSheetId="6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7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0" l="1"/>
  <c r="H8" i="3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9" i="3"/>
  <c r="I8" i="3"/>
  <c r="C8" i="3"/>
  <c r="H17" i="3" l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4" i="2"/>
  <c r="D3" i="2"/>
  <c r="O18" i="7" l="1"/>
  <c r="O124" i="10"/>
  <c r="O123" i="10"/>
  <c r="O97" i="10"/>
  <c r="O96" i="10"/>
  <c r="O95" i="10"/>
  <c r="O72" i="10"/>
  <c r="O71" i="10"/>
  <c r="O44" i="10"/>
  <c r="O43" i="10"/>
  <c r="O20" i="10"/>
  <c r="C20" i="10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O19" i="10"/>
  <c r="C12" i="10"/>
  <c r="C13" i="10" s="1"/>
  <c r="C14" i="10" s="1"/>
  <c r="C15" i="10" s="1"/>
  <c r="C16" i="10" s="1"/>
  <c r="C17" i="10" s="1"/>
  <c r="C18" i="10" s="1"/>
  <c r="C19" i="10" s="1"/>
  <c r="Q11" i="10"/>
  <c r="P11" i="10"/>
  <c r="O11" i="10"/>
  <c r="O124" i="9"/>
  <c r="O123" i="9"/>
  <c r="O97" i="9"/>
  <c r="O96" i="9"/>
  <c r="O95" i="9"/>
  <c r="O72" i="9"/>
  <c r="O71" i="9"/>
  <c r="O44" i="9"/>
  <c r="O43" i="9"/>
  <c r="O20" i="9"/>
  <c r="O19" i="9"/>
  <c r="O18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Q11" i="9"/>
  <c r="P11" i="9"/>
  <c r="O11" i="9"/>
  <c r="Q11" i="7"/>
  <c r="P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O11" i="8"/>
  <c r="N11" i="8"/>
  <c r="O124" i="7"/>
  <c r="O123" i="7"/>
  <c r="O97" i="7"/>
  <c r="O96" i="7"/>
  <c r="O71" i="7"/>
  <c r="O95" i="7"/>
  <c r="O43" i="7"/>
  <c r="O72" i="7"/>
  <c r="O44" i="7"/>
  <c r="O19" i="7"/>
  <c r="O20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P11" i="7"/>
  <c r="O11" i="7"/>
  <c r="E12" i="10" l="1"/>
  <c r="F12" i="10" s="1"/>
  <c r="G12" i="10" s="1"/>
  <c r="H12" i="10" s="1"/>
  <c r="E12" i="9"/>
  <c r="F12" i="9" s="1"/>
  <c r="G12" i="9" s="1"/>
  <c r="H12" i="9" s="1"/>
  <c r="E12" i="7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" i="8"/>
  <c r="E13" i="10" l="1"/>
  <c r="E13" i="9"/>
  <c r="F13" i="9" s="1"/>
  <c r="G13" i="9" s="1"/>
  <c r="H13" i="9" s="1"/>
  <c r="E13" i="8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F12" i="8"/>
  <c r="G12" i="8" s="1"/>
  <c r="H12" i="8" s="1"/>
  <c r="F12" i="7"/>
  <c r="G12" i="7" s="1"/>
  <c r="H12" i="7" s="1"/>
  <c r="F13" i="7"/>
  <c r="F14" i="7"/>
  <c r="F13" i="10" l="1"/>
  <c r="G13" i="10" s="1"/>
  <c r="H13" i="10" s="1"/>
  <c r="E14" i="10"/>
  <c r="E14" i="9"/>
  <c r="F14" i="9" s="1"/>
  <c r="G14" i="9" s="1"/>
  <c r="H14" i="9" s="1"/>
  <c r="F14" i="8"/>
  <c r="F13" i="8"/>
  <c r="G13" i="8" s="1"/>
  <c r="H13" i="8" s="1"/>
  <c r="F15" i="8"/>
  <c r="G13" i="7"/>
  <c r="H13" i="7" s="1"/>
  <c r="G14" i="7"/>
  <c r="H14" i="7" s="1"/>
  <c r="F15" i="7"/>
  <c r="G15" i="7" s="1"/>
  <c r="H15" i="7" s="1"/>
  <c r="F14" i="10" l="1"/>
  <c r="G14" i="10" s="1"/>
  <c r="H14" i="10" s="1"/>
  <c r="E15" i="10"/>
  <c r="E15" i="9"/>
  <c r="F15" i="9" s="1"/>
  <c r="G15" i="9" s="1"/>
  <c r="H15" i="9" s="1"/>
  <c r="G15" i="8"/>
  <c r="H15" i="8" s="1"/>
  <c r="G14" i="8"/>
  <c r="H14" i="8" s="1"/>
  <c r="F16" i="8"/>
  <c r="G16" i="8" s="1"/>
  <c r="H16" i="8" s="1"/>
  <c r="F16" i="7"/>
  <c r="G16" i="7" s="1"/>
  <c r="H16" i="7" s="1"/>
  <c r="P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O11" i="5"/>
  <c r="B70" i="4"/>
  <c r="F70" i="4" s="1"/>
  <c r="D69" i="4"/>
  <c r="D68" i="4"/>
  <c r="E68" i="4" s="1"/>
  <c r="D67" i="4"/>
  <c r="E67" i="4" s="1"/>
  <c r="D66" i="4"/>
  <c r="D65" i="4"/>
  <c r="E65" i="4" s="1"/>
  <c r="D64" i="4"/>
  <c r="E64" i="4" s="1"/>
  <c r="G64" i="4" s="1"/>
  <c r="H64" i="4" s="1"/>
  <c r="D63" i="4"/>
  <c r="D62" i="4"/>
  <c r="E62" i="4" s="1"/>
  <c r="D61" i="4"/>
  <c r="D60" i="4"/>
  <c r="D59" i="4"/>
  <c r="E59" i="4" s="1"/>
  <c r="D58" i="4"/>
  <c r="D57" i="4"/>
  <c r="D56" i="4"/>
  <c r="E56" i="4" s="1"/>
  <c r="G56" i="4" s="1"/>
  <c r="H56" i="4" s="1"/>
  <c r="D55" i="4"/>
  <c r="D54" i="4"/>
  <c r="E54" i="4" s="1"/>
  <c r="D53" i="4"/>
  <c r="D52" i="4"/>
  <c r="E52" i="4" s="1"/>
  <c r="D51" i="4"/>
  <c r="E51" i="4" s="1"/>
  <c r="D50" i="4"/>
  <c r="D49" i="4"/>
  <c r="E49" i="4" s="1"/>
  <c r="D48" i="4"/>
  <c r="E48" i="4" s="1"/>
  <c r="G48" i="4" s="1"/>
  <c r="H48" i="4" s="1"/>
  <c r="D47" i="4"/>
  <c r="D46" i="4"/>
  <c r="E46" i="4" s="1"/>
  <c r="D45" i="4"/>
  <c r="D44" i="4"/>
  <c r="D43" i="4"/>
  <c r="E43" i="4" s="1"/>
  <c r="D42" i="4"/>
  <c r="D41" i="4"/>
  <c r="D40" i="4"/>
  <c r="E40" i="4" s="1"/>
  <c r="G40" i="4" s="1"/>
  <c r="H40" i="4" s="1"/>
  <c r="D39" i="4"/>
  <c r="D38" i="4"/>
  <c r="E38" i="4" s="1"/>
  <c r="D37" i="4"/>
  <c r="D36" i="4"/>
  <c r="E36" i="4" s="1"/>
  <c r="D35" i="4"/>
  <c r="E35" i="4" s="1"/>
  <c r="D34" i="4"/>
  <c r="D33" i="4"/>
  <c r="E33" i="4" s="1"/>
  <c r="D32" i="4"/>
  <c r="E32" i="4" s="1"/>
  <c r="G32" i="4" s="1"/>
  <c r="H32" i="4" s="1"/>
  <c r="D31" i="4"/>
  <c r="D30" i="4"/>
  <c r="E30" i="4" s="1"/>
  <c r="D29" i="4"/>
  <c r="D28" i="4"/>
  <c r="D27" i="4"/>
  <c r="E27" i="4" s="1"/>
  <c r="D26" i="4"/>
  <c r="D25" i="4"/>
  <c r="D24" i="4"/>
  <c r="E24" i="4" s="1"/>
  <c r="G24" i="4" s="1"/>
  <c r="H24" i="4" s="1"/>
  <c r="D23" i="4"/>
  <c r="E23" i="4" s="1"/>
  <c r="D22" i="4"/>
  <c r="D21" i="4"/>
  <c r="E21" i="4" s="1"/>
  <c r="D20" i="4"/>
  <c r="D19" i="4"/>
  <c r="E19" i="4" s="1"/>
  <c r="D18" i="4"/>
  <c r="D17" i="4"/>
  <c r="D16" i="4"/>
  <c r="E16" i="4" s="1"/>
  <c r="G16" i="4" s="1"/>
  <c r="H16" i="4" s="1"/>
  <c r="D15" i="4"/>
  <c r="E15" i="4" s="1"/>
  <c r="D14" i="4"/>
  <c r="D13" i="4"/>
  <c r="E13" i="4" s="1"/>
  <c r="D12" i="4"/>
  <c r="D11" i="4"/>
  <c r="E11" i="4" s="1"/>
  <c r="D10" i="4"/>
  <c r="D9" i="4"/>
  <c r="E9" i="4" s="1"/>
  <c r="F1" i="4"/>
  <c r="B69" i="3"/>
  <c r="E68" i="3"/>
  <c r="F69" i="3" s="1"/>
  <c r="E67" i="3"/>
  <c r="F67" i="3" s="1"/>
  <c r="E66" i="3"/>
  <c r="E65" i="3"/>
  <c r="F65" i="3" s="1"/>
  <c r="E64" i="3"/>
  <c r="E63" i="3"/>
  <c r="F63" i="3" s="1"/>
  <c r="E62" i="3"/>
  <c r="E61" i="3"/>
  <c r="F61" i="3" s="1"/>
  <c r="E60" i="3"/>
  <c r="E59" i="3"/>
  <c r="F59" i="3" s="1"/>
  <c r="E58" i="3"/>
  <c r="E57" i="3"/>
  <c r="F57" i="3" s="1"/>
  <c r="E56" i="3"/>
  <c r="E55" i="3"/>
  <c r="F55" i="3" s="1"/>
  <c r="E54" i="3"/>
  <c r="E53" i="3"/>
  <c r="F53" i="3" s="1"/>
  <c r="E52" i="3"/>
  <c r="E51" i="3"/>
  <c r="F51" i="3" s="1"/>
  <c r="E50" i="3"/>
  <c r="E49" i="3"/>
  <c r="F49" i="3" s="1"/>
  <c r="E48" i="3"/>
  <c r="E47" i="3"/>
  <c r="F47" i="3" s="1"/>
  <c r="E46" i="3"/>
  <c r="E45" i="3"/>
  <c r="F45" i="3" s="1"/>
  <c r="E44" i="3"/>
  <c r="E43" i="3"/>
  <c r="F43" i="3" s="1"/>
  <c r="E42" i="3"/>
  <c r="E41" i="3"/>
  <c r="F41" i="3" s="1"/>
  <c r="E40" i="3"/>
  <c r="E39" i="3"/>
  <c r="F39" i="3" s="1"/>
  <c r="E38" i="3"/>
  <c r="E37" i="3"/>
  <c r="F37" i="3" s="1"/>
  <c r="E36" i="3"/>
  <c r="E35" i="3"/>
  <c r="F35" i="3" s="1"/>
  <c r="E34" i="3"/>
  <c r="E33" i="3"/>
  <c r="F33" i="3" s="1"/>
  <c r="E32" i="3"/>
  <c r="E31" i="3"/>
  <c r="F31" i="3" s="1"/>
  <c r="E30" i="3"/>
  <c r="E29" i="3"/>
  <c r="F29" i="3" s="1"/>
  <c r="E28" i="3"/>
  <c r="E27" i="3"/>
  <c r="F27" i="3" s="1"/>
  <c r="E26" i="3"/>
  <c r="E25" i="3"/>
  <c r="F25" i="3" s="1"/>
  <c r="E24" i="3"/>
  <c r="E23" i="3"/>
  <c r="F23" i="3" s="1"/>
  <c r="E22" i="3"/>
  <c r="E21" i="3"/>
  <c r="F21" i="3" s="1"/>
  <c r="E20" i="3"/>
  <c r="E19" i="3"/>
  <c r="F19" i="3" s="1"/>
  <c r="E18" i="3"/>
  <c r="E17" i="3"/>
  <c r="F17" i="3" s="1"/>
  <c r="E16" i="3"/>
  <c r="E15" i="3"/>
  <c r="F15" i="3" s="1"/>
  <c r="E14" i="3"/>
  <c r="E13" i="3"/>
  <c r="F13" i="3" s="1"/>
  <c r="E12" i="3"/>
  <c r="E11" i="3"/>
  <c r="F11" i="3" s="1"/>
  <c r="E10" i="3"/>
  <c r="E9" i="3"/>
  <c r="F9" i="3" s="1"/>
  <c r="E8" i="3"/>
  <c r="F8" i="3" s="1"/>
  <c r="G2" i="3"/>
  <c r="N1" i="3"/>
  <c r="F11" i="4" l="1"/>
  <c r="G11" i="4"/>
  <c r="H11" i="4" s="1"/>
  <c r="F15" i="4"/>
  <c r="G15" i="4"/>
  <c r="H15" i="4" s="1"/>
  <c r="F19" i="4"/>
  <c r="G19" i="4"/>
  <c r="H19" i="4" s="1"/>
  <c r="F23" i="4"/>
  <c r="G23" i="4"/>
  <c r="H23" i="4" s="1"/>
  <c r="F27" i="4"/>
  <c r="G27" i="4"/>
  <c r="H27" i="4" s="1"/>
  <c r="F35" i="4"/>
  <c r="G35" i="4"/>
  <c r="H35" i="4" s="1"/>
  <c r="F43" i="4"/>
  <c r="G43" i="4"/>
  <c r="H43" i="4" s="1"/>
  <c r="F51" i="4"/>
  <c r="G51" i="4"/>
  <c r="H51" i="4" s="1"/>
  <c r="F59" i="4"/>
  <c r="G59" i="4"/>
  <c r="H59" i="4" s="1"/>
  <c r="F67" i="4"/>
  <c r="G67" i="4"/>
  <c r="H67" i="4" s="1"/>
  <c r="F10" i="3"/>
  <c r="F14" i="3"/>
  <c r="F18" i="3"/>
  <c r="F22" i="3"/>
  <c r="F26" i="3"/>
  <c r="G26" i="3" s="1"/>
  <c r="F30" i="3"/>
  <c r="F34" i="3"/>
  <c r="F38" i="3"/>
  <c r="G38" i="3" s="1"/>
  <c r="F42" i="3"/>
  <c r="G42" i="3" s="1"/>
  <c r="F46" i="3"/>
  <c r="F50" i="3"/>
  <c r="F54" i="3"/>
  <c r="G54" i="3" s="1"/>
  <c r="F58" i="3"/>
  <c r="G58" i="3" s="1"/>
  <c r="F62" i="3"/>
  <c r="G62" i="3" s="1"/>
  <c r="F66" i="3"/>
  <c r="E14" i="4"/>
  <c r="F16" i="4"/>
  <c r="E22" i="4"/>
  <c r="F24" i="4"/>
  <c r="E34" i="4"/>
  <c r="E37" i="4"/>
  <c r="F40" i="4"/>
  <c r="E50" i="4"/>
  <c r="E53" i="4"/>
  <c r="F56" i="4"/>
  <c r="E66" i="4"/>
  <c r="E69" i="4"/>
  <c r="F9" i="4"/>
  <c r="G9" i="4"/>
  <c r="H9" i="4" s="1"/>
  <c r="E12" i="4"/>
  <c r="E17" i="4"/>
  <c r="E20" i="4"/>
  <c r="E25" i="4"/>
  <c r="E28" i="4"/>
  <c r="F38" i="4"/>
  <c r="G38" i="4"/>
  <c r="H38" i="4" s="1"/>
  <c r="E41" i="4"/>
  <c r="E44" i="4"/>
  <c r="F54" i="4"/>
  <c r="G54" i="4"/>
  <c r="H54" i="4" s="1"/>
  <c r="E57" i="4"/>
  <c r="E60" i="4"/>
  <c r="F12" i="3"/>
  <c r="F16" i="3"/>
  <c r="F20" i="3"/>
  <c r="G20" i="3" s="1"/>
  <c r="F24" i="3"/>
  <c r="G24" i="3" s="1"/>
  <c r="F28" i="3"/>
  <c r="F32" i="3"/>
  <c r="G32" i="3" s="1"/>
  <c r="F36" i="3"/>
  <c r="G36" i="3" s="1"/>
  <c r="F40" i="3"/>
  <c r="F44" i="3"/>
  <c r="F48" i="3"/>
  <c r="F52" i="3"/>
  <c r="G52" i="3" s="1"/>
  <c r="F56" i="3"/>
  <c r="G56" i="3" s="1"/>
  <c r="F60" i="3"/>
  <c r="F64" i="3"/>
  <c r="G64" i="3" s="1"/>
  <c r="E10" i="4"/>
  <c r="E18" i="4"/>
  <c r="E29" i="4"/>
  <c r="F32" i="4"/>
  <c r="E42" i="4"/>
  <c r="E45" i="4"/>
  <c r="F48" i="4"/>
  <c r="E58" i="4"/>
  <c r="E61" i="4"/>
  <c r="F64" i="4"/>
  <c r="F13" i="4"/>
  <c r="G13" i="4"/>
  <c r="H13" i="4" s="1"/>
  <c r="F21" i="4"/>
  <c r="G21" i="4"/>
  <c r="H21" i="4" s="1"/>
  <c r="F30" i="4"/>
  <c r="G30" i="4"/>
  <c r="H30" i="4" s="1"/>
  <c r="F33" i="4"/>
  <c r="G33" i="4"/>
  <c r="H33" i="4" s="1"/>
  <c r="F36" i="4"/>
  <c r="G36" i="4"/>
  <c r="H36" i="4" s="1"/>
  <c r="F46" i="4"/>
  <c r="G46" i="4"/>
  <c r="H46" i="4" s="1"/>
  <c r="F49" i="4"/>
  <c r="G49" i="4"/>
  <c r="H49" i="4" s="1"/>
  <c r="F52" i="4"/>
  <c r="G52" i="4"/>
  <c r="H52" i="4" s="1"/>
  <c r="F62" i="4"/>
  <c r="G62" i="4"/>
  <c r="H62" i="4" s="1"/>
  <c r="F65" i="4"/>
  <c r="G65" i="4"/>
  <c r="H65" i="4" s="1"/>
  <c r="F68" i="4"/>
  <c r="G68" i="4"/>
  <c r="H68" i="4" s="1"/>
  <c r="F15" i="10"/>
  <c r="G15" i="10" s="1"/>
  <c r="H15" i="10" s="1"/>
  <c r="E16" i="10"/>
  <c r="E16" i="9"/>
  <c r="F16" i="9" s="1"/>
  <c r="G16" i="9" s="1"/>
  <c r="H16" i="9" s="1"/>
  <c r="F17" i="8"/>
  <c r="G17" i="8" s="1"/>
  <c r="H17" i="8" s="1"/>
  <c r="F17" i="7"/>
  <c r="G17" i="7" s="1"/>
  <c r="H17" i="7" s="1"/>
  <c r="E12" i="5"/>
  <c r="F12" i="5" s="1"/>
  <c r="E39" i="4"/>
  <c r="E47" i="4"/>
  <c r="E55" i="4"/>
  <c r="E63" i="4"/>
  <c r="E26" i="4"/>
  <c r="E31" i="4"/>
  <c r="G10" i="3"/>
  <c r="H10" i="3"/>
  <c r="J10" i="3" s="1"/>
  <c r="G18" i="3"/>
  <c r="H18" i="3"/>
  <c r="J18" i="3" s="1"/>
  <c r="G30" i="3"/>
  <c r="H30" i="3"/>
  <c r="J30" i="3" s="1"/>
  <c r="H38" i="3"/>
  <c r="J38" i="3" s="1"/>
  <c r="G46" i="3"/>
  <c r="H46" i="3"/>
  <c r="J46" i="3" s="1"/>
  <c r="H54" i="3"/>
  <c r="J54" i="3" s="1"/>
  <c r="G66" i="3"/>
  <c r="H66" i="3"/>
  <c r="J66" i="3" s="1"/>
  <c r="G11" i="3"/>
  <c r="H11" i="3"/>
  <c r="J11" i="3" s="1"/>
  <c r="G15" i="3"/>
  <c r="H15" i="3"/>
  <c r="J15" i="3" s="1"/>
  <c r="G19" i="3"/>
  <c r="H19" i="3"/>
  <c r="J19" i="3" s="1"/>
  <c r="G23" i="3"/>
  <c r="H23" i="3"/>
  <c r="J23" i="3" s="1"/>
  <c r="G27" i="3"/>
  <c r="H27" i="3"/>
  <c r="J27" i="3" s="1"/>
  <c r="G31" i="3"/>
  <c r="H31" i="3"/>
  <c r="J31" i="3" s="1"/>
  <c r="G35" i="3"/>
  <c r="H35" i="3"/>
  <c r="J35" i="3" s="1"/>
  <c r="G39" i="3"/>
  <c r="H39" i="3"/>
  <c r="J39" i="3" s="1"/>
  <c r="G43" i="3"/>
  <c r="H43" i="3"/>
  <c r="J43" i="3" s="1"/>
  <c r="G47" i="3"/>
  <c r="H47" i="3"/>
  <c r="J47" i="3" s="1"/>
  <c r="G51" i="3"/>
  <c r="H51" i="3"/>
  <c r="J51" i="3" s="1"/>
  <c r="G55" i="3"/>
  <c r="H55" i="3"/>
  <c r="J55" i="3" s="1"/>
  <c r="G59" i="3"/>
  <c r="H59" i="3"/>
  <c r="J59" i="3" s="1"/>
  <c r="G63" i="3"/>
  <c r="H63" i="3"/>
  <c r="J63" i="3" s="1"/>
  <c r="G67" i="3"/>
  <c r="H67" i="3"/>
  <c r="J67" i="3" s="1"/>
  <c r="G14" i="3"/>
  <c r="H14" i="3"/>
  <c r="J14" i="3" s="1"/>
  <c r="H26" i="3"/>
  <c r="J26" i="3" s="1"/>
  <c r="G34" i="3"/>
  <c r="H34" i="3"/>
  <c r="J34" i="3" s="1"/>
  <c r="H42" i="3"/>
  <c r="J42" i="3" s="1"/>
  <c r="G50" i="3"/>
  <c r="H50" i="3"/>
  <c r="J50" i="3" s="1"/>
  <c r="H62" i="3"/>
  <c r="J62" i="3" s="1"/>
  <c r="G8" i="3"/>
  <c r="J8" i="3"/>
  <c r="G12" i="3"/>
  <c r="H12" i="3"/>
  <c r="J12" i="3" s="1"/>
  <c r="G16" i="3"/>
  <c r="H16" i="3"/>
  <c r="J16" i="3" s="1"/>
  <c r="H24" i="3"/>
  <c r="J24" i="3" s="1"/>
  <c r="G28" i="3"/>
  <c r="H28" i="3"/>
  <c r="J28" i="3" s="1"/>
  <c r="H32" i="3"/>
  <c r="J32" i="3" s="1"/>
  <c r="G40" i="3"/>
  <c r="H40" i="3"/>
  <c r="J40" i="3" s="1"/>
  <c r="G44" i="3"/>
  <c r="H44" i="3"/>
  <c r="J44" i="3" s="1"/>
  <c r="G48" i="3"/>
  <c r="H48" i="3"/>
  <c r="J48" i="3" s="1"/>
  <c r="H56" i="3"/>
  <c r="J56" i="3" s="1"/>
  <c r="G60" i="3"/>
  <c r="H60" i="3"/>
  <c r="J60" i="3" s="1"/>
  <c r="H64" i="3"/>
  <c r="J64" i="3" s="1"/>
  <c r="G22" i="3"/>
  <c r="H22" i="3"/>
  <c r="J22" i="3" s="1"/>
  <c r="H58" i="3"/>
  <c r="J58" i="3" s="1"/>
  <c r="G9" i="3"/>
  <c r="H9" i="3"/>
  <c r="J9" i="3" s="1"/>
  <c r="G13" i="3"/>
  <c r="H13" i="3"/>
  <c r="J13" i="3" s="1"/>
  <c r="G17" i="3"/>
  <c r="J17" i="3"/>
  <c r="G21" i="3"/>
  <c r="H21" i="3"/>
  <c r="J21" i="3" s="1"/>
  <c r="G25" i="3"/>
  <c r="H25" i="3"/>
  <c r="J25" i="3" s="1"/>
  <c r="G29" i="3"/>
  <c r="H29" i="3"/>
  <c r="J29" i="3" s="1"/>
  <c r="G33" i="3"/>
  <c r="H33" i="3"/>
  <c r="J33" i="3" s="1"/>
  <c r="G37" i="3"/>
  <c r="H37" i="3"/>
  <c r="J37" i="3" s="1"/>
  <c r="G41" i="3"/>
  <c r="H41" i="3"/>
  <c r="J41" i="3" s="1"/>
  <c r="G45" i="3"/>
  <c r="H45" i="3"/>
  <c r="J45" i="3" s="1"/>
  <c r="G49" i="3"/>
  <c r="H49" i="3"/>
  <c r="J49" i="3" s="1"/>
  <c r="G53" i="3"/>
  <c r="H53" i="3"/>
  <c r="J53" i="3" s="1"/>
  <c r="G57" i="3"/>
  <c r="H57" i="3"/>
  <c r="J57" i="3" s="1"/>
  <c r="G61" i="3"/>
  <c r="H61" i="3"/>
  <c r="J61" i="3" s="1"/>
  <c r="G65" i="3"/>
  <c r="H65" i="3"/>
  <c r="J65" i="3" s="1"/>
  <c r="G69" i="3"/>
  <c r="F68" i="3"/>
  <c r="F55" i="4" l="1"/>
  <c r="G55" i="4"/>
  <c r="H55" i="4" s="1"/>
  <c r="H52" i="3"/>
  <c r="J52" i="3" s="1"/>
  <c r="H36" i="3"/>
  <c r="J36" i="3" s="1"/>
  <c r="H20" i="3"/>
  <c r="J20" i="3" s="1"/>
  <c r="F31" i="4"/>
  <c r="G31" i="4"/>
  <c r="H31" i="4" s="1"/>
  <c r="F47" i="4"/>
  <c r="G47" i="4"/>
  <c r="H47" i="4" s="1"/>
  <c r="F58" i="4"/>
  <c r="G58" i="4"/>
  <c r="H58" i="4" s="1"/>
  <c r="G20" i="4"/>
  <c r="H20" i="4" s="1"/>
  <c r="F20" i="4"/>
  <c r="F53" i="4"/>
  <c r="G53" i="4"/>
  <c r="H53" i="4" s="1"/>
  <c r="F34" i="4"/>
  <c r="G34" i="4"/>
  <c r="H34" i="4" s="1"/>
  <c r="F14" i="4"/>
  <c r="G14" i="4"/>
  <c r="H14" i="4" s="1"/>
  <c r="F26" i="4"/>
  <c r="G26" i="4"/>
  <c r="H26" i="4" s="1"/>
  <c r="F39" i="4"/>
  <c r="G39" i="4"/>
  <c r="H39" i="4" s="1"/>
  <c r="F29" i="4"/>
  <c r="G29" i="4"/>
  <c r="H29" i="4" s="1"/>
  <c r="F17" i="4"/>
  <c r="G17" i="4"/>
  <c r="H17" i="4" s="1"/>
  <c r="F69" i="4"/>
  <c r="G69" i="4"/>
  <c r="H69" i="4" s="1"/>
  <c r="F50" i="4"/>
  <c r="G50" i="4"/>
  <c r="H50" i="4" s="1"/>
  <c r="F63" i="4"/>
  <c r="G63" i="4"/>
  <c r="H63" i="4" s="1"/>
  <c r="F45" i="4"/>
  <c r="G45" i="4"/>
  <c r="H45" i="4" s="1"/>
  <c r="F18" i="4"/>
  <c r="G18" i="4"/>
  <c r="H18" i="4" s="1"/>
  <c r="F60" i="4"/>
  <c r="G60" i="4"/>
  <c r="H60" i="4" s="1"/>
  <c r="F44" i="4"/>
  <c r="G44" i="4"/>
  <c r="H44" i="4" s="1"/>
  <c r="F28" i="4"/>
  <c r="G28" i="4"/>
  <c r="H28" i="4" s="1"/>
  <c r="G12" i="4"/>
  <c r="H12" i="4" s="1"/>
  <c r="F12" i="4"/>
  <c r="F66" i="4"/>
  <c r="G66" i="4"/>
  <c r="H66" i="4" s="1"/>
  <c r="F22" i="4"/>
  <c r="G22" i="4"/>
  <c r="H22" i="4" s="1"/>
  <c r="F61" i="4"/>
  <c r="G61" i="4"/>
  <c r="H61" i="4" s="1"/>
  <c r="F42" i="4"/>
  <c r="G42" i="4"/>
  <c r="H42" i="4" s="1"/>
  <c r="F10" i="4"/>
  <c r="G10" i="4"/>
  <c r="H10" i="4" s="1"/>
  <c r="H5" i="4" s="1"/>
  <c r="F57" i="4"/>
  <c r="G57" i="4"/>
  <c r="H57" i="4" s="1"/>
  <c r="F41" i="4"/>
  <c r="G41" i="4"/>
  <c r="H41" i="4" s="1"/>
  <c r="F25" i="4"/>
  <c r="G25" i="4"/>
  <c r="H25" i="4" s="1"/>
  <c r="F37" i="4"/>
  <c r="G37" i="4"/>
  <c r="H37" i="4" s="1"/>
  <c r="F16" i="10"/>
  <c r="G16" i="10" s="1"/>
  <c r="H16" i="10" s="1"/>
  <c r="E17" i="10"/>
  <c r="E17" i="9"/>
  <c r="F17" i="9" s="1"/>
  <c r="G17" i="9" s="1"/>
  <c r="H17" i="9" s="1"/>
  <c r="F18" i="8"/>
  <c r="G18" i="8" s="1"/>
  <c r="H18" i="8" s="1"/>
  <c r="F18" i="7"/>
  <c r="G18" i="7" s="1"/>
  <c r="H18" i="7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G12" i="5"/>
  <c r="H12" i="5" s="1"/>
  <c r="G68" i="3"/>
  <c r="H68" i="3"/>
  <c r="J68" i="3" s="1"/>
  <c r="M4" i="3" s="1"/>
  <c r="G4" i="3"/>
  <c r="J2" i="3" s="1"/>
  <c r="F5" i="4" l="1"/>
  <c r="H2" i="4" s="1"/>
  <c r="E74" i="5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F73" i="5"/>
  <c r="E18" i="10"/>
  <c r="F17" i="10"/>
  <c r="G17" i="10" s="1"/>
  <c r="H17" i="10" s="1"/>
  <c r="E18" i="9"/>
  <c r="F18" i="9" s="1"/>
  <c r="G18" i="9" s="1"/>
  <c r="H18" i="9" s="1"/>
  <c r="F19" i="8"/>
  <c r="G19" i="8" s="1"/>
  <c r="H19" i="8" s="1"/>
  <c r="F19" i="7"/>
  <c r="G19" i="7" s="1"/>
  <c r="H19" i="7" s="1"/>
  <c r="F18" i="5"/>
  <c r="F13" i="5"/>
  <c r="G13" i="5" s="1"/>
  <c r="H13" i="5" s="1"/>
  <c r="F18" i="10" l="1"/>
  <c r="G18" i="10" s="1"/>
  <c r="H18" i="10" s="1"/>
  <c r="E19" i="10"/>
  <c r="E19" i="9"/>
  <c r="F19" i="9" s="1"/>
  <c r="G19" i="9" s="1"/>
  <c r="H19" i="9" s="1"/>
  <c r="F20" i="8"/>
  <c r="G20" i="8" s="1"/>
  <c r="H20" i="8" s="1"/>
  <c r="F20" i="7"/>
  <c r="G20" i="7" s="1"/>
  <c r="H20" i="7" s="1"/>
  <c r="F14" i="5"/>
  <c r="G14" i="5" s="1"/>
  <c r="H14" i="5" s="1"/>
  <c r="F19" i="10" l="1"/>
  <c r="G19" i="10" s="1"/>
  <c r="H19" i="10" s="1"/>
  <c r="E20" i="10"/>
  <c r="E20" i="9"/>
  <c r="F20" i="9" s="1"/>
  <c r="G20" i="9" s="1"/>
  <c r="H20" i="9" s="1"/>
  <c r="F21" i="8"/>
  <c r="G21" i="8" s="1"/>
  <c r="H21" i="8" s="1"/>
  <c r="F21" i="7"/>
  <c r="G21" i="7" s="1"/>
  <c r="H21" i="7" s="1"/>
  <c r="F15" i="5"/>
  <c r="G15" i="5" s="1"/>
  <c r="H15" i="5" s="1"/>
  <c r="F20" i="10" l="1"/>
  <c r="G20" i="10" s="1"/>
  <c r="H20" i="10" s="1"/>
  <c r="E21" i="10"/>
  <c r="E21" i="9"/>
  <c r="F21" i="9" s="1"/>
  <c r="G21" i="9" s="1"/>
  <c r="H21" i="9" s="1"/>
  <c r="F22" i="8"/>
  <c r="G22" i="8" s="1"/>
  <c r="H22" i="8" s="1"/>
  <c r="F22" i="7"/>
  <c r="G22" i="7" s="1"/>
  <c r="H22" i="7" s="1"/>
  <c r="F16" i="5"/>
  <c r="G16" i="5" s="1"/>
  <c r="H16" i="5" s="1"/>
  <c r="E22" i="10" l="1"/>
  <c r="F21" i="10"/>
  <c r="G21" i="10" s="1"/>
  <c r="H21" i="10" s="1"/>
  <c r="E22" i="9"/>
  <c r="F22" i="9" s="1"/>
  <c r="G22" i="9" s="1"/>
  <c r="H22" i="9" s="1"/>
  <c r="F23" i="8"/>
  <c r="G23" i="8" s="1"/>
  <c r="H23" i="8" s="1"/>
  <c r="F23" i="7"/>
  <c r="G23" i="7" s="1"/>
  <c r="H23" i="7" s="1"/>
  <c r="F17" i="5"/>
  <c r="G17" i="5" s="1"/>
  <c r="H17" i="5" s="1"/>
  <c r="F22" i="10" l="1"/>
  <c r="G22" i="10" s="1"/>
  <c r="H22" i="10" s="1"/>
  <c r="E23" i="10"/>
  <c r="E23" i="9"/>
  <c r="F23" i="9" s="1"/>
  <c r="G23" i="9" s="1"/>
  <c r="H23" i="9" s="1"/>
  <c r="F24" i="8"/>
  <c r="G24" i="8" s="1"/>
  <c r="H24" i="8" s="1"/>
  <c r="F24" i="7"/>
  <c r="G24" i="7" s="1"/>
  <c r="H24" i="7" s="1"/>
  <c r="G18" i="5"/>
  <c r="H18" i="5" s="1"/>
  <c r="F23" i="10" l="1"/>
  <c r="G23" i="10" s="1"/>
  <c r="H23" i="10" s="1"/>
  <c r="E24" i="10"/>
  <c r="E24" i="9"/>
  <c r="F24" i="9" s="1"/>
  <c r="G24" i="9" s="1"/>
  <c r="H24" i="9" s="1"/>
  <c r="F25" i="8"/>
  <c r="G25" i="8" s="1"/>
  <c r="H25" i="8" s="1"/>
  <c r="F25" i="7"/>
  <c r="G25" i="7" s="1"/>
  <c r="H25" i="7" s="1"/>
  <c r="F19" i="5"/>
  <c r="G19" i="5" s="1"/>
  <c r="H19" i="5" s="1"/>
  <c r="F24" i="10" l="1"/>
  <c r="G24" i="10" s="1"/>
  <c r="H24" i="10" s="1"/>
  <c r="E25" i="10"/>
  <c r="E25" i="9"/>
  <c r="F25" i="9" s="1"/>
  <c r="G25" i="9" s="1"/>
  <c r="H25" i="9" s="1"/>
  <c r="F26" i="8"/>
  <c r="G26" i="8" s="1"/>
  <c r="H26" i="8" s="1"/>
  <c r="F26" i="7"/>
  <c r="G26" i="7" s="1"/>
  <c r="H26" i="7" s="1"/>
  <c r="F20" i="5"/>
  <c r="G20" i="5" s="1"/>
  <c r="H20" i="5" s="1"/>
  <c r="F25" i="10" l="1"/>
  <c r="G25" i="10" s="1"/>
  <c r="H25" i="10" s="1"/>
  <c r="E26" i="10"/>
  <c r="E26" i="9"/>
  <c r="F26" i="9" s="1"/>
  <c r="G26" i="9" s="1"/>
  <c r="H26" i="9" s="1"/>
  <c r="F27" i="8"/>
  <c r="G27" i="8" s="1"/>
  <c r="H27" i="8" s="1"/>
  <c r="F27" i="7"/>
  <c r="G27" i="7" s="1"/>
  <c r="H27" i="7" s="1"/>
  <c r="F21" i="5"/>
  <c r="G21" i="5" s="1"/>
  <c r="H21" i="5" s="1"/>
  <c r="E27" i="10" l="1"/>
  <c r="F26" i="10"/>
  <c r="G26" i="10" s="1"/>
  <c r="H26" i="10" s="1"/>
  <c r="E27" i="9"/>
  <c r="F27" i="9" s="1"/>
  <c r="G27" i="9" s="1"/>
  <c r="H27" i="9" s="1"/>
  <c r="F28" i="8"/>
  <c r="G28" i="8" s="1"/>
  <c r="H28" i="8" s="1"/>
  <c r="F28" i="7"/>
  <c r="G28" i="7" s="1"/>
  <c r="H28" i="7" s="1"/>
  <c r="F22" i="5"/>
  <c r="G22" i="5" s="1"/>
  <c r="H22" i="5" s="1"/>
  <c r="F27" i="10" l="1"/>
  <c r="G27" i="10" s="1"/>
  <c r="H27" i="10" s="1"/>
  <c r="E28" i="10"/>
  <c r="E28" i="9"/>
  <c r="F28" i="9" s="1"/>
  <c r="G28" i="9" s="1"/>
  <c r="H28" i="9" s="1"/>
  <c r="F29" i="8"/>
  <c r="G29" i="8" s="1"/>
  <c r="H29" i="8" s="1"/>
  <c r="F29" i="7"/>
  <c r="G29" i="7" s="1"/>
  <c r="H29" i="7" s="1"/>
  <c r="F23" i="5"/>
  <c r="G23" i="5" s="1"/>
  <c r="H23" i="5" s="1"/>
  <c r="F28" i="10" l="1"/>
  <c r="G28" i="10" s="1"/>
  <c r="H28" i="10" s="1"/>
  <c r="E29" i="10"/>
  <c r="E29" i="9"/>
  <c r="F29" i="9" s="1"/>
  <c r="G29" i="9" s="1"/>
  <c r="H29" i="9" s="1"/>
  <c r="F30" i="8"/>
  <c r="G30" i="8" s="1"/>
  <c r="H30" i="8" s="1"/>
  <c r="F30" i="7"/>
  <c r="G30" i="7" s="1"/>
  <c r="H30" i="7" s="1"/>
  <c r="F24" i="5"/>
  <c r="G24" i="5" s="1"/>
  <c r="H24" i="5" s="1"/>
  <c r="E30" i="10" l="1"/>
  <c r="F29" i="10"/>
  <c r="G29" i="10" s="1"/>
  <c r="H29" i="10" s="1"/>
  <c r="E30" i="9"/>
  <c r="F30" i="9" s="1"/>
  <c r="G30" i="9" s="1"/>
  <c r="H30" i="9" s="1"/>
  <c r="F31" i="8"/>
  <c r="G31" i="8" s="1"/>
  <c r="H31" i="8" s="1"/>
  <c r="F31" i="7"/>
  <c r="G31" i="7" s="1"/>
  <c r="H31" i="7" s="1"/>
  <c r="F25" i="5"/>
  <c r="G25" i="5" s="1"/>
  <c r="H25" i="5" s="1"/>
  <c r="F30" i="10" l="1"/>
  <c r="G30" i="10" s="1"/>
  <c r="H30" i="10" s="1"/>
  <c r="E31" i="10"/>
  <c r="E31" i="9"/>
  <c r="F31" i="9" s="1"/>
  <c r="G31" i="9" s="1"/>
  <c r="H31" i="9" s="1"/>
  <c r="F32" i="8"/>
  <c r="G32" i="8" s="1"/>
  <c r="H32" i="8" s="1"/>
  <c r="F32" i="7"/>
  <c r="G32" i="7" s="1"/>
  <c r="H32" i="7" s="1"/>
  <c r="F26" i="5"/>
  <c r="G26" i="5" s="1"/>
  <c r="H26" i="5" s="1"/>
  <c r="F31" i="10" l="1"/>
  <c r="G31" i="10" s="1"/>
  <c r="H31" i="10" s="1"/>
  <c r="E32" i="10"/>
  <c r="E32" i="9"/>
  <c r="F32" i="9" s="1"/>
  <c r="G32" i="9" s="1"/>
  <c r="H32" i="9" s="1"/>
  <c r="F33" i="8"/>
  <c r="G33" i="8" s="1"/>
  <c r="H33" i="8" s="1"/>
  <c r="F33" i="7"/>
  <c r="G33" i="7" s="1"/>
  <c r="H33" i="7" s="1"/>
  <c r="F27" i="5"/>
  <c r="G27" i="5" s="1"/>
  <c r="H27" i="5" s="1"/>
  <c r="F32" i="10" l="1"/>
  <c r="G32" i="10" s="1"/>
  <c r="H32" i="10" s="1"/>
  <c r="E33" i="10"/>
  <c r="E33" i="9"/>
  <c r="F33" i="9" s="1"/>
  <c r="G33" i="9" s="1"/>
  <c r="H33" i="9" s="1"/>
  <c r="F34" i="8"/>
  <c r="G34" i="8" s="1"/>
  <c r="H34" i="8" s="1"/>
  <c r="F34" i="7"/>
  <c r="G34" i="7" s="1"/>
  <c r="H34" i="7" s="1"/>
  <c r="F28" i="5"/>
  <c r="G28" i="5" s="1"/>
  <c r="H28" i="5" s="1"/>
  <c r="F33" i="10" l="1"/>
  <c r="G33" i="10" s="1"/>
  <c r="H33" i="10" s="1"/>
  <c r="E34" i="10"/>
  <c r="E34" i="9"/>
  <c r="F34" i="9" s="1"/>
  <c r="G34" i="9" s="1"/>
  <c r="H34" i="9" s="1"/>
  <c r="F35" i="8"/>
  <c r="G35" i="8" s="1"/>
  <c r="H35" i="8" s="1"/>
  <c r="F35" i="7"/>
  <c r="G35" i="7" s="1"/>
  <c r="H35" i="7" s="1"/>
  <c r="F29" i="5"/>
  <c r="G29" i="5" s="1"/>
  <c r="H29" i="5" s="1"/>
  <c r="F34" i="10" l="1"/>
  <c r="G34" i="10" s="1"/>
  <c r="H34" i="10" s="1"/>
  <c r="E35" i="10"/>
  <c r="E35" i="9"/>
  <c r="F35" i="9" s="1"/>
  <c r="G35" i="9" s="1"/>
  <c r="H35" i="9" s="1"/>
  <c r="F36" i="8"/>
  <c r="G36" i="8" s="1"/>
  <c r="H36" i="8" s="1"/>
  <c r="F36" i="7"/>
  <c r="G36" i="7" s="1"/>
  <c r="H36" i="7" s="1"/>
  <c r="F30" i="5"/>
  <c r="G30" i="5" s="1"/>
  <c r="H30" i="5" s="1"/>
  <c r="E36" i="10" l="1"/>
  <c r="F35" i="10"/>
  <c r="G35" i="10" s="1"/>
  <c r="H35" i="10" s="1"/>
  <c r="E36" i="9"/>
  <c r="F36" i="9" s="1"/>
  <c r="G36" i="9" s="1"/>
  <c r="H36" i="9" s="1"/>
  <c r="F37" i="8"/>
  <c r="G37" i="8" s="1"/>
  <c r="H37" i="8" s="1"/>
  <c r="F37" i="7"/>
  <c r="G37" i="7" s="1"/>
  <c r="H37" i="7" s="1"/>
  <c r="F31" i="5"/>
  <c r="G31" i="5" s="1"/>
  <c r="H31" i="5" s="1"/>
  <c r="F36" i="10" l="1"/>
  <c r="G36" i="10" s="1"/>
  <c r="H36" i="10" s="1"/>
  <c r="E37" i="10"/>
  <c r="E37" i="9"/>
  <c r="F37" i="9" s="1"/>
  <c r="G37" i="9" s="1"/>
  <c r="H37" i="9" s="1"/>
  <c r="F38" i="8"/>
  <c r="G38" i="8" s="1"/>
  <c r="H38" i="8" s="1"/>
  <c r="F38" i="7"/>
  <c r="G38" i="7" s="1"/>
  <c r="H38" i="7" s="1"/>
  <c r="F32" i="5"/>
  <c r="G32" i="5" s="1"/>
  <c r="H32" i="5" s="1"/>
  <c r="F37" i="10" l="1"/>
  <c r="G37" i="10" s="1"/>
  <c r="H37" i="10" s="1"/>
  <c r="E38" i="10"/>
  <c r="E38" i="9"/>
  <c r="F38" i="9" s="1"/>
  <c r="G38" i="9" s="1"/>
  <c r="H38" i="9" s="1"/>
  <c r="F39" i="8"/>
  <c r="G39" i="8" s="1"/>
  <c r="H39" i="8" s="1"/>
  <c r="F39" i="7"/>
  <c r="G39" i="7" s="1"/>
  <c r="H39" i="7" s="1"/>
  <c r="F33" i="5"/>
  <c r="G33" i="5" s="1"/>
  <c r="H33" i="5" s="1"/>
  <c r="F38" i="10" l="1"/>
  <c r="G38" i="10" s="1"/>
  <c r="H38" i="10" s="1"/>
  <c r="E39" i="10"/>
  <c r="E39" i="9"/>
  <c r="F39" i="9" s="1"/>
  <c r="G39" i="9" s="1"/>
  <c r="H39" i="9" s="1"/>
  <c r="F40" i="8"/>
  <c r="G40" i="8" s="1"/>
  <c r="H40" i="8" s="1"/>
  <c r="F40" i="7"/>
  <c r="G40" i="7" s="1"/>
  <c r="H40" i="7" s="1"/>
  <c r="F34" i="5"/>
  <c r="G34" i="5" s="1"/>
  <c r="H34" i="5" s="1"/>
  <c r="F39" i="10" l="1"/>
  <c r="G39" i="10" s="1"/>
  <c r="H39" i="10" s="1"/>
  <c r="E40" i="10"/>
  <c r="E40" i="9"/>
  <c r="F40" i="9" s="1"/>
  <c r="G40" i="9" s="1"/>
  <c r="H40" i="9" s="1"/>
  <c r="F41" i="8"/>
  <c r="G41" i="8" s="1"/>
  <c r="H41" i="8" s="1"/>
  <c r="F41" i="7"/>
  <c r="G41" i="7" s="1"/>
  <c r="H41" i="7" s="1"/>
  <c r="F35" i="5"/>
  <c r="G35" i="5" s="1"/>
  <c r="H35" i="5" s="1"/>
  <c r="F40" i="10" l="1"/>
  <c r="G40" i="10" s="1"/>
  <c r="H40" i="10" s="1"/>
  <c r="E41" i="10"/>
  <c r="E41" i="9"/>
  <c r="F41" i="9" s="1"/>
  <c r="G41" i="9" s="1"/>
  <c r="H41" i="9" s="1"/>
  <c r="F42" i="8"/>
  <c r="G42" i="8" s="1"/>
  <c r="H42" i="8" s="1"/>
  <c r="F42" i="7"/>
  <c r="G42" i="7" s="1"/>
  <c r="H42" i="7" s="1"/>
  <c r="F36" i="5"/>
  <c r="G36" i="5" s="1"/>
  <c r="H36" i="5" s="1"/>
  <c r="F41" i="10" l="1"/>
  <c r="G41" i="10" s="1"/>
  <c r="H41" i="10" s="1"/>
  <c r="E42" i="10"/>
  <c r="E42" i="9"/>
  <c r="F42" i="9" s="1"/>
  <c r="G42" i="9" s="1"/>
  <c r="H42" i="9" s="1"/>
  <c r="F43" i="8"/>
  <c r="G43" i="8" s="1"/>
  <c r="H43" i="8" s="1"/>
  <c r="F43" i="7"/>
  <c r="G43" i="7" s="1"/>
  <c r="H43" i="7" s="1"/>
  <c r="F37" i="5"/>
  <c r="G37" i="5" s="1"/>
  <c r="H37" i="5" s="1"/>
  <c r="F42" i="10" l="1"/>
  <c r="G42" i="10" s="1"/>
  <c r="H42" i="10" s="1"/>
  <c r="E43" i="10"/>
  <c r="E43" i="9"/>
  <c r="F43" i="9" s="1"/>
  <c r="G43" i="9" s="1"/>
  <c r="H43" i="9" s="1"/>
  <c r="F44" i="8"/>
  <c r="G44" i="8" s="1"/>
  <c r="H44" i="8" s="1"/>
  <c r="F44" i="7"/>
  <c r="G44" i="7" s="1"/>
  <c r="H44" i="7" s="1"/>
  <c r="F38" i="5"/>
  <c r="G38" i="5" s="1"/>
  <c r="H38" i="5" s="1"/>
  <c r="F43" i="10" l="1"/>
  <c r="G43" i="10" s="1"/>
  <c r="H43" i="10" s="1"/>
  <c r="E44" i="10"/>
  <c r="E44" i="9"/>
  <c r="F44" i="9" s="1"/>
  <c r="G44" i="9" s="1"/>
  <c r="H44" i="9" s="1"/>
  <c r="F45" i="8"/>
  <c r="G45" i="8" s="1"/>
  <c r="H45" i="8" s="1"/>
  <c r="F45" i="7"/>
  <c r="G45" i="7" s="1"/>
  <c r="H45" i="7" s="1"/>
  <c r="F39" i="5"/>
  <c r="G39" i="5" s="1"/>
  <c r="H39" i="5" s="1"/>
  <c r="F44" i="10" l="1"/>
  <c r="G44" i="10" s="1"/>
  <c r="H44" i="10" s="1"/>
  <c r="E45" i="10"/>
  <c r="E45" i="9"/>
  <c r="F45" i="9" s="1"/>
  <c r="G45" i="9" s="1"/>
  <c r="H45" i="9" s="1"/>
  <c r="F46" i="8"/>
  <c r="G46" i="8" s="1"/>
  <c r="H46" i="8" s="1"/>
  <c r="F46" i="7"/>
  <c r="G46" i="7" s="1"/>
  <c r="H46" i="7" s="1"/>
  <c r="F40" i="5"/>
  <c r="G40" i="5" s="1"/>
  <c r="H40" i="5" s="1"/>
  <c r="F45" i="10" l="1"/>
  <c r="G45" i="10" s="1"/>
  <c r="H45" i="10" s="1"/>
  <c r="E46" i="10"/>
  <c r="E46" i="9"/>
  <c r="F46" i="9" s="1"/>
  <c r="G46" i="9" s="1"/>
  <c r="H46" i="9" s="1"/>
  <c r="F47" i="8"/>
  <c r="G47" i="8" s="1"/>
  <c r="H47" i="8" s="1"/>
  <c r="F47" i="7"/>
  <c r="G47" i="7" s="1"/>
  <c r="H47" i="7" s="1"/>
  <c r="F41" i="5"/>
  <c r="G41" i="5" s="1"/>
  <c r="H41" i="5" s="1"/>
  <c r="F46" i="10" l="1"/>
  <c r="G46" i="10" s="1"/>
  <c r="H46" i="10" s="1"/>
  <c r="E47" i="10"/>
  <c r="E47" i="9"/>
  <c r="F47" i="9" s="1"/>
  <c r="G47" i="9" s="1"/>
  <c r="H47" i="9" s="1"/>
  <c r="F48" i="8"/>
  <c r="G48" i="8" s="1"/>
  <c r="H48" i="8" s="1"/>
  <c r="F48" i="7"/>
  <c r="G48" i="7" s="1"/>
  <c r="H48" i="7" s="1"/>
  <c r="F42" i="5"/>
  <c r="G42" i="5" s="1"/>
  <c r="H42" i="5" s="1"/>
  <c r="E48" i="10" l="1"/>
  <c r="F47" i="10"/>
  <c r="G47" i="10" s="1"/>
  <c r="H47" i="10" s="1"/>
  <c r="E48" i="9"/>
  <c r="F48" i="9" s="1"/>
  <c r="G48" i="9" s="1"/>
  <c r="H48" i="9" s="1"/>
  <c r="F49" i="8"/>
  <c r="G49" i="8" s="1"/>
  <c r="H49" i="8" s="1"/>
  <c r="F49" i="7"/>
  <c r="G49" i="7" s="1"/>
  <c r="H49" i="7" s="1"/>
  <c r="F43" i="5"/>
  <c r="G43" i="5" s="1"/>
  <c r="H43" i="5" s="1"/>
  <c r="F48" i="10" l="1"/>
  <c r="G48" i="10" s="1"/>
  <c r="H48" i="10" s="1"/>
  <c r="E49" i="10"/>
  <c r="E49" i="9"/>
  <c r="F49" i="9" s="1"/>
  <c r="G49" i="9" s="1"/>
  <c r="H49" i="9" s="1"/>
  <c r="F50" i="8"/>
  <c r="G50" i="8" s="1"/>
  <c r="H50" i="8" s="1"/>
  <c r="F50" i="7"/>
  <c r="G50" i="7" s="1"/>
  <c r="H50" i="7" s="1"/>
  <c r="F44" i="5"/>
  <c r="G44" i="5" s="1"/>
  <c r="H44" i="5" s="1"/>
  <c r="F49" i="10" l="1"/>
  <c r="G49" i="10" s="1"/>
  <c r="H49" i="10" s="1"/>
  <c r="E50" i="10"/>
  <c r="E50" i="9"/>
  <c r="F50" i="9" s="1"/>
  <c r="G50" i="9" s="1"/>
  <c r="H50" i="9" s="1"/>
  <c r="F51" i="8"/>
  <c r="G51" i="8" s="1"/>
  <c r="H51" i="8" s="1"/>
  <c r="F51" i="7"/>
  <c r="G51" i="7" s="1"/>
  <c r="H51" i="7" s="1"/>
  <c r="F45" i="5"/>
  <c r="G45" i="5" s="1"/>
  <c r="H45" i="5" s="1"/>
  <c r="F50" i="10" l="1"/>
  <c r="G50" i="10" s="1"/>
  <c r="H50" i="10" s="1"/>
  <c r="E51" i="10"/>
  <c r="E51" i="9"/>
  <c r="F51" i="9" s="1"/>
  <c r="G51" i="9" s="1"/>
  <c r="H51" i="9" s="1"/>
  <c r="F52" i="8"/>
  <c r="G52" i="8" s="1"/>
  <c r="H52" i="8" s="1"/>
  <c r="F52" i="7"/>
  <c r="G52" i="7" s="1"/>
  <c r="H52" i="7" s="1"/>
  <c r="F46" i="5"/>
  <c r="G46" i="5" s="1"/>
  <c r="H46" i="5" s="1"/>
  <c r="F51" i="10" l="1"/>
  <c r="G51" i="10" s="1"/>
  <c r="H51" i="10" s="1"/>
  <c r="E52" i="10"/>
  <c r="E52" i="9"/>
  <c r="F52" i="9" s="1"/>
  <c r="G52" i="9" s="1"/>
  <c r="H52" i="9" s="1"/>
  <c r="F53" i="8"/>
  <c r="G53" i="8" s="1"/>
  <c r="H53" i="8" s="1"/>
  <c r="F53" i="7"/>
  <c r="G53" i="7" s="1"/>
  <c r="H53" i="7" s="1"/>
  <c r="F47" i="5"/>
  <c r="G47" i="5" s="1"/>
  <c r="H47" i="5" s="1"/>
  <c r="F52" i="10" l="1"/>
  <c r="G52" i="10" s="1"/>
  <c r="H52" i="10" s="1"/>
  <c r="E53" i="10"/>
  <c r="E53" i="9"/>
  <c r="F53" i="9" s="1"/>
  <c r="G53" i="9" s="1"/>
  <c r="H53" i="9" s="1"/>
  <c r="F54" i="8"/>
  <c r="G54" i="8" s="1"/>
  <c r="H54" i="8" s="1"/>
  <c r="F54" i="7"/>
  <c r="G54" i="7" s="1"/>
  <c r="H54" i="7" s="1"/>
  <c r="F48" i="5"/>
  <c r="G48" i="5" s="1"/>
  <c r="H48" i="5" s="1"/>
  <c r="F53" i="10" l="1"/>
  <c r="G53" i="10" s="1"/>
  <c r="H53" i="10" s="1"/>
  <c r="E54" i="10"/>
  <c r="E54" i="9"/>
  <c r="F54" i="9" s="1"/>
  <c r="G54" i="9" s="1"/>
  <c r="H54" i="9" s="1"/>
  <c r="F55" i="8"/>
  <c r="G55" i="8" s="1"/>
  <c r="H55" i="8" s="1"/>
  <c r="F55" i="7"/>
  <c r="G55" i="7" s="1"/>
  <c r="H55" i="7" s="1"/>
  <c r="F49" i="5"/>
  <c r="G49" i="5" s="1"/>
  <c r="H49" i="5" s="1"/>
  <c r="F54" i="10" l="1"/>
  <c r="G54" i="10" s="1"/>
  <c r="H54" i="10" s="1"/>
  <c r="E55" i="10"/>
  <c r="E55" i="9"/>
  <c r="F55" i="9" s="1"/>
  <c r="G55" i="9" s="1"/>
  <c r="H55" i="9" s="1"/>
  <c r="F56" i="8"/>
  <c r="G56" i="8" s="1"/>
  <c r="H56" i="8" s="1"/>
  <c r="F56" i="7"/>
  <c r="G56" i="7" s="1"/>
  <c r="H56" i="7" s="1"/>
  <c r="F50" i="5"/>
  <c r="G50" i="5" s="1"/>
  <c r="H50" i="5" s="1"/>
  <c r="F55" i="10" l="1"/>
  <c r="G55" i="10" s="1"/>
  <c r="H55" i="10" s="1"/>
  <c r="E56" i="10"/>
  <c r="E56" i="9"/>
  <c r="F56" i="9" s="1"/>
  <c r="G56" i="9" s="1"/>
  <c r="H56" i="9" s="1"/>
  <c r="F57" i="8"/>
  <c r="G57" i="8" s="1"/>
  <c r="H57" i="8" s="1"/>
  <c r="F57" i="7"/>
  <c r="G57" i="7" s="1"/>
  <c r="H57" i="7" s="1"/>
  <c r="F51" i="5"/>
  <c r="G51" i="5" s="1"/>
  <c r="H51" i="5" s="1"/>
  <c r="F56" i="10" l="1"/>
  <c r="G56" i="10" s="1"/>
  <c r="H56" i="10" s="1"/>
  <c r="E57" i="10"/>
  <c r="E57" i="9"/>
  <c r="F57" i="9" s="1"/>
  <c r="G57" i="9" s="1"/>
  <c r="H57" i="9" s="1"/>
  <c r="F58" i="8"/>
  <c r="G58" i="8" s="1"/>
  <c r="H58" i="8" s="1"/>
  <c r="F58" i="7"/>
  <c r="G58" i="7" s="1"/>
  <c r="H58" i="7" s="1"/>
  <c r="F52" i="5"/>
  <c r="G52" i="5" s="1"/>
  <c r="H52" i="5" s="1"/>
  <c r="F57" i="10" l="1"/>
  <c r="G57" i="10" s="1"/>
  <c r="H57" i="10" s="1"/>
  <c r="E58" i="10"/>
  <c r="E58" i="9"/>
  <c r="F58" i="9" s="1"/>
  <c r="G58" i="9" s="1"/>
  <c r="H58" i="9" s="1"/>
  <c r="F59" i="8"/>
  <c r="G59" i="8" s="1"/>
  <c r="H59" i="8" s="1"/>
  <c r="F59" i="7"/>
  <c r="G59" i="7" s="1"/>
  <c r="H59" i="7" s="1"/>
  <c r="F53" i="5"/>
  <c r="G53" i="5" s="1"/>
  <c r="H53" i="5" s="1"/>
  <c r="F58" i="10" l="1"/>
  <c r="G58" i="10" s="1"/>
  <c r="H58" i="10" s="1"/>
  <c r="E59" i="10"/>
  <c r="E59" i="9"/>
  <c r="F59" i="9" s="1"/>
  <c r="G59" i="9" s="1"/>
  <c r="H59" i="9" s="1"/>
  <c r="F60" i="8"/>
  <c r="G60" i="8" s="1"/>
  <c r="H60" i="8" s="1"/>
  <c r="F60" i="7"/>
  <c r="G60" i="7" s="1"/>
  <c r="H60" i="7" s="1"/>
  <c r="F54" i="5"/>
  <c r="G54" i="5" s="1"/>
  <c r="H54" i="5" s="1"/>
  <c r="F59" i="10" l="1"/>
  <c r="G59" i="10" s="1"/>
  <c r="H59" i="10" s="1"/>
  <c r="E60" i="10"/>
  <c r="E60" i="9"/>
  <c r="F60" i="9" s="1"/>
  <c r="G60" i="9" s="1"/>
  <c r="H60" i="9" s="1"/>
  <c r="F61" i="8"/>
  <c r="G61" i="8" s="1"/>
  <c r="H61" i="8" s="1"/>
  <c r="F61" i="7"/>
  <c r="G61" i="7" s="1"/>
  <c r="H61" i="7" s="1"/>
  <c r="F55" i="5"/>
  <c r="G55" i="5" s="1"/>
  <c r="H55" i="5" s="1"/>
  <c r="F60" i="10" l="1"/>
  <c r="G60" i="10" s="1"/>
  <c r="H60" i="10" s="1"/>
  <c r="E61" i="10"/>
  <c r="E61" i="9"/>
  <c r="F61" i="9" s="1"/>
  <c r="G61" i="9" s="1"/>
  <c r="H61" i="9" s="1"/>
  <c r="F62" i="8"/>
  <c r="G62" i="8" s="1"/>
  <c r="H62" i="8" s="1"/>
  <c r="F62" i="7"/>
  <c r="G62" i="7" s="1"/>
  <c r="H62" i="7" s="1"/>
  <c r="F56" i="5"/>
  <c r="G56" i="5" s="1"/>
  <c r="H56" i="5" s="1"/>
  <c r="F61" i="10" l="1"/>
  <c r="G61" i="10" s="1"/>
  <c r="H61" i="10" s="1"/>
  <c r="E62" i="10"/>
  <c r="E62" i="9"/>
  <c r="F62" i="9" s="1"/>
  <c r="G62" i="9" s="1"/>
  <c r="H62" i="9" s="1"/>
  <c r="F63" i="8"/>
  <c r="G63" i="8" s="1"/>
  <c r="H63" i="8" s="1"/>
  <c r="F63" i="7"/>
  <c r="G63" i="7" s="1"/>
  <c r="H63" i="7" s="1"/>
  <c r="F57" i="5"/>
  <c r="G57" i="5" s="1"/>
  <c r="H57" i="5" s="1"/>
  <c r="F62" i="10" l="1"/>
  <c r="G62" i="10" s="1"/>
  <c r="H62" i="10" s="1"/>
  <c r="E63" i="10"/>
  <c r="E63" i="9"/>
  <c r="F63" i="9" s="1"/>
  <c r="G63" i="9" s="1"/>
  <c r="H63" i="9" s="1"/>
  <c r="F64" i="8"/>
  <c r="G64" i="8" s="1"/>
  <c r="H64" i="8" s="1"/>
  <c r="F64" i="7"/>
  <c r="G64" i="7" s="1"/>
  <c r="H64" i="7" s="1"/>
  <c r="F58" i="5"/>
  <c r="G58" i="5" s="1"/>
  <c r="H58" i="5" s="1"/>
  <c r="F63" i="10" l="1"/>
  <c r="G63" i="10" s="1"/>
  <c r="H63" i="10" s="1"/>
  <c r="E64" i="10"/>
  <c r="E64" i="9"/>
  <c r="F64" i="9" s="1"/>
  <c r="G64" i="9" s="1"/>
  <c r="H64" i="9" s="1"/>
  <c r="F65" i="8"/>
  <c r="G65" i="8" s="1"/>
  <c r="H65" i="8" s="1"/>
  <c r="F65" i="7"/>
  <c r="G65" i="7" s="1"/>
  <c r="H65" i="7" s="1"/>
  <c r="F59" i="5"/>
  <c r="G59" i="5" s="1"/>
  <c r="H59" i="5" s="1"/>
  <c r="F64" i="10" l="1"/>
  <c r="G64" i="10" s="1"/>
  <c r="H64" i="10" s="1"/>
  <c r="E65" i="10"/>
  <c r="E65" i="9"/>
  <c r="F65" i="9" s="1"/>
  <c r="G65" i="9" s="1"/>
  <c r="H65" i="9" s="1"/>
  <c r="F66" i="8"/>
  <c r="G66" i="8" s="1"/>
  <c r="H66" i="8" s="1"/>
  <c r="F66" i="7"/>
  <c r="G66" i="7" s="1"/>
  <c r="H66" i="7" s="1"/>
  <c r="F60" i="5"/>
  <c r="G60" i="5" s="1"/>
  <c r="H60" i="5" s="1"/>
  <c r="F65" i="10" l="1"/>
  <c r="G65" i="10" s="1"/>
  <c r="H65" i="10" s="1"/>
  <c r="E66" i="10"/>
  <c r="E66" i="9"/>
  <c r="F66" i="9" s="1"/>
  <c r="G66" i="9" s="1"/>
  <c r="H66" i="9" s="1"/>
  <c r="F67" i="8"/>
  <c r="G67" i="8" s="1"/>
  <c r="H67" i="8" s="1"/>
  <c r="F67" i="7"/>
  <c r="G67" i="7" s="1"/>
  <c r="H67" i="7" s="1"/>
  <c r="F61" i="5"/>
  <c r="G61" i="5" s="1"/>
  <c r="H61" i="5" s="1"/>
  <c r="F66" i="10" l="1"/>
  <c r="G66" i="10" s="1"/>
  <c r="H66" i="10" s="1"/>
  <c r="E67" i="10"/>
  <c r="E67" i="9"/>
  <c r="F67" i="9" s="1"/>
  <c r="G67" i="9" s="1"/>
  <c r="H67" i="9" s="1"/>
  <c r="F68" i="8"/>
  <c r="G68" i="8" s="1"/>
  <c r="H68" i="8" s="1"/>
  <c r="F68" i="7"/>
  <c r="G68" i="7" s="1"/>
  <c r="H68" i="7" s="1"/>
  <c r="F62" i="5"/>
  <c r="G62" i="5" s="1"/>
  <c r="H62" i="5" s="1"/>
  <c r="F67" i="10" l="1"/>
  <c r="G67" i="10" s="1"/>
  <c r="H67" i="10" s="1"/>
  <c r="E68" i="10"/>
  <c r="E68" i="9"/>
  <c r="F68" i="9" s="1"/>
  <c r="G68" i="9" s="1"/>
  <c r="H68" i="9" s="1"/>
  <c r="F69" i="8"/>
  <c r="G69" i="8" s="1"/>
  <c r="H69" i="8" s="1"/>
  <c r="F69" i="7"/>
  <c r="G69" i="7" s="1"/>
  <c r="H69" i="7" s="1"/>
  <c r="F63" i="5"/>
  <c r="G63" i="5" s="1"/>
  <c r="H63" i="5" s="1"/>
  <c r="F68" i="10" l="1"/>
  <c r="G68" i="10" s="1"/>
  <c r="H68" i="10" s="1"/>
  <c r="E69" i="10"/>
  <c r="E69" i="9"/>
  <c r="F69" i="9" s="1"/>
  <c r="G69" i="9" s="1"/>
  <c r="H69" i="9" s="1"/>
  <c r="F70" i="8"/>
  <c r="G70" i="8" s="1"/>
  <c r="H70" i="8" s="1"/>
  <c r="F70" i="7"/>
  <c r="G70" i="7" s="1"/>
  <c r="H70" i="7" s="1"/>
  <c r="F64" i="5"/>
  <c r="G64" i="5" s="1"/>
  <c r="H64" i="5" s="1"/>
  <c r="F69" i="10" l="1"/>
  <c r="G69" i="10" s="1"/>
  <c r="H69" i="10" s="1"/>
  <c r="E70" i="10"/>
  <c r="E70" i="9"/>
  <c r="F70" i="9" s="1"/>
  <c r="G70" i="9" s="1"/>
  <c r="H70" i="9" s="1"/>
  <c r="F71" i="8"/>
  <c r="G71" i="8" s="1"/>
  <c r="H71" i="8" s="1"/>
  <c r="F71" i="7"/>
  <c r="G71" i="7" s="1"/>
  <c r="H71" i="7" s="1"/>
  <c r="F65" i="5"/>
  <c r="G65" i="5" s="1"/>
  <c r="H65" i="5" s="1"/>
  <c r="F70" i="10" l="1"/>
  <c r="G70" i="10" s="1"/>
  <c r="H70" i="10" s="1"/>
  <c r="E71" i="10"/>
  <c r="E71" i="9"/>
  <c r="F71" i="9" s="1"/>
  <c r="G71" i="9" s="1"/>
  <c r="H71" i="9" s="1"/>
  <c r="F72" i="8"/>
  <c r="F72" i="7"/>
  <c r="F66" i="5"/>
  <c r="G66" i="5" s="1"/>
  <c r="H66" i="5" s="1"/>
  <c r="F71" i="10" l="1"/>
  <c r="G71" i="10" s="1"/>
  <c r="H71" i="10" s="1"/>
  <c r="E72" i="10"/>
  <c r="E72" i="9"/>
  <c r="F72" i="9" s="1"/>
  <c r="F73" i="8"/>
  <c r="G73" i="8" s="1"/>
  <c r="G72" i="8"/>
  <c r="H72" i="8" s="1"/>
  <c r="F1" i="8"/>
  <c r="H73" i="8"/>
  <c r="H73" i="7"/>
  <c r="G72" i="7"/>
  <c r="H72" i="7" s="1"/>
  <c r="F1" i="7"/>
  <c r="F73" i="7"/>
  <c r="G73" i="7" s="1"/>
  <c r="F67" i="5"/>
  <c r="G67" i="5" s="1"/>
  <c r="H67" i="5" s="1"/>
  <c r="F72" i="10" l="1"/>
  <c r="E73" i="10"/>
  <c r="E73" i="9"/>
  <c r="F73" i="9" s="1"/>
  <c r="G73" i="9" s="1"/>
  <c r="G72" i="9"/>
  <c r="H72" i="9" s="1"/>
  <c r="H73" i="9"/>
  <c r="F1" i="9"/>
  <c r="H4" i="8"/>
  <c r="H5" i="8" s="1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2" i="8"/>
  <c r="J40" i="8"/>
  <c r="J38" i="8"/>
  <c r="J36" i="8"/>
  <c r="J34" i="8"/>
  <c r="J32" i="8"/>
  <c r="J30" i="8"/>
  <c r="J28" i="8"/>
  <c r="J26" i="8"/>
  <c r="J24" i="8"/>
  <c r="J22" i="8"/>
  <c r="J20" i="8"/>
  <c r="J18" i="8"/>
  <c r="J16" i="8"/>
  <c r="J14" i="8"/>
  <c r="J12" i="8"/>
  <c r="J43" i="8"/>
  <c r="J41" i="8"/>
  <c r="J39" i="8"/>
  <c r="J37" i="8"/>
  <c r="J35" i="8"/>
  <c r="J33" i="8"/>
  <c r="J31" i="8"/>
  <c r="J29" i="8"/>
  <c r="J27" i="8"/>
  <c r="J25" i="8"/>
  <c r="J23" i="8"/>
  <c r="J21" i="8"/>
  <c r="J19" i="8"/>
  <c r="J17" i="8"/>
  <c r="J15" i="8"/>
  <c r="J13" i="8"/>
  <c r="F74" i="8"/>
  <c r="G74" i="8" s="1"/>
  <c r="J74" i="8" s="1"/>
  <c r="H4" i="7"/>
  <c r="H5" i="7" s="1"/>
  <c r="F74" i="7"/>
  <c r="G74" i="7" s="1"/>
  <c r="J74" i="7" s="1"/>
  <c r="J73" i="7"/>
  <c r="J72" i="7"/>
  <c r="J71" i="7"/>
  <c r="J70" i="7"/>
  <c r="J69" i="7"/>
  <c r="J68" i="7"/>
  <c r="J67" i="7"/>
  <c r="J66" i="7"/>
  <c r="J65" i="7"/>
  <c r="J64" i="7"/>
  <c r="J63" i="7"/>
  <c r="J61" i="7"/>
  <c r="J59" i="7"/>
  <c r="J57" i="7"/>
  <c r="J55" i="7"/>
  <c r="J53" i="7"/>
  <c r="J52" i="7"/>
  <c r="J51" i="7"/>
  <c r="J50" i="7"/>
  <c r="J49" i="7"/>
  <c r="J48" i="7"/>
  <c r="J47" i="7"/>
  <c r="J60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62" i="7"/>
  <c r="J54" i="7"/>
  <c r="J45" i="7"/>
  <c r="J43" i="7"/>
  <c r="J41" i="7"/>
  <c r="J39" i="7"/>
  <c r="J37" i="7"/>
  <c r="J35" i="7"/>
  <c r="J56" i="7"/>
  <c r="J58" i="7"/>
  <c r="J46" i="7"/>
  <c r="J44" i="7"/>
  <c r="J42" i="7"/>
  <c r="J40" i="7"/>
  <c r="J38" i="7"/>
  <c r="J36" i="7"/>
  <c r="F68" i="5"/>
  <c r="G68" i="5" s="1"/>
  <c r="H68" i="5" s="1"/>
  <c r="F73" i="10" l="1"/>
  <c r="G73" i="10" s="1"/>
  <c r="E74" i="10"/>
  <c r="H73" i="10"/>
  <c r="F1" i="10"/>
  <c r="G72" i="10"/>
  <c r="H72" i="10" s="1"/>
  <c r="E74" i="9"/>
  <c r="F74" i="9" s="1"/>
  <c r="G74" i="9" s="1"/>
  <c r="J74" i="9" s="1"/>
  <c r="H4" i="9"/>
  <c r="H5" i="9" s="1"/>
  <c r="J73" i="9"/>
  <c r="J72" i="9"/>
  <c r="J71" i="9"/>
  <c r="J69" i="9"/>
  <c r="J67" i="9"/>
  <c r="J65" i="9"/>
  <c r="J63" i="9"/>
  <c r="J61" i="9"/>
  <c r="J59" i="9"/>
  <c r="J57" i="9"/>
  <c r="J55" i="9"/>
  <c r="J53" i="9"/>
  <c r="J51" i="9"/>
  <c r="J49" i="9"/>
  <c r="J43" i="9"/>
  <c r="J42" i="9"/>
  <c r="J41" i="9"/>
  <c r="J40" i="9"/>
  <c r="J39" i="9"/>
  <c r="J38" i="9"/>
  <c r="J37" i="9"/>
  <c r="J36" i="9"/>
  <c r="J35" i="9"/>
  <c r="J34" i="9"/>
  <c r="J33" i="9"/>
  <c r="J32" i="9"/>
  <c r="J20" i="9"/>
  <c r="J70" i="9"/>
  <c r="J68" i="9"/>
  <c r="J66" i="9"/>
  <c r="J64" i="9"/>
  <c r="J62" i="9"/>
  <c r="J60" i="9"/>
  <c r="J58" i="9"/>
  <c r="J56" i="9"/>
  <c r="J54" i="9"/>
  <c r="J52" i="9"/>
  <c r="J50" i="9"/>
  <c r="J48" i="9"/>
  <c r="J47" i="9"/>
  <c r="J46" i="9"/>
  <c r="J45" i="9"/>
  <c r="J19" i="9"/>
  <c r="J13" i="9"/>
  <c r="J44" i="9"/>
  <c r="J31" i="9"/>
  <c r="J30" i="9"/>
  <c r="J29" i="9"/>
  <c r="J28" i="9"/>
  <c r="J27" i="9"/>
  <c r="J26" i="9"/>
  <c r="J25" i="9"/>
  <c r="J24" i="9"/>
  <c r="J23" i="9"/>
  <c r="J22" i="9"/>
  <c r="J21" i="9"/>
  <c r="J14" i="9"/>
  <c r="J12" i="9"/>
  <c r="J18" i="9"/>
  <c r="J17" i="9"/>
  <c r="J16" i="9"/>
  <c r="J15" i="9"/>
  <c r="L74" i="8"/>
  <c r="L15" i="8"/>
  <c r="L39" i="8"/>
  <c r="L30" i="8"/>
  <c r="L48" i="8"/>
  <c r="L60" i="8"/>
  <c r="L68" i="8"/>
  <c r="F75" i="8"/>
  <c r="G75" i="8" s="1"/>
  <c r="J75" i="8" s="1"/>
  <c r="L17" i="8"/>
  <c r="L25" i="8"/>
  <c r="L33" i="8"/>
  <c r="L41" i="8"/>
  <c r="L16" i="8"/>
  <c r="L24" i="8"/>
  <c r="L32" i="8"/>
  <c r="L40" i="8"/>
  <c r="L45" i="8"/>
  <c r="L49" i="8"/>
  <c r="L53" i="8"/>
  <c r="L57" i="8"/>
  <c r="L61" i="8"/>
  <c r="L65" i="8"/>
  <c r="L69" i="8"/>
  <c r="L73" i="8"/>
  <c r="L23" i="8"/>
  <c r="L22" i="8"/>
  <c r="L52" i="8"/>
  <c r="L72" i="8"/>
  <c r="L19" i="8"/>
  <c r="L27" i="8"/>
  <c r="L35" i="8"/>
  <c r="L43" i="8"/>
  <c r="L18" i="8"/>
  <c r="L26" i="8"/>
  <c r="L34" i="8"/>
  <c r="L42" i="8"/>
  <c r="L46" i="8"/>
  <c r="L50" i="8"/>
  <c r="L54" i="8"/>
  <c r="L58" i="8"/>
  <c r="L62" i="8"/>
  <c r="L66" i="8"/>
  <c r="L70" i="8"/>
  <c r="L31" i="8"/>
  <c r="L14" i="8"/>
  <c r="L38" i="8"/>
  <c r="L44" i="8"/>
  <c r="L56" i="8"/>
  <c r="L64" i="8"/>
  <c r="L13" i="8"/>
  <c r="L21" i="8"/>
  <c r="L29" i="8"/>
  <c r="L37" i="8"/>
  <c r="L12" i="8"/>
  <c r="K12" i="8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L20" i="8"/>
  <c r="L28" i="8"/>
  <c r="L36" i="8"/>
  <c r="L47" i="8"/>
  <c r="L51" i="8"/>
  <c r="L55" i="8"/>
  <c r="L59" i="8"/>
  <c r="L63" i="8"/>
  <c r="L67" i="8"/>
  <c r="L71" i="8"/>
  <c r="L16" i="7"/>
  <c r="L36" i="7"/>
  <c r="L44" i="7"/>
  <c r="L41" i="7"/>
  <c r="L62" i="7"/>
  <c r="L15" i="7"/>
  <c r="L19" i="7"/>
  <c r="L23" i="7"/>
  <c r="L27" i="7"/>
  <c r="L31" i="7"/>
  <c r="L60" i="7"/>
  <c r="L50" i="7"/>
  <c r="L74" i="7"/>
  <c r="L57" i="7"/>
  <c r="L63" i="7"/>
  <c r="L67" i="7"/>
  <c r="L71" i="7"/>
  <c r="L35" i="7"/>
  <c r="L20" i="7"/>
  <c r="L24" i="7"/>
  <c r="L28" i="7"/>
  <c r="L32" i="7"/>
  <c r="L47" i="7"/>
  <c r="L51" i="7"/>
  <c r="L59" i="7"/>
  <c r="L64" i="7"/>
  <c r="L68" i="7"/>
  <c r="L72" i="7"/>
  <c r="F75" i="7"/>
  <c r="G75" i="7" s="1"/>
  <c r="J75" i="7" s="1"/>
  <c r="L46" i="7"/>
  <c r="L43" i="7"/>
  <c r="L40" i="7"/>
  <c r="L58" i="7"/>
  <c r="L37" i="7"/>
  <c r="L45" i="7"/>
  <c r="L13" i="7"/>
  <c r="L17" i="7"/>
  <c r="L21" i="7"/>
  <c r="L25" i="7"/>
  <c r="L29" i="7"/>
  <c r="L33" i="7"/>
  <c r="L48" i="7"/>
  <c r="L52" i="7"/>
  <c r="L61" i="7"/>
  <c r="L65" i="7"/>
  <c r="L69" i="7"/>
  <c r="L73" i="7"/>
  <c r="L38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L12" i="7"/>
  <c r="L42" i="7"/>
  <c r="L56" i="7"/>
  <c r="L39" i="7"/>
  <c r="L54" i="7"/>
  <c r="L14" i="7"/>
  <c r="L18" i="7"/>
  <c r="L22" i="7"/>
  <c r="L26" i="7"/>
  <c r="L30" i="7"/>
  <c r="L34" i="7"/>
  <c r="L49" i="7"/>
  <c r="L53" i="7"/>
  <c r="L55" i="7"/>
  <c r="L66" i="7"/>
  <c r="L70" i="7"/>
  <c r="F69" i="5"/>
  <c r="G69" i="5" s="1"/>
  <c r="H69" i="5" s="1"/>
  <c r="H4" i="10" l="1"/>
  <c r="H5" i="10" s="1"/>
  <c r="J40" i="10"/>
  <c r="L40" i="10" s="1"/>
  <c r="J32" i="10"/>
  <c r="L32" i="10" s="1"/>
  <c r="J66" i="10"/>
  <c r="L66" i="10" s="1"/>
  <c r="J58" i="10"/>
  <c r="L58" i="10" s="1"/>
  <c r="J69" i="10"/>
  <c r="L69" i="10" s="1"/>
  <c r="J53" i="10"/>
  <c r="L53" i="10" s="1"/>
  <c r="J28" i="10"/>
  <c r="L28" i="10" s="1"/>
  <c r="J17" i="10"/>
  <c r="L17" i="10" s="1"/>
  <c r="J13" i="10"/>
  <c r="L13" i="10" s="1"/>
  <c r="J59" i="10"/>
  <c r="L59" i="10" s="1"/>
  <c r="J50" i="10"/>
  <c r="L50" i="10" s="1"/>
  <c r="J21" i="10"/>
  <c r="L21" i="10" s="1"/>
  <c r="J51" i="10"/>
  <c r="L51" i="10" s="1"/>
  <c r="J25" i="10"/>
  <c r="L25" i="10" s="1"/>
  <c r="J19" i="10"/>
  <c r="L19" i="10" s="1"/>
  <c r="J68" i="10"/>
  <c r="L68" i="10" s="1"/>
  <c r="J55" i="10"/>
  <c r="L55" i="10" s="1"/>
  <c r="J38" i="10"/>
  <c r="L38" i="10" s="1"/>
  <c r="J30" i="10"/>
  <c r="L30" i="10" s="1"/>
  <c r="J64" i="10"/>
  <c r="L64" i="10" s="1"/>
  <c r="J56" i="10"/>
  <c r="L56" i="10" s="1"/>
  <c r="J65" i="10"/>
  <c r="L65" i="10" s="1"/>
  <c r="J45" i="10"/>
  <c r="L45" i="10" s="1"/>
  <c r="J26" i="10"/>
  <c r="L26" i="10" s="1"/>
  <c r="J16" i="10"/>
  <c r="L16" i="10" s="1"/>
  <c r="J12" i="10"/>
  <c r="J48" i="10"/>
  <c r="L48" i="10" s="1"/>
  <c r="J41" i="10"/>
  <c r="L41" i="10" s="1"/>
  <c r="J73" i="10"/>
  <c r="L73" i="10" s="1"/>
  <c r="J49" i="10"/>
  <c r="L49" i="10" s="1"/>
  <c r="J23" i="10"/>
  <c r="L23" i="10" s="1"/>
  <c r="J37" i="10"/>
  <c r="L37" i="10" s="1"/>
  <c r="J34" i="10"/>
  <c r="L34" i="10" s="1"/>
  <c r="J60" i="10"/>
  <c r="L60" i="10" s="1"/>
  <c r="J57" i="10"/>
  <c r="L57" i="10" s="1"/>
  <c r="J18" i="10"/>
  <c r="L18" i="10" s="1"/>
  <c r="J63" i="10"/>
  <c r="L63" i="10" s="1"/>
  <c r="J22" i="10"/>
  <c r="L22" i="10" s="1"/>
  <c r="J47" i="10"/>
  <c r="L47" i="10" s="1"/>
  <c r="J72" i="10"/>
  <c r="L72" i="10" s="1"/>
  <c r="J36" i="10"/>
  <c r="L36" i="10" s="1"/>
  <c r="J70" i="10"/>
  <c r="L70" i="10" s="1"/>
  <c r="J62" i="10"/>
  <c r="L62" i="10" s="1"/>
  <c r="J54" i="10"/>
  <c r="L54" i="10" s="1"/>
  <c r="J61" i="10"/>
  <c r="L61" i="10" s="1"/>
  <c r="J43" i="10"/>
  <c r="L43" i="10" s="1"/>
  <c r="J24" i="10"/>
  <c r="L24" i="10" s="1"/>
  <c r="J15" i="10"/>
  <c r="L15" i="10" s="1"/>
  <c r="J71" i="10"/>
  <c r="L71" i="10" s="1"/>
  <c r="J39" i="10"/>
  <c r="L39" i="10" s="1"/>
  <c r="J33" i="10"/>
  <c r="L33" i="10" s="1"/>
  <c r="J67" i="10"/>
  <c r="L67" i="10" s="1"/>
  <c r="J44" i="10"/>
  <c r="L44" i="10" s="1"/>
  <c r="J20" i="10"/>
  <c r="L20" i="10" s="1"/>
  <c r="J29" i="10"/>
  <c r="L29" i="10" s="1"/>
  <c r="J42" i="10"/>
  <c r="L42" i="10" s="1"/>
  <c r="J52" i="10"/>
  <c r="L52" i="10" s="1"/>
  <c r="J35" i="10"/>
  <c r="L35" i="10" s="1"/>
  <c r="J14" i="10"/>
  <c r="L14" i="10" s="1"/>
  <c r="J31" i="10"/>
  <c r="L31" i="10" s="1"/>
  <c r="J27" i="10"/>
  <c r="L27" i="10" s="1"/>
  <c r="J46" i="10"/>
  <c r="L46" i="10" s="1"/>
  <c r="F74" i="10"/>
  <c r="G74" i="10" s="1"/>
  <c r="J74" i="10" s="1"/>
  <c r="L74" i="10" s="1"/>
  <c r="E75" i="10"/>
  <c r="E75" i="9"/>
  <c r="F75" i="9" s="1"/>
  <c r="G75" i="9" s="1"/>
  <c r="J75" i="9" s="1"/>
  <c r="L74" i="9"/>
  <c r="L17" i="9"/>
  <c r="L23" i="9"/>
  <c r="L27" i="9"/>
  <c r="L31" i="9"/>
  <c r="L45" i="9"/>
  <c r="L50" i="9"/>
  <c r="L58" i="9"/>
  <c r="L66" i="9"/>
  <c r="L20" i="9"/>
  <c r="L33" i="9"/>
  <c r="L37" i="9"/>
  <c r="L41" i="9"/>
  <c r="L51" i="9"/>
  <c r="L59" i="9"/>
  <c r="L67" i="9"/>
  <c r="L72" i="9"/>
  <c r="L18" i="9"/>
  <c r="L14" i="9"/>
  <c r="L24" i="9"/>
  <c r="L28" i="9"/>
  <c r="L44" i="9"/>
  <c r="L46" i="9"/>
  <c r="L52" i="9"/>
  <c r="L60" i="9"/>
  <c r="L68" i="9"/>
  <c r="L34" i="9"/>
  <c r="L38" i="9"/>
  <c r="L42" i="9"/>
  <c r="L53" i="9"/>
  <c r="L61" i="9"/>
  <c r="L69" i="9"/>
  <c r="K12" i="9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L12" i="9"/>
  <c r="L15" i="9"/>
  <c r="L21" i="9"/>
  <c r="L25" i="9"/>
  <c r="L29" i="9"/>
  <c r="L13" i="9"/>
  <c r="L47" i="9"/>
  <c r="L54" i="9"/>
  <c r="L62" i="9"/>
  <c r="L70" i="9"/>
  <c r="L35" i="9"/>
  <c r="L39" i="9"/>
  <c r="L43" i="9"/>
  <c r="L55" i="9"/>
  <c r="L63" i="9"/>
  <c r="L71" i="9"/>
  <c r="L73" i="9"/>
  <c r="L16" i="9"/>
  <c r="L22" i="9"/>
  <c r="L26" i="9"/>
  <c r="L30" i="9"/>
  <c r="L19" i="9"/>
  <c r="L48" i="9"/>
  <c r="L56" i="9"/>
  <c r="L64" i="9"/>
  <c r="L32" i="9"/>
  <c r="L36" i="9"/>
  <c r="L40" i="9"/>
  <c r="L49" i="9"/>
  <c r="L57" i="9"/>
  <c r="L65" i="9"/>
  <c r="L75" i="8"/>
  <c r="K75" i="8"/>
  <c r="F76" i="8"/>
  <c r="G76" i="8" s="1"/>
  <c r="J76" i="8" s="1"/>
  <c r="F76" i="7"/>
  <c r="G76" i="7" s="1"/>
  <c r="J76" i="7" s="1"/>
  <c r="L75" i="7"/>
  <c r="K75" i="7"/>
  <c r="F70" i="5"/>
  <c r="G70" i="5" s="1"/>
  <c r="H70" i="5" s="1"/>
  <c r="E76" i="10" l="1"/>
  <c r="F75" i="10"/>
  <c r="G75" i="10" s="1"/>
  <c r="J75" i="10" s="1"/>
  <c r="L12" i="10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E76" i="9"/>
  <c r="F76" i="9" s="1"/>
  <c r="G76" i="9" s="1"/>
  <c r="J76" i="9" s="1"/>
  <c r="L75" i="9"/>
  <c r="K75" i="9"/>
  <c r="F77" i="8"/>
  <c r="G77" i="8" s="1"/>
  <c r="J77" i="8" s="1"/>
  <c r="K76" i="8"/>
  <c r="L76" i="8"/>
  <c r="K76" i="7"/>
  <c r="L76" i="7"/>
  <c r="F77" i="7"/>
  <c r="G77" i="7" s="1"/>
  <c r="J77" i="7" s="1"/>
  <c r="F71" i="5"/>
  <c r="G71" i="5" s="1"/>
  <c r="H71" i="5" s="1"/>
  <c r="K75" i="10" l="1"/>
  <c r="L75" i="10"/>
  <c r="F76" i="10"/>
  <c r="G76" i="10" s="1"/>
  <c r="J76" i="10" s="1"/>
  <c r="E77" i="10"/>
  <c r="E77" i="9"/>
  <c r="F77" i="9" s="1"/>
  <c r="G77" i="9" s="1"/>
  <c r="J77" i="9" s="1"/>
  <c r="L76" i="9"/>
  <c r="K76" i="9"/>
  <c r="L77" i="8"/>
  <c r="K77" i="8"/>
  <c r="F78" i="8"/>
  <c r="G78" i="8" s="1"/>
  <c r="J78" i="8" s="1"/>
  <c r="F78" i="7"/>
  <c r="G78" i="7" s="1"/>
  <c r="J78" i="7" s="1"/>
  <c r="K77" i="7"/>
  <c r="L77" i="7"/>
  <c r="F72" i="5"/>
  <c r="H73" i="5" s="1"/>
  <c r="K76" i="10" l="1"/>
  <c r="L76" i="10"/>
  <c r="F77" i="10"/>
  <c r="G77" i="10" s="1"/>
  <c r="J77" i="10" s="1"/>
  <c r="E78" i="10"/>
  <c r="E78" i="9"/>
  <c r="F78" i="9" s="1"/>
  <c r="G78" i="9" s="1"/>
  <c r="J78" i="9" s="1"/>
  <c r="L77" i="9"/>
  <c r="K77" i="9"/>
  <c r="F79" i="8"/>
  <c r="G79" i="8" s="1"/>
  <c r="J79" i="8" s="1"/>
  <c r="L78" i="8"/>
  <c r="K78" i="8"/>
  <c r="F79" i="7"/>
  <c r="G79" i="7" s="1"/>
  <c r="J79" i="7" s="1"/>
  <c r="L78" i="7"/>
  <c r="K78" i="7"/>
  <c r="G73" i="5"/>
  <c r="G72" i="5"/>
  <c r="F1" i="5"/>
  <c r="J73" i="5" s="1"/>
  <c r="L73" i="5" s="1"/>
  <c r="L77" i="10" l="1"/>
  <c r="K77" i="10"/>
  <c r="F78" i="10"/>
  <c r="G78" i="10" s="1"/>
  <c r="J78" i="10" s="1"/>
  <c r="E79" i="10"/>
  <c r="E79" i="9"/>
  <c r="F79" i="9" s="1"/>
  <c r="G79" i="9" s="1"/>
  <c r="J79" i="9" s="1"/>
  <c r="L78" i="9"/>
  <c r="K78" i="9"/>
  <c r="F80" i="8"/>
  <c r="G80" i="8" s="1"/>
  <c r="J80" i="8" s="1"/>
  <c r="K79" i="8"/>
  <c r="L79" i="8"/>
  <c r="F80" i="7"/>
  <c r="G80" i="7" s="1"/>
  <c r="J80" i="7" s="1"/>
  <c r="K79" i="7"/>
  <c r="L79" i="7"/>
  <c r="H72" i="5"/>
  <c r="H4" i="5" s="1"/>
  <c r="H5" i="5" s="1"/>
  <c r="J69" i="5"/>
  <c r="J65" i="5"/>
  <c r="J61" i="5"/>
  <c r="J57" i="5"/>
  <c r="J53" i="5"/>
  <c r="J72" i="5"/>
  <c r="J62" i="5"/>
  <c r="J59" i="5"/>
  <c r="J56" i="5"/>
  <c r="J49" i="5"/>
  <c r="J45" i="5"/>
  <c r="J41" i="5"/>
  <c r="J37" i="5"/>
  <c r="J66" i="5"/>
  <c r="J63" i="5"/>
  <c r="J60" i="5"/>
  <c r="J52" i="5"/>
  <c r="J48" i="5"/>
  <c r="J44" i="5"/>
  <c r="J40" i="5"/>
  <c r="J36" i="5"/>
  <c r="J70" i="5"/>
  <c r="J67" i="5"/>
  <c r="J64" i="5"/>
  <c r="J54" i="5"/>
  <c r="J51" i="5"/>
  <c r="J47" i="5"/>
  <c r="J43" i="5"/>
  <c r="J39" i="5"/>
  <c r="J35" i="5"/>
  <c r="J55" i="5"/>
  <c r="J42" i="5"/>
  <c r="J30" i="5"/>
  <c r="J26" i="5"/>
  <c r="J22" i="5"/>
  <c r="J18" i="5"/>
  <c r="J14" i="5"/>
  <c r="J71" i="5"/>
  <c r="J38" i="5"/>
  <c r="J34" i="5"/>
  <c r="J29" i="5"/>
  <c r="J25" i="5"/>
  <c r="J21" i="5"/>
  <c r="J17" i="5"/>
  <c r="J13" i="5"/>
  <c r="J68" i="5"/>
  <c r="J50" i="5"/>
  <c r="J33" i="5"/>
  <c r="J28" i="5"/>
  <c r="J24" i="5"/>
  <c r="J20" i="5"/>
  <c r="J16" i="5"/>
  <c r="J12" i="5"/>
  <c r="J58" i="5"/>
  <c r="J46" i="5"/>
  <c r="J32" i="5"/>
  <c r="J31" i="5"/>
  <c r="J27" i="5"/>
  <c r="J23" i="5"/>
  <c r="J19" i="5"/>
  <c r="J15" i="5"/>
  <c r="F74" i="5"/>
  <c r="G74" i="5" s="1"/>
  <c r="K78" i="10" l="1"/>
  <c r="L78" i="10"/>
  <c r="F79" i="10"/>
  <c r="G79" i="10" s="1"/>
  <c r="J79" i="10" s="1"/>
  <c r="E80" i="10"/>
  <c r="E80" i="9"/>
  <c r="F80" i="9" s="1"/>
  <c r="G80" i="9" s="1"/>
  <c r="J80" i="9" s="1"/>
  <c r="K79" i="9"/>
  <c r="L79" i="9"/>
  <c r="F81" i="8"/>
  <c r="G81" i="8" s="1"/>
  <c r="J81" i="8" s="1"/>
  <c r="L80" i="8"/>
  <c r="K80" i="8"/>
  <c r="F81" i="7"/>
  <c r="G81" i="7" s="1"/>
  <c r="J81" i="7" s="1"/>
  <c r="L80" i="7"/>
  <c r="K80" i="7"/>
  <c r="L19" i="5"/>
  <c r="L32" i="5"/>
  <c r="L16" i="5"/>
  <c r="L33" i="5"/>
  <c r="L17" i="5"/>
  <c r="L34" i="5"/>
  <c r="L18" i="5"/>
  <c r="L42" i="5"/>
  <c r="L43" i="5"/>
  <c r="L64" i="5"/>
  <c r="L36" i="5"/>
  <c r="L52" i="5"/>
  <c r="L45" i="5"/>
  <c r="L62" i="5"/>
  <c r="L61" i="5"/>
  <c r="F75" i="5"/>
  <c r="G75" i="5" s="1"/>
  <c r="L23" i="5"/>
  <c r="L46" i="5"/>
  <c r="L20" i="5"/>
  <c r="L50" i="5"/>
  <c r="L21" i="5"/>
  <c r="L38" i="5"/>
  <c r="L22" i="5"/>
  <c r="L55" i="5"/>
  <c r="L47" i="5"/>
  <c r="L67" i="5"/>
  <c r="L40" i="5"/>
  <c r="L60" i="5"/>
  <c r="L49" i="5"/>
  <c r="L72" i="5"/>
  <c r="L65" i="5"/>
  <c r="L27" i="5"/>
  <c r="L58" i="5"/>
  <c r="L24" i="5"/>
  <c r="L68" i="5"/>
  <c r="L25" i="5"/>
  <c r="L71" i="5"/>
  <c r="L26" i="5"/>
  <c r="L35" i="5"/>
  <c r="L51" i="5"/>
  <c r="L70" i="5"/>
  <c r="L44" i="5"/>
  <c r="L63" i="5"/>
  <c r="L37" i="5"/>
  <c r="L56" i="5"/>
  <c r="L53" i="5"/>
  <c r="L69" i="5"/>
  <c r="L15" i="5"/>
  <c r="L31" i="5"/>
  <c r="L12" i="5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L28" i="5"/>
  <c r="L13" i="5"/>
  <c r="L29" i="5"/>
  <c r="L14" i="5"/>
  <c r="L30" i="5"/>
  <c r="L39" i="5"/>
  <c r="L54" i="5"/>
  <c r="L48" i="5"/>
  <c r="L66" i="5"/>
  <c r="L41" i="5"/>
  <c r="L59" i="5"/>
  <c r="L57" i="5"/>
  <c r="J74" i="5"/>
  <c r="L79" i="10" l="1"/>
  <c r="K79" i="10"/>
  <c r="F80" i="10"/>
  <c r="G80" i="10" s="1"/>
  <c r="J80" i="10" s="1"/>
  <c r="E81" i="10"/>
  <c r="E81" i="9"/>
  <c r="F81" i="9" s="1"/>
  <c r="G81" i="9" s="1"/>
  <c r="J81" i="9" s="1"/>
  <c r="L80" i="9"/>
  <c r="K80" i="9"/>
  <c r="F82" i="8"/>
  <c r="G82" i="8" s="1"/>
  <c r="J82" i="8" s="1"/>
  <c r="L81" i="8"/>
  <c r="K81" i="8"/>
  <c r="F82" i="7"/>
  <c r="G82" i="7" s="1"/>
  <c r="J82" i="7" s="1"/>
  <c r="K81" i="7"/>
  <c r="L81" i="7"/>
  <c r="F76" i="5"/>
  <c r="G76" i="5" s="1"/>
  <c r="J75" i="5"/>
  <c r="K74" i="5"/>
  <c r="L74" i="5"/>
  <c r="L80" i="10" l="1"/>
  <c r="K80" i="10"/>
  <c r="F81" i="10"/>
  <c r="G81" i="10" s="1"/>
  <c r="J81" i="10" s="1"/>
  <c r="E82" i="10"/>
  <c r="E82" i="9"/>
  <c r="F82" i="9" s="1"/>
  <c r="G82" i="9" s="1"/>
  <c r="J82" i="9" s="1"/>
  <c r="L81" i="9"/>
  <c r="K81" i="9"/>
  <c r="F83" i="8"/>
  <c r="G83" i="8" s="1"/>
  <c r="J83" i="8" s="1"/>
  <c r="L82" i="8"/>
  <c r="K82" i="8"/>
  <c r="L82" i="7"/>
  <c r="K82" i="7"/>
  <c r="F83" i="7"/>
  <c r="G83" i="7" s="1"/>
  <c r="J83" i="7" s="1"/>
  <c r="K75" i="5"/>
  <c r="L75" i="5"/>
  <c r="F77" i="5"/>
  <c r="G77" i="5" s="1"/>
  <c r="J76" i="5"/>
  <c r="K81" i="10" l="1"/>
  <c r="L81" i="10"/>
  <c r="F82" i="10"/>
  <c r="G82" i="10" s="1"/>
  <c r="J82" i="10" s="1"/>
  <c r="E83" i="10"/>
  <c r="E83" i="9"/>
  <c r="F83" i="9" s="1"/>
  <c r="G83" i="9" s="1"/>
  <c r="J83" i="9" s="1"/>
  <c r="L82" i="9"/>
  <c r="K82" i="9"/>
  <c r="F84" i="8"/>
  <c r="G84" i="8" s="1"/>
  <c r="J84" i="8" s="1"/>
  <c r="K83" i="8"/>
  <c r="L83" i="8"/>
  <c r="F84" i="7"/>
  <c r="G84" i="7" s="1"/>
  <c r="J84" i="7" s="1"/>
  <c r="L83" i="7"/>
  <c r="K83" i="7"/>
  <c r="F78" i="5"/>
  <c r="G78" i="5" s="1"/>
  <c r="J77" i="5"/>
  <c r="L76" i="5"/>
  <c r="K76" i="5"/>
  <c r="L82" i="10" l="1"/>
  <c r="K82" i="10"/>
  <c r="F83" i="10"/>
  <c r="G83" i="10" s="1"/>
  <c r="J83" i="10" s="1"/>
  <c r="E84" i="10"/>
  <c r="E84" i="9"/>
  <c r="F84" i="9" s="1"/>
  <c r="G84" i="9" s="1"/>
  <c r="J84" i="9" s="1"/>
  <c r="K83" i="9"/>
  <c r="L83" i="9"/>
  <c r="F85" i="8"/>
  <c r="G85" i="8" s="1"/>
  <c r="J85" i="8" s="1"/>
  <c r="L84" i="8"/>
  <c r="K84" i="8"/>
  <c r="F85" i="7"/>
  <c r="G85" i="7" s="1"/>
  <c r="J85" i="7" s="1"/>
  <c r="L84" i="7"/>
  <c r="K84" i="7"/>
  <c r="L77" i="5"/>
  <c r="K77" i="5"/>
  <c r="F79" i="5"/>
  <c r="G79" i="5" s="1"/>
  <c r="J78" i="5"/>
  <c r="L83" i="10" l="1"/>
  <c r="K83" i="10"/>
  <c r="F84" i="10"/>
  <c r="G84" i="10" s="1"/>
  <c r="J84" i="10" s="1"/>
  <c r="E85" i="10"/>
  <c r="E85" i="9"/>
  <c r="F85" i="9" s="1"/>
  <c r="G85" i="9" s="1"/>
  <c r="J85" i="9" s="1"/>
  <c r="L84" i="9"/>
  <c r="K84" i="9"/>
  <c r="F86" i="8"/>
  <c r="G86" i="8" s="1"/>
  <c r="J86" i="8" s="1"/>
  <c r="L85" i="8"/>
  <c r="K85" i="8"/>
  <c r="F86" i="7"/>
  <c r="G86" i="7" s="1"/>
  <c r="J86" i="7" s="1"/>
  <c r="K85" i="7"/>
  <c r="L85" i="7"/>
  <c r="J79" i="5"/>
  <c r="K78" i="5"/>
  <c r="L78" i="5"/>
  <c r="F80" i="5"/>
  <c r="G80" i="5" s="1"/>
  <c r="F85" i="10" l="1"/>
  <c r="G85" i="10" s="1"/>
  <c r="J85" i="10" s="1"/>
  <c r="E86" i="10"/>
  <c r="K84" i="10"/>
  <c r="L84" i="10"/>
  <c r="E86" i="9"/>
  <c r="F86" i="9" s="1"/>
  <c r="G86" i="9" s="1"/>
  <c r="J86" i="9" s="1"/>
  <c r="L85" i="9"/>
  <c r="K85" i="9"/>
  <c r="F87" i="8"/>
  <c r="G87" i="8" s="1"/>
  <c r="J87" i="8" s="1"/>
  <c r="L86" i="8"/>
  <c r="K86" i="8"/>
  <c r="F87" i="7"/>
  <c r="G87" i="7" s="1"/>
  <c r="J87" i="7" s="1"/>
  <c r="L86" i="7"/>
  <c r="K86" i="7"/>
  <c r="F81" i="5"/>
  <c r="G81" i="5" s="1"/>
  <c r="K79" i="5"/>
  <c r="L79" i="5"/>
  <c r="J80" i="5"/>
  <c r="F86" i="10" l="1"/>
  <c r="G86" i="10" s="1"/>
  <c r="J86" i="10" s="1"/>
  <c r="E87" i="10"/>
  <c r="K85" i="10"/>
  <c r="L85" i="10"/>
  <c r="E87" i="9"/>
  <c r="F87" i="9" s="1"/>
  <c r="G87" i="9" s="1"/>
  <c r="J87" i="9" s="1"/>
  <c r="L86" i="9"/>
  <c r="K86" i="9"/>
  <c r="F88" i="8"/>
  <c r="G88" i="8" s="1"/>
  <c r="J88" i="8" s="1"/>
  <c r="K87" i="8"/>
  <c r="L87" i="8"/>
  <c r="L87" i="7"/>
  <c r="K87" i="7"/>
  <c r="F88" i="7"/>
  <c r="G88" i="7" s="1"/>
  <c r="J88" i="7" s="1"/>
  <c r="L80" i="5"/>
  <c r="K80" i="5"/>
  <c r="F82" i="5"/>
  <c r="G82" i="5" s="1"/>
  <c r="J81" i="5"/>
  <c r="F87" i="10" l="1"/>
  <c r="G87" i="10" s="1"/>
  <c r="J87" i="10" s="1"/>
  <c r="E88" i="10"/>
  <c r="K86" i="10"/>
  <c r="L86" i="10"/>
  <c r="E88" i="9"/>
  <c r="F88" i="9" s="1"/>
  <c r="G88" i="9" s="1"/>
  <c r="J88" i="9" s="1"/>
  <c r="L87" i="9"/>
  <c r="K87" i="9"/>
  <c r="F89" i="8"/>
  <c r="G89" i="8" s="1"/>
  <c r="J89" i="8" s="1"/>
  <c r="L88" i="8"/>
  <c r="K88" i="8"/>
  <c r="F89" i="7"/>
  <c r="G89" i="7" s="1"/>
  <c r="J89" i="7" s="1"/>
  <c r="L88" i="7"/>
  <c r="K88" i="7"/>
  <c r="F83" i="5"/>
  <c r="G83" i="5" s="1"/>
  <c r="J82" i="5"/>
  <c r="L81" i="5"/>
  <c r="K81" i="5"/>
  <c r="F88" i="10" l="1"/>
  <c r="G88" i="10" s="1"/>
  <c r="J88" i="10" s="1"/>
  <c r="E89" i="10"/>
  <c r="L87" i="10"/>
  <c r="K87" i="10"/>
  <c r="E89" i="9"/>
  <c r="F89" i="9" s="1"/>
  <c r="G89" i="9" s="1"/>
  <c r="J89" i="9" s="1"/>
  <c r="L88" i="9"/>
  <c r="K88" i="9"/>
  <c r="F90" i="8"/>
  <c r="G90" i="8" s="1"/>
  <c r="J90" i="8" s="1"/>
  <c r="L89" i="8"/>
  <c r="K89" i="8"/>
  <c r="K89" i="7"/>
  <c r="L89" i="7"/>
  <c r="F90" i="7"/>
  <c r="G90" i="7" s="1"/>
  <c r="J90" i="7" s="1"/>
  <c r="L82" i="5"/>
  <c r="K82" i="5"/>
  <c r="F84" i="5"/>
  <c r="G84" i="5" s="1"/>
  <c r="J83" i="5"/>
  <c r="F89" i="10" l="1"/>
  <c r="G89" i="10" s="1"/>
  <c r="J89" i="10" s="1"/>
  <c r="E90" i="10"/>
  <c r="L88" i="10"/>
  <c r="K88" i="10"/>
  <c r="E90" i="9"/>
  <c r="F90" i="9" s="1"/>
  <c r="G90" i="9" s="1"/>
  <c r="J90" i="9" s="1"/>
  <c r="L89" i="9"/>
  <c r="K89" i="9"/>
  <c r="F91" i="8"/>
  <c r="G91" i="8" s="1"/>
  <c r="J91" i="8" s="1"/>
  <c r="L90" i="8"/>
  <c r="K90" i="8"/>
  <c r="F91" i="7"/>
  <c r="G91" i="7" s="1"/>
  <c r="J91" i="7" s="1"/>
  <c r="L90" i="7"/>
  <c r="K90" i="7"/>
  <c r="F85" i="5"/>
  <c r="G85" i="5" s="1"/>
  <c r="J84" i="5"/>
  <c r="L83" i="5"/>
  <c r="K83" i="5"/>
  <c r="F90" i="10" l="1"/>
  <c r="G90" i="10" s="1"/>
  <c r="J90" i="10" s="1"/>
  <c r="E91" i="10"/>
  <c r="L89" i="10"/>
  <c r="K89" i="10"/>
  <c r="E91" i="9"/>
  <c r="F91" i="9" s="1"/>
  <c r="G91" i="9" s="1"/>
  <c r="J91" i="9" s="1"/>
  <c r="K90" i="9"/>
  <c r="L90" i="9"/>
  <c r="F92" i="8"/>
  <c r="G92" i="8" s="1"/>
  <c r="J92" i="8" s="1"/>
  <c r="K91" i="8"/>
  <c r="L91" i="8"/>
  <c r="L91" i="7"/>
  <c r="K91" i="7"/>
  <c r="F92" i="7"/>
  <c r="G92" i="7" s="1"/>
  <c r="J92" i="7" s="1"/>
  <c r="L84" i="5"/>
  <c r="K84" i="5"/>
  <c r="F86" i="5"/>
  <c r="G86" i="5" s="1"/>
  <c r="J85" i="5"/>
  <c r="F91" i="10" l="1"/>
  <c r="G91" i="10" s="1"/>
  <c r="J91" i="10" s="1"/>
  <c r="E92" i="10"/>
  <c r="K90" i="10"/>
  <c r="L90" i="10"/>
  <c r="E92" i="9"/>
  <c r="F92" i="9" s="1"/>
  <c r="G92" i="9" s="1"/>
  <c r="J92" i="9" s="1"/>
  <c r="L91" i="9"/>
  <c r="K91" i="9"/>
  <c r="F93" i="8"/>
  <c r="G93" i="8" s="1"/>
  <c r="J93" i="8" s="1"/>
  <c r="L92" i="8"/>
  <c r="K92" i="8"/>
  <c r="F93" i="7"/>
  <c r="G93" i="7" s="1"/>
  <c r="J93" i="7" s="1"/>
  <c r="K92" i="7"/>
  <c r="L92" i="7"/>
  <c r="F87" i="5"/>
  <c r="G87" i="5" s="1"/>
  <c r="J86" i="5"/>
  <c r="K85" i="5"/>
  <c r="L85" i="5"/>
  <c r="E93" i="10" l="1"/>
  <c r="F92" i="10"/>
  <c r="G92" i="10" s="1"/>
  <c r="J92" i="10" s="1"/>
  <c r="L91" i="10"/>
  <c r="K91" i="10"/>
  <c r="E93" i="9"/>
  <c r="F93" i="9" s="1"/>
  <c r="G93" i="9" s="1"/>
  <c r="J93" i="9" s="1"/>
  <c r="L92" i="9"/>
  <c r="K92" i="9"/>
  <c r="F94" i="8"/>
  <c r="G94" i="8" s="1"/>
  <c r="J94" i="8" s="1"/>
  <c r="L93" i="8"/>
  <c r="K93" i="8"/>
  <c r="F94" i="7"/>
  <c r="G94" i="7" s="1"/>
  <c r="J94" i="7" s="1"/>
  <c r="K93" i="7"/>
  <c r="L93" i="7"/>
  <c r="L86" i="5"/>
  <c r="K86" i="5"/>
  <c r="F88" i="5"/>
  <c r="G88" i="5" s="1"/>
  <c r="J87" i="5"/>
  <c r="L92" i="10" l="1"/>
  <c r="K92" i="10"/>
  <c r="F93" i="10"/>
  <c r="G93" i="10" s="1"/>
  <c r="J93" i="10" s="1"/>
  <c r="E94" i="10"/>
  <c r="E94" i="9"/>
  <c r="F94" i="9" s="1"/>
  <c r="G94" i="9" s="1"/>
  <c r="J94" i="9" s="1"/>
  <c r="L93" i="9"/>
  <c r="K93" i="9"/>
  <c r="F95" i="8"/>
  <c r="G95" i="8" s="1"/>
  <c r="J95" i="8" s="1"/>
  <c r="L94" i="8"/>
  <c r="K94" i="8"/>
  <c r="F95" i="7"/>
  <c r="G95" i="7" s="1"/>
  <c r="J95" i="7" s="1"/>
  <c r="L94" i="7"/>
  <c r="K94" i="7"/>
  <c r="F89" i="5"/>
  <c r="G89" i="5" s="1"/>
  <c r="J88" i="5"/>
  <c r="L87" i="5"/>
  <c r="K87" i="5"/>
  <c r="L93" i="10" l="1"/>
  <c r="K93" i="10"/>
  <c r="E95" i="10"/>
  <c r="F94" i="10"/>
  <c r="G94" i="10" s="1"/>
  <c r="J94" i="10" s="1"/>
  <c r="E95" i="9"/>
  <c r="F95" i="9" s="1"/>
  <c r="G95" i="9" s="1"/>
  <c r="J95" i="9" s="1"/>
  <c r="K94" i="9"/>
  <c r="L94" i="9"/>
  <c r="F96" i="8"/>
  <c r="G96" i="8" s="1"/>
  <c r="J96" i="8" s="1"/>
  <c r="K95" i="8"/>
  <c r="L95" i="8"/>
  <c r="K95" i="7"/>
  <c r="L95" i="7"/>
  <c r="F96" i="7"/>
  <c r="G96" i="7" s="1"/>
  <c r="J96" i="7" s="1"/>
  <c r="L88" i="5"/>
  <c r="K88" i="5"/>
  <c r="F90" i="5"/>
  <c r="G90" i="5" s="1"/>
  <c r="J89" i="5"/>
  <c r="F95" i="10" l="1"/>
  <c r="G95" i="10" s="1"/>
  <c r="J95" i="10" s="1"/>
  <c r="E96" i="10"/>
  <c r="K94" i="10"/>
  <c r="L94" i="10"/>
  <c r="E96" i="9"/>
  <c r="F96" i="9" s="1"/>
  <c r="G96" i="9" s="1"/>
  <c r="J96" i="9" s="1"/>
  <c r="L95" i="9"/>
  <c r="K95" i="9"/>
  <c r="F97" i="8"/>
  <c r="G97" i="8" s="1"/>
  <c r="J97" i="8" s="1"/>
  <c r="L96" i="8"/>
  <c r="K96" i="8"/>
  <c r="F97" i="7"/>
  <c r="G97" i="7" s="1"/>
  <c r="J97" i="7" s="1"/>
  <c r="L96" i="7"/>
  <c r="K96" i="7"/>
  <c r="F91" i="5"/>
  <c r="G91" i="5" s="1"/>
  <c r="J90" i="5"/>
  <c r="K89" i="5"/>
  <c r="L89" i="5"/>
  <c r="F96" i="10" l="1"/>
  <c r="G96" i="10" s="1"/>
  <c r="J96" i="10" s="1"/>
  <c r="E97" i="10"/>
  <c r="L95" i="10"/>
  <c r="K95" i="10"/>
  <c r="E97" i="9"/>
  <c r="F97" i="9" s="1"/>
  <c r="G97" i="9" s="1"/>
  <c r="J97" i="9" s="1"/>
  <c r="L96" i="9"/>
  <c r="K96" i="9"/>
  <c r="F98" i="8"/>
  <c r="G98" i="8" s="1"/>
  <c r="J98" i="8" s="1"/>
  <c r="L97" i="8"/>
  <c r="K97" i="8"/>
  <c r="K97" i="7"/>
  <c r="L97" i="7"/>
  <c r="F98" i="7"/>
  <c r="G98" i="7" s="1"/>
  <c r="J98" i="7" s="1"/>
  <c r="L90" i="5"/>
  <c r="K90" i="5"/>
  <c r="F92" i="5"/>
  <c r="G92" i="5" s="1"/>
  <c r="J91" i="5"/>
  <c r="E98" i="10" l="1"/>
  <c r="F97" i="10"/>
  <c r="G97" i="10" s="1"/>
  <c r="J97" i="10" s="1"/>
  <c r="L96" i="10"/>
  <c r="K96" i="10"/>
  <c r="E98" i="9"/>
  <c r="F98" i="9" s="1"/>
  <c r="G98" i="9" s="1"/>
  <c r="J98" i="9" s="1"/>
  <c r="L97" i="9"/>
  <c r="K97" i="9"/>
  <c r="F99" i="8"/>
  <c r="G99" i="8" s="1"/>
  <c r="J99" i="8" s="1"/>
  <c r="L98" i="8"/>
  <c r="K98" i="8"/>
  <c r="F99" i="7"/>
  <c r="G99" i="7" s="1"/>
  <c r="J99" i="7" s="1"/>
  <c r="L98" i="7"/>
  <c r="K98" i="7"/>
  <c r="F93" i="5"/>
  <c r="G93" i="5" s="1"/>
  <c r="J92" i="5"/>
  <c r="L91" i="5"/>
  <c r="K91" i="5"/>
  <c r="L97" i="10" l="1"/>
  <c r="K97" i="10"/>
  <c r="F98" i="10"/>
  <c r="G98" i="10" s="1"/>
  <c r="J98" i="10" s="1"/>
  <c r="E99" i="10"/>
  <c r="E99" i="9"/>
  <c r="F99" i="9" s="1"/>
  <c r="G99" i="9" s="1"/>
  <c r="J99" i="9" s="1"/>
  <c r="L98" i="9"/>
  <c r="K98" i="9"/>
  <c r="F100" i="8"/>
  <c r="G100" i="8" s="1"/>
  <c r="J100" i="8" s="1"/>
  <c r="K99" i="8"/>
  <c r="L99" i="8"/>
  <c r="F100" i="7"/>
  <c r="G100" i="7" s="1"/>
  <c r="J100" i="7" s="1"/>
  <c r="L99" i="7"/>
  <c r="K99" i="7"/>
  <c r="L92" i="5"/>
  <c r="K92" i="5"/>
  <c r="F94" i="5"/>
  <c r="G94" i="5" s="1"/>
  <c r="J93" i="5"/>
  <c r="L98" i="10" l="1"/>
  <c r="K98" i="10"/>
  <c r="F99" i="10"/>
  <c r="G99" i="10" s="1"/>
  <c r="J99" i="10" s="1"/>
  <c r="E100" i="10"/>
  <c r="E100" i="9"/>
  <c r="F100" i="9" s="1"/>
  <c r="G100" i="9" s="1"/>
  <c r="J100" i="9" s="1"/>
  <c r="L99" i="9"/>
  <c r="K99" i="9"/>
  <c r="F101" i="8"/>
  <c r="G101" i="8" s="1"/>
  <c r="J101" i="8" s="1"/>
  <c r="L100" i="8"/>
  <c r="K100" i="8"/>
  <c r="F101" i="7"/>
  <c r="G101" i="7" s="1"/>
  <c r="J101" i="7" s="1"/>
  <c r="K100" i="7"/>
  <c r="L100" i="7"/>
  <c r="F95" i="5"/>
  <c r="G95" i="5" s="1"/>
  <c r="J94" i="5"/>
  <c r="K93" i="5"/>
  <c r="L93" i="5"/>
  <c r="F100" i="10" l="1"/>
  <c r="G100" i="10" s="1"/>
  <c r="J100" i="10" s="1"/>
  <c r="E101" i="10"/>
  <c r="L99" i="10"/>
  <c r="K99" i="10"/>
  <c r="E101" i="9"/>
  <c r="F101" i="9" s="1"/>
  <c r="G101" i="9" s="1"/>
  <c r="J101" i="9" s="1"/>
  <c r="L100" i="9"/>
  <c r="K100" i="9"/>
  <c r="F102" i="8"/>
  <c r="G102" i="8" s="1"/>
  <c r="J102" i="8" s="1"/>
  <c r="L101" i="8"/>
  <c r="K101" i="8"/>
  <c r="F102" i="7"/>
  <c r="G102" i="7" s="1"/>
  <c r="J102" i="7" s="1"/>
  <c r="L101" i="7"/>
  <c r="K101" i="7"/>
  <c r="L94" i="5"/>
  <c r="K94" i="5"/>
  <c r="F96" i="5"/>
  <c r="G96" i="5" s="1"/>
  <c r="J95" i="5"/>
  <c r="F101" i="10" l="1"/>
  <c r="G101" i="10" s="1"/>
  <c r="J101" i="10" s="1"/>
  <c r="E102" i="10"/>
  <c r="L100" i="10"/>
  <c r="K100" i="10"/>
  <c r="E102" i="9"/>
  <c r="F102" i="9" s="1"/>
  <c r="G102" i="9" s="1"/>
  <c r="J102" i="9" s="1"/>
  <c r="K101" i="9"/>
  <c r="L101" i="9"/>
  <c r="F103" i="8"/>
  <c r="G103" i="8" s="1"/>
  <c r="J103" i="8" s="1"/>
  <c r="L102" i="8"/>
  <c r="K102" i="8"/>
  <c r="F103" i="7"/>
  <c r="G103" i="7" s="1"/>
  <c r="J103" i="7" s="1"/>
  <c r="L102" i="7"/>
  <c r="K102" i="7"/>
  <c r="F97" i="5"/>
  <c r="G97" i="5" s="1"/>
  <c r="J96" i="5"/>
  <c r="L95" i="5"/>
  <c r="K95" i="5"/>
  <c r="F102" i="10" l="1"/>
  <c r="G102" i="10" s="1"/>
  <c r="J102" i="10" s="1"/>
  <c r="E103" i="10"/>
  <c r="K101" i="10"/>
  <c r="L101" i="10"/>
  <c r="E103" i="9"/>
  <c r="F103" i="9" s="1"/>
  <c r="G103" i="9" s="1"/>
  <c r="J103" i="9" s="1"/>
  <c r="L102" i="9"/>
  <c r="K102" i="9"/>
  <c r="F104" i="8"/>
  <c r="G104" i="8" s="1"/>
  <c r="J104" i="8" s="1"/>
  <c r="K103" i="8"/>
  <c r="L103" i="8"/>
  <c r="F104" i="7"/>
  <c r="G104" i="7" s="1"/>
  <c r="J104" i="7" s="1"/>
  <c r="L103" i="7"/>
  <c r="K103" i="7"/>
  <c r="L96" i="5"/>
  <c r="K96" i="5"/>
  <c r="F98" i="5"/>
  <c r="G98" i="5" s="1"/>
  <c r="J97" i="5"/>
  <c r="E104" i="10" l="1"/>
  <c r="F103" i="10"/>
  <c r="G103" i="10" s="1"/>
  <c r="J103" i="10" s="1"/>
  <c r="L102" i="10"/>
  <c r="K102" i="10"/>
  <c r="E104" i="9"/>
  <c r="F104" i="9" s="1"/>
  <c r="G104" i="9" s="1"/>
  <c r="J104" i="9" s="1"/>
  <c r="L103" i="9"/>
  <c r="K103" i="9"/>
  <c r="F105" i="8"/>
  <c r="G105" i="8" s="1"/>
  <c r="J105" i="8" s="1"/>
  <c r="L104" i="8"/>
  <c r="K104" i="8"/>
  <c r="F105" i="7"/>
  <c r="G105" i="7" s="1"/>
  <c r="J105" i="7" s="1"/>
  <c r="K104" i="7"/>
  <c r="L104" i="7"/>
  <c r="F99" i="5"/>
  <c r="G99" i="5" s="1"/>
  <c r="J98" i="5"/>
  <c r="L97" i="5"/>
  <c r="K97" i="5"/>
  <c r="L103" i="10" l="1"/>
  <c r="K103" i="10"/>
  <c r="F104" i="10"/>
  <c r="G104" i="10" s="1"/>
  <c r="J104" i="10" s="1"/>
  <c r="E105" i="10"/>
  <c r="E105" i="9"/>
  <c r="F105" i="9" s="1"/>
  <c r="G105" i="9" s="1"/>
  <c r="J105" i="9" s="1"/>
  <c r="L104" i="9"/>
  <c r="K104" i="9"/>
  <c r="F106" i="8"/>
  <c r="G106" i="8" s="1"/>
  <c r="J106" i="8" s="1"/>
  <c r="L105" i="8"/>
  <c r="K105" i="8"/>
  <c r="F106" i="7"/>
  <c r="G106" i="7" s="1"/>
  <c r="J106" i="7" s="1"/>
  <c r="L105" i="7"/>
  <c r="K105" i="7"/>
  <c r="L98" i="5"/>
  <c r="K98" i="5"/>
  <c r="F100" i="5"/>
  <c r="G100" i="5" s="1"/>
  <c r="J99" i="5"/>
  <c r="K104" i="10" l="1"/>
  <c r="L104" i="10"/>
  <c r="F105" i="10"/>
  <c r="G105" i="10" s="1"/>
  <c r="J105" i="10" s="1"/>
  <c r="E106" i="10"/>
  <c r="E106" i="9"/>
  <c r="F106" i="9" s="1"/>
  <c r="G106" i="9" s="1"/>
  <c r="J106" i="9" s="1"/>
  <c r="K105" i="9"/>
  <c r="L105" i="9"/>
  <c r="F107" i="8"/>
  <c r="G107" i="8" s="1"/>
  <c r="J107" i="8" s="1"/>
  <c r="L106" i="8"/>
  <c r="K106" i="8"/>
  <c r="F107" i="7"/>
  <c r="G107" i="7" s="1"/>
  <c r="J107" i="7" s="1"/>
  <c r="L106" i="7"/>
  <c r="K106" i="7"/>
  <c r="F101" i="5"/>
  <c r="G101" i="5" s="1"/>
  <c r="J100" i="5"/>
  <c r="K99" i="5"/>
  <c r="L99" i="5"/>
  <c r="K105" i="10" l="1"/>
  <c r="L105" i="10"/>
  <c r="F106" i="10"/>
  <c r="G106" i="10" s="1"/>
  <c r="J106" i="10" s="1"/>
  <c r="E107" i="10"/>
  <c r="E107" i="9"/>
  <c r="F107" i="9" s="1"/>
  <c r="G107" i="9" s="1"/>
  <c r="J107" i="9" s="1"/>
  <c r="L106" i="9"/>
  <c r="K106" i="9"/>
  <c r="F108" i="8"/>
  <c r="G108" i="8" s="1"/>
  <c r="J108" i="8" s="1"/>
  <c r="K107" i="8"/>
  <c r="L107" i="8"/>
  <c r="F108" i="7"/>
  <c r="G108" i="7" s="1"/>
  <c r="J108" i="7" s="1"/>
  <c r="L107" i="7"/>
  <c r="K107" i="7"/>
  <c r="L100" i="5"/>
  <c r="K100" i="5"/>
  <c r="F102" i="5"/>
  <c r="G102" i="5" s="1"/>
  <c r="J101" i="5"/>
  <c r="L106" i="10" l="1"/>
  <c r="K106" i="10"/>
  <c r="F107" i="10"/>
  <c r="G107" i="10" s="1"/>
  <c r="J107" i="10" s="1"/>
  <c r="E108" i="10"/>
  <c r="E108" i="9"/>
  <c r="F108" i="9" s="1"/>
  <c r="G108" i="9" s="1"/>
  <c r="J108" i="9" s="1"/>
  <c r="L107" i="9"/>
  <c r="K107" i="9"/>
  <c r="F109" i="8"/>
  <c r="G109" i="8" s="1"/>
  <c r="J109" i="8" s="1"/>
  <c r="L108" i="8"/>
  <c r="K108" i="8"/>
  <c r="F109" i="7"/>
  <c r="G109" i="7" s="1"/>
  <c r="J109" i="7" s="1"/>
  <c r="K108" i="7"/>
  <c r="L108" i="7"/>
  <c r="F103" i="5"/>
  <c r="G103" i="5" s="1"/>
  <c r="J102" i="5"/>
  <c r="L101" i="5"/>
  <c r="K101" i="5"/>
  <c r="L107" i="10" l="1"/>
  <c r="K107" i="10"/>
  <c r="F108" i="10"/>
  <c r="G108" i="10" s="1"/>
  <c r="J108" i="10" s="1"/>
  <c r="E109" i="10"/>
  <c r="E109" i="9"/>
  <c r="F109" i="9" s="1"/>
  <c r="G109" i="9" s="1"/>
  <c r="J109" i="9" s="1"/>
  <c r="L108" i="9"/>
  <c r="K108" i="9"/>
  <c r="F110" i="8"/>
  <c r="G110" i="8" s="1"/>
  <c r="J110" i="8" s="1"/>
  <c r="L109" i="8"/>
  <c r="K109" i="8"/>
  <c r="F110" i="7"/>
  <c r="G110" i="7" s="1"/>
  <c r="J110" i="7" s="1"/>
  <c r="L109" i="7"/>
  <c r="K109" i="7"/>
  <c r="L102" i="5"/>
  <c r="K102" i="5"/>
  <c r="F104" i="5"/>
  <c r="G104" i="5" s="1"/>
  <c r="J103" i="5"/>
  <c r="K108" i="10" l="1"/>
  <c r="L108" i="10"/>
  <c r="E110" i="10"/>
  <c r="F109" i="10"/>
  <c r="G109" i="10" s="1"/>
  <c r="J109" i="10" s="1"/>
  <c r="E110" i="9"/>
  <c r="F110" i="9" s="1"/>
  <c r="G110" i="9" s="1"/>
  <c r="J110" i="9" s="1"/>
  <c r="K109" i="9"/>
  <c r="L109" i="9"/>
  <c r="F111" i="8"/>
  <c r="G111" i="8" s="1"/>
  <c r="J111" i="8" s="1"/>
  <c r="L110" i="8"/>
  <c r="K110" i="8"/>
  <c r="F111" i="7"/>
  <c r="G111" i="7" s="1"/>
  <c r="J111" i="7" s="1"/>
  <c r="L110" i="7"/>
  <c r="K110" i="7"/>
  <c r="F105" i="5"/>
  <c r="G105" i="5" s="1"/>
  <c r="J104" i="5"/>
  <c r="K103" i="5"/>
  <c r="L103" i="5"/>
  <c r="F110" i="10" l="1"/>
  <c r="G110" i="10" s="1"/>
  <c r="J110" i="10" s="1"/>
  <c r="E111" i="10"/>
  <c r="K109" i="10"/>
  <c r="L109" i="10"/>
  <c r="E111" i="9"/>
  <c r="F111" i="9" s="1"/>
  <c r="G111" i="9" s="1"/>
  <c r="J111" i="9" s="1"/>
  <c r="L110" i="9"/>
  <c r="K110" i="9"/>
  <c r="F112" i="8"/>
  <c r="G112" i="8" s="1"/>
  <c r="J112" i="8" s="1"/>
  <c r="K111" i="8"/>
  <c r="L111" i="8"/>
  <c r="L111" i="7"/>
  <c r="K111" i="7"/>
  <c r="F112" i="7"/>
  <c r="G112" i="7" s="1"/>
  <c r="J112" i="7" s="1"/>
  <c r="L104" i="5"/>
  <c r="K104" i="5"/>
  <c r="F106" i="5"/>
  <c r="G106" i="5" s="1"/>
  <c r="J105" i="5"/>
  <c r="F111" i="10" l="1"/>
  <c r="G111" i="10" s="1"/>
  <c r="J111" i="10" s="1"/>
  <c r="E112" i="10"/>
  <c r="L110" i="10"/>
  <c r="K110" i="10"/>
  <c r="E112" i="9"/>
  <c r="F112" i="9" s="1"/>
  <c r="G112" i="9" s="1"/>
  <c r="J112" i="9" s="1"/>
  <c r="E113" i="9"/>
  <c r="F113" i="9" s="1"/>
  <c r="L111" i="9"/>
  <c r="K111" i="9"/>
  <c r="F113" i="8"/>
  <c r="G113" i="8" s="1"/>
  <c r="J113" i="8" s="1"/>
  <c r="L112" i="8"/>
  <c r="K112" i="8"/>
  <c r="F113" i="7"/>
  <c r="G113" i="7" s="1"/>
  <c r="J113" i="7" s="1"/>
  <c r="K112" i="7"/>
  <c r="L112" i="7"/>
  <c r="F107" i="5"/>
  <c r="G107" i="5" s="1"/>
  <c r="J106" i="5"/>
  <c r="L105" i="5"/>
  <c r="K105" i="5"/>
  <c r="E113" i="10" l="1"/>
  <c r="F112" i="10"/>
  <c r="G112" i="10" s="1"/>
  <c r="J112" i="10" s="1"/>
  <c r="K111" i="10"/>
  <c r="L111" i="10"/>
  <c r="G113" i="9"/>
  <c r="J113" i="9" s="1"/>
  <c r="E114" i="9"/>
  <c r="F114" i="9" s="1"/>
  <c r="L112" i="9"/>
  <c r="K112" i="9"/>
  <c r="F114" i="8"/>
  <c r="G114" i="8" s="1"/>
  <c r="J114" i="8" s="1"/>
  <c r="L113" i="8"/>
  <c r="K113" i="8"/>
  <c r="F114" i="7"/>
  <c r="G114" i="7" s="1"/>
  <c r="J114" i="7" s="1"/>
  <c r="L113" i="7"/>
  <c r="K113" i="7"/>
  <c r="L106" i="5"/>
  <c r="K106" i="5"/>
  <c r="F108" i="5"/>
  <c r="G108" i="5" s="1"/>
  <c r="J107" i="5"/>
  <c r="L112" i="10" l="1"/>
  <c r="K112" i="10"/>
  <c r="F113" i="10"/>
  <c r="G113" i="10" s="1"/>
  <c r="J113" i="10" s="1"/>
  <c r="E114" i="10"/>
  <c r="G114" i="9"/>
  <c r="J114" i="9" s="1"/>
  <c r="E115" i="9"/>
  <c r="F115" i="9" s="1"/>
  <c r="K113" i="9"/>
  <c r="L113" i="9"/>
  <c r="F115" i="8"/>
  <c r="G115" i="8" s="1"/>
  <c r="J115" i="8" s="1"/>
  <c r="L114" i="8"/>
  <c r="K114" i="8"/>
  <c r="F115" i="7"/>
  <c r="G115" i="7" s="1"/>
  <c r="J115" i="7" s="1"/>
  <c r="L114" i="7"/>
  <c r="K114" i="7"/>
  <c r="F109" i="5"/>
  <c r="G109" i="5" s="1"/>
  <c r="J108" i="5"/>
  <c r="K107" i="5"/>
  <c r="L107" i="5"/>
  <c r="K113" i="10" l="1"/>
  <c r="L113" i="10"/>
  <c r="E115" i="10"/>
  <c r="F114" i="10"/>
  <c r="G114" i="10" s="1"/>
  <c r="J114" i="10" s="1"/>
  <c r="G115" i="9"/>
  <c r="J115" i="9" s="1"/>
  <c r="E116" i="9"/>
  <c r="F116" i="9" s="1"/>
  <c r="L114" i="9"/>
  <c r="K114" i="9"/>
  <c r="F116" i="8"/>
  <c r="G116" i="8" s="1"/>
  <c r="J116" i="8" s="1"/>
  <c r="K115" i="8"/>
  <c r="L115" i="8"/>
  <c r="F116" i="7"/>
  <c r="G116" i="7" s="1"/>
  <c r="J116" i="7" s="1"/>
  <c r="L115" i="7"/>
  <c r="K115" i="7"/>
  <c r="L108" i="5"/>
  <c r="K108" i="5"/>
  <c r="F110" i="5"/>
  <c r="G110" i="5" s="1"/>
  <c r="J109" i="5"/>
  <c r="F115" i="10" l="1"/>
  <c r="G115" i="10" s="1"/>
  <c r="J115" i="10" s="1"/>
  <c r="E116" i="10"/>
  <c r="L114" i="10"/>
  <c r="K114" i="10"/>
  <c r="G116" i="9"/>
  <c r="J116" i="9" s="1"/>
  <c r="E117" i="9"/>
  <c r="F117" i="9" s="1"/>
  <c r="L115" i="9"/>
  <c r="K115" i="9"/>
  <c r="F117" i="8"/>
  <c r="G117" i="8" s="1"/>
  <c r="J117" i="8" s="1"/>
  <c r="L116" i="8"/>
  <c r="K116" i="8"/>
  <c r="F117" i="7"/>
  <c r="G117" i="7" s="1"/>
  <c r="J117" i="7" s="1"/>
  <c r="K116" i="7"/>
  <c r="L116" i="7"/>
  <c r="F111" i="5"/>
  <c r="G111" i="5" s="1"/>
  <c r="J110" i="5"/>
  <c r="L109" i="5"/>
  <c r="K109" i="5"/>
  <c r="F116" i="10" l="1"/>
  <c r="G116" i="10" s="1"/>
  <c r="J116" i="10" s="1"/>
  <c r="E117" i="10"/>
  <c r="K115" i="10"/>
  <c r="L115" i="10"/>
  <c r="G117" i="9"/>
  <c r="J117" i="9" s="1"/>
  <c r="E118" i="9"/>
  <c r="F118" i="9" s="1"/>
  <c r="L116" i="9"/>
  <c r="K116" i="9"/>
  <c r="F118" i="8"/>
  <c r="G118" i="8" s="1"/>
  <c r="J118" i="8" s="1"/>
  <c r="L117" i="8"/>
  <c r="K117" i="8"/>
  <c r="L117" i="7"/>
  <c r="K117" i="7"/>
  <c r="F118" i="7"/>
  <c r="G118" i="7" s="1"/>
  <c r="J118" i="7" s="1"/>
  <c r="L110" i="5"/>
  <c r="K110" i="5"/>
  <c r="F112" i="5"/>
  <c r="G112" i="5" s="1"/>
  <c r="J111" i="5"/>
  <c r="F117" i="10" l="1"/>
  <c r="G117" i="10" s="1"/>
  <c r="J117" i="10" s="1"/>
  <c r="E118" i="10"/>
  <c r="L116" i="10"/>
  <c r="K116" i="10"/>
  <c r="G118" i="9"/>
  <c r="J118" i="9" s="1"/>
  <c r="E119" i="9"/>
  <c r="F119" i="9" s="1"/>
  <c r="K117" i="9"/>
  <c r="L117" i="9"/>
  <c r="F119" i="8"/>
  <c r="G119" i="8" s="1"/>
  <c r="J119" i="8" s="1"/>
  <c r="L118" i="8"/>
  <c r="K118" i="8"/>
  <c r="F119" i="7"/>
  <c r="G119" i="7" s="1"/>
  <c r="J119" i="7" s="1"/>
  <c r="L118" i="7"/>
  <c r="K118" i="7"/>
  <c r="F113" i="5"/>
  <c r="G113" i="5" s="1"/>
  <c r="J112" i="5"/>
  <c r="K111" i="5"/>
  <c r="L111" i="5"/>
  <c r="F118" i="10" l="1"/>
  <c r="G118" i="10" s="1"/>
  <c r="J118" i="10" s="1"/>
  <c r="E119" i="10"/>
  <c r="K117" i="10"/>
  <c r="L117" i="10"/>
  <c r="G119" i="9"/>
  <c r="J119" i="9" s="1"/>
  <c r="E120" i="9"/>
  <c r="F120" i="9" s="1"/>
  <c r="L118" i="9"/>
  <c r="K118" i="9"/>
  <c r="F120" i="8"/>
  <c r="G120" i="8" s="1"/>
  <c r="J120" i="8" s="1"/>
  <c r="K119" i="8"/>
  <c r="L119" i="8"/>
  <c r="L119" i="7"/>
  <c r="K119" i="7"/>
  <c r="F120" i="7"/>
  <c r="G120" i="7" s="1"/>
  <c r="J120" i="7" s="1"/>
  <c r="L112" i="5"/>
  <c r="K112" i="5"/>
  <c r="F114" i="5"/>
  <c r="G114" i="5" s="1"/>
  <c r="J113" i="5"/>
  <c r="F119" i="10" l="1"/>
  <c r="G119" i="10" s="1"/>
  <c r="J119" i="10" s="1"/>
  <c r="E120" i="10"/>
  <c r="K118" i="10"/>
  <c r="L118" i="10"/>
  <c r="G120" i="9"/>
  <c r="J120" i="9" s="1"/>
  <c r="E121" i="9"/>
  <c r="F121" i="9" s="1"/>
  <c r="L119" i="9"/>
  <c r="K119" i="9"/>
  <c r="F121" i="8"/>
  <c r="G121" i="8" s="1"/>
  <c r="J121" i="8" s="1"/>
  <c r="L120" i="8"/>
  <c r="K120" i="8"/>
  <c r="F121" i="7"/>
  <c r="G121" i="7" s="1"/>
  <c r="J121" i="7" s="1"/>
  <c r="K120" i="7"/>
  <c r="L120" i="7"/>
  <c r="F115" i="5"/>
  <c r="G115" i="5" s="1"/>
  <c r="J114" i="5"/>
  <c r="L113" i="5"/>
  <c r="K113" i="5"/>
  <c r="F120" i="10" l="1"/>
  <c r="G120" i="10" s="1"/>
  <c r="J120" i="10" s="1"/>
  <c r="E121" i="10"/>
  <c r="K119" i="10"/>
  <c r="L119" i="10"/>
  <c r="G121" i="9"/>
  <c r="J121" i="9" s="1"/>
  <c r="E122" i="9"/>
  <c r="F122" i="9" s="1"/>
  <c r="L120" i="9"/>
  <c r="K120" i="9"/>
  <c r="F122" i="8"/>
  <c r="G122" i="8" s="1"/>
  <c r="J122" i="8" s="1"/>
  <c r="L121" i="8"/>
  <c r="K121" i="8"/>
  <c r="L121" i="7"/>
  <c r="K121" i="7"/>
  <c r="F122" i="7"/>
  <c r="G122" i="7" s="1"/>
  <c r="J122" i="7" s="1"/>
  <c r="L114" i="5"/>
  <c r="K114" i="5"/>
  <c r="F116" i="5"/>
  <c r="G116" i="5" s="1"/>
  <c r="J115" i="5"/>
  <c r="F121" i="10" l="1"/>
  <c r="G121" i="10" s="1"/>
  <c r="J121" i="10" s="1"/>
  <c r="E122" i="10"/>
  <c r="L120" i="10"/>
  <c r="K120" i="10"/>
  <c r="G122" i="9"/>
  <c r="J122" i="9" s="1"/>
  <c r="E123" i="9"/>
  <c r="F123" i="9" s="1"/>
  <c r="K121" i="9"/>
  <c r="L121" i="9"/>
  <c r="F123" i="8"/>
  <c r="G123" i="8" s="1"/>
  <c r="J123" i="8" s="1"/>
  <c r="F124" i="8"/>
  <c r="L122" i="8"/>
  <c r="K122" i="8"/>
  <c r="F123" i="7"/>
  <c r="G123" i="7" s="1"/>
  <c r="J123" i="7" s="1"/>
  <c r="F124" i="7"/>
  <c r="L122" i="7"/>
  <c r="K122" i="7"/>
  <c r="F117" i="5"/>
  <c r="G117" i="5" s="1"/>
  <c r="J116" i="5"/>
  <c r="K115" i="5"/>
  <c r="L115" i="5"/>
  <c r="F122" i="10" l="1"/>
  <c r="G122" i="10" s="1"/>
  <c r="J122" i="10" s="1"/>
  <c r="E123" i="10"/>
  <c r="K121" i="10"/>
  <c r="L121" i="10"/>
  <c r="G123" i="9"/>
  <c r="J123" i="9" s="1"/>
  <c r="E124" i="9"/>
  <c r="F124" i="9" s="1"/>
  <c r="L122" i="9"/>
  <c r="K122" i="9"/>
  <c r="G124" i="8"/>
  <c r="J124" i="8" s="1"/>
  <c r="L124" i="8" s="1"/>
  <c r="K123" i="8"/>
  <c r="L123" i="8"/>
  <c r="G124" i="7"/>
  <c r="J124" i="7" s="1"/>
  <c r="L124" i="7" s="1"/>
  <c r="L5" i="7" s="1"/>
  <c r="L123" i="7"/>
  <c r="K123" i="7"/>
  <c r="L116" i="5"/>
  <c r="K116" i="5"/>
  <c r="F118" i="5"/>
  <c r="G118" i="5" s="1"/>
  <c r="J117" i="5"/>
  <c r="L5" i="8" l="1"/>
  <c r="F123" i="10"/>
  <c r="G123" i="10" s="1"/>
  <c r="J123" i="10" s="1"/>
  <c r="E124" i="10"/>
  <c r="F124" i="10" s="1"/>
  <c r="L122" i="10"/>
  <c r="K122" i="10"/>
  <c r="G124" i="9"/>
  <c r="J124" i="9" s="1"/>
  <c r="L124" i="9" s="1"/>
  <c r="L123" i="9"/>
  <c r="K123" i="9"/>
  <c r="K124" i="8"/>
  <c r="K124" i="7"/>
  <c r="F119" i="5"/>
  <c r="G119" i="5" s="1"/>
  <c r="J118" i="5"/>
  <c r="L117" i="5"/>
  <c r="K117" i="5"/>
  <c r="G124" i="10" l="1"/>
  <c r="J124" i="10" s="1"/>
  <c r="L124" i="10" s="1"/>
  <c r="L123" i="10"/>
  <c r="K123" i="10"/>
  <c r="L5" i="9"/>
  <c r="K124" i="9"/>
  <c r="L118" i="5"/>
  <c r="K118" i="5"/>
  <c r="F120" i="5"/>
  <c r="G120" i="5" s="1"/>
  <c r="J119" i="5"/>
  <c r="L5" i="10" l="1"/>
  <c r="K124" i="10"/>
  <c r="F121" i="5"/>
  <c r="G121" i="5" s="1"/>
  <c r="J120" i="5"/>
  <c r="K119" i="5"/>
  <c r="L119" i="5"/>
  <c r="L120" i="5" l="1"/>
  <c r="K120" i="5"/>
  <c r="F122" i="5"/>
  <c r="G122" i="5" s="1"/>
  <c r="J121" i="5"/>
  <c r="F123" i="5" l="1"/>
  <c r="G123" i="5" s="1"/>
  <c r="F124" i="5"/>
  <c r="J122" i="5"/>
  <c r="L121" i="5"/>
  <c r="K121" i="5"/>
  <c r="G124" i="5" l="1"/>
  <c r="J124" i="5" s="1"/>
  <c r="J123" i="5"/>
  <c r="L122" i="5"/>
  <c r="K122" i="5"/>
  <c r="L124" i="5" l="1"/>
  <c r="L5" i="5" s="1"/>
  <c r="L123" i="5"/>
  <c r="K123" i="5"/>
  <c r="K124" i="5" s="1"/>
</calcChain>
</file>

<file path=xl/sharedStrings.xml><?xml version="1.0" encoding="utf-8"?>
<sst xmlns="http://schemas.openxmlformats.org/spreadsheetml/2006/main" count="185" uniqueCount="47">
  <si>
    <t>week</t>
  </si>
  <si>
    <t>alpha</t>
  </si>
  <si>
    <t># of adopters</t>
  </si>
  <si>
    <t>r</t>
  </si>
  <si>
    <t>c</t>
  </si>
  <si>
    <t>N</t>
  </si>
  <si>
    <t>P(T&lt;t)</t>
  </si>
  <si>
    <t>P(t-1 &lt; T &lt; t)</t>
  </si>
  <si>
    <t>LL</t>
  </si>
  <si>
    <t>Expected</t>
  </si>
  <si>
    <t>P(First week)</t>
  </si>
  <si>
    <t>effective N</t>
  </si>
  <si>
    <t>Dates of Sales</t>
  </si>
  <si>
    <t>p(FW)</t>
  </si>
  <si>
    <t>MAPE</t>
  </si>
  <si>
    <t>Winter 2014</t>
  </si>
  <si>
    <t>Dec 18 - Jan 2</t>
  </si>
  <si>
    <t>Sum 2015</t>
  </si>
  <si>
    <t>Jun 11- Jun 22</t>
  </si>
  <si>
    <t>Winter 2015</t>
  </si>
  <si>
    <t>Dec 22 - Jan 4</t>
  </si>
  <si>
    <t>SUM</t>
  </si>
  <si>
    <t>A(T)</t>
  </si>
  <si>
    <t>F(T)</t>
  </si>
  <si>
    <t>P(in week t)</t>
  </si>
  <si>
    <t>LL(rescale)</t>
  </si>
  <si>
    <t>expected</t>
  </si>
  <si>
    <t>cumu</t>
  </si>
  <si>
    <t>APE</t>
  </si>
  <si>
    <t>B_ Win/Sum</t>
  </si>
  <si>
    <t>B_Win/Sum</t>
  </si>
  <si>
    <t>B_flash</t>
  </si>
  <si>
    <t>B_Flash</t>
  </si>
  <si>
    <t>BIC</t>
  </si>
  <si>
    <t>Median Abs Per Err</t>
  </si>
  <si>
    <t>days of sale</t>
  </si>
  <si>
    <t>decay factor</t>
  </si>
  <si>
    <t>B_new</t>
  </si>
  <si>
    <t>lambda</t>
  </si>
  <si>
    <t>MdAPE</t>
  </si>
  <si>
    <t>Adoption</t>
  </si>
  <si>
    <t>Week</t>
  </si>
  <si>
    <t>Cumulative</t>
  </si>
  <si>
    <t xml:space="preserve">Calibration </t>
  </si>
  <si>
    <t>Actual</t>
  </si>
  <si>
    <t>Actual (Cum)</t>
  </si>
  <si>
    <t>Expected (Cum)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</si>
</sst>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Adoption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DATA'!$C$2:$C$115</c:f>
              <c:numCache>
                <c:formatCode>General</c:formatCode>
                <c:ptCount val="11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'RAW DATA'!$D$2:$D$115</c:f>
              <c:numCache>
                <c:formatCode>General</c:formatCode>
                <c:ptCount val="114"/>
                <c:pt idx="1">
                  <c:v>3344</c:v>
                </c:pt>
                <c:pt idx="2">
                  <c:v>3845</c:v>
                </c:pt>
                <c:pt idx="3">
                  <c:v>4080</c:v>
                </c:pt>
                <c:pt idx="4">
                  <c:v>4654</c:v>
                </c:pt>
                <c:pt idx="5">
                  <c:v>4895</c:v>
                </c:pt>
                <c:pt idx="6">
                  <c:v>5055</c:v>
                </c:pt>
                <c:pt idx="7">
                  <c:v>5481</c:v>
                </c:pt>
                <c:pt idx="8">
                  <c:v>5939</c:v>
                </c:pt>
                <c:pt idx="9">
                  <c:v>6313</c:v>
                </c:pt>
                <c:pt idx="10">
                  <c:v>6480</c:v>
                </c:pt>
                <c:pt idx="11">
                  <c:v>6586</c:v>
                </c:pt>
                <c:pt idx="12">
                  <c:v>6661</c:v>
                </c:pt>
                <c:pt idx="13">
                  <c:v>6723</c:v>
                </c:pt>
                <c:pt idx="14">
                  <c:v>6790</c:v>
                </c:pt>
                <c:pt idx="15">
                  <c:v>6865</c:v>
                </c:pt>
                <c:pt idx="16">
                  <c:v>6937</c:v>
                </c:pt>
                <c:pt idx="17">
                  <c:v>7039</c:v>
                </c:pt>
                <c:pt idx="18">
                  <c:v>7246</c:v>
                </c:pt>
                <c:pt idx="19">
                  <c:v>7303</c:v>
                </c:pt>
                <c:pt idx="20">
                  <c:v>7346</c:v>
                </c:pt>
                <c:pt idx="21">
                  <c:v>7406</c:v>
                </c:pt>
                <c:pt idx="22">
                  <c:v>7465</c:v>
                </c:pt>
                <c:pt idx="23">
                  <c:v>7511</c:v>
                </c:pt>
                <c:pt idx="24">
                  <c:v>7551</c:v>
                </c:pt>
                <c:pt idx="25">
                  <c:v>7686</c:v>
                </c:pt>
                <c:pt idx="26">
                  <c:v>7733</c:v>
                </c:pt>
                <c:pt idx="27">
                  <c:v>7776</c:v>
                </c:pt>
                <c:pt idx="28">
                  <c:v>7818</c:v>
                </c:pt>
                <c:pt idx="29">
                  <c:v>7861</c:v>
                </c:pt>
                <c:pt idx="30">
                  <c:v>7901</c:v>
                </c:pt>
                <c:pt idx="31">
                  <c:v>7930</c:v>
                </c:pt>
                <c:pt idx="32">
                  <c:v>8327</c:v>
                </c:pt>
                <c:pt idx="33">
                  <c:v>8535</c:v>
                </c:pt>
                <c:pt idx="34">
                  <c:v>8599</c:v>
                </c:pt>
                <c:pt idx="35">
                  <c:v>8645</c:v>
                </c:pt>
                <c:pt idx="36">
                  <c:v>8682</c:v>
                </c:pt>
                <c:pt idx="37">
                  <c:v>8721</c:v>
                </c:pt>
                <c:pt idx="38">
                  <c:v>8768</c:v>
                </c:pt>
                <c:pt idx="39">
                  <c:v>8888</c:v>
                </c:pt>
                <c:pt idx="40">
                  <c:v>8943</c:v>
                </c:pt>
                <c:pt idx="41">
                  <c:v>8993</c:v>
                </c:pt>
                <c:pt idx="42">
                  <c:v>9033</c:v>
                </c:pt>
                <c:pt idx="43">
                  <c:v>9065</c:v>
                </c:pt>
                <c:pt idx="44">
                  <c:v>9109</c:v>
                </c:pt>
                <c:pt idx="45">
                  <c:v>9157</c:v>
                </c:pt>
                <c:pt idx="46">
                  <c:v>9213</c:v>
                </c:pt>
                <c:pt idx="47">
                  <c:v>9273</c:v>
                </c:pt>
                <c:pt idx="48">
                  <c:v>9325</c:v>
                </c:pt>
                <c:pt idx="49">
                  <c:v>9367</c:v>
                </c:pt>
                <c:pt idx="50">
                  <c:v>9417</c:v>
                </c:pt>
                <c:pt idx="51">
                  <c:v>9475</c:v>
                </c:pt>
                <c:pt idx="52">
                  <c:v>9897</c:v>
                </c:pt>
                <c:pt idx="53">
                  <c:v>10068</c:v>
                </c:pt>
                <c:pt idx="54">
                  <c:v>10321</c:v>
                </c:pt>
                <c:pt idx="55">
                  <c:v>10418</c:v>
                </c:pt>
                <c:pt idx="56">
                  <c:v>10605</c:v>
                </c:pt>
                <c:pt idx="57">
                  <c:v>10720</c:v>
                </c:pt>
                <c:pt idx="58">
                  <c:v>10792</c:v>
                </c:pt>
                <c:pt idx="59">
                  <c:v>10855</c:v>
                </c:pt>
                <c:pt idx="60">
                  <c:v>11271</c:v>
                </c:pt>
                <c:pt idx="61">
                  <c:v>11595</c:v>
                </c:pt>
                <c:pt idx="62">
                  <c:v>11681</c:v>
                </c:pt>
                <c:pt idx="63">
                  <c:v>11734</c:v>
                </c:pt>
                <c:pt idx="64">
                  <c:v>11779</c:v>
                </c:pt>
                <c:pt idx="65">
                  <c:v>11833</c:v>
                </c:pt>
                <c:pt idx="66">
                  <c:v>11930</c:v>
                </c:pt>
                <c:pt idx="67">
                  <c:v>12040</c:v>
                </c:pt>
                <c:pt idx="68">
                  <c:v>12080</c:v>
                </c:pt>
                <c:pt idx="69">
                  <c:v>12111</c:v>
                </c:pt>
                <c:pt idx="70">
                  <c:v>12148</c:v>
                </c:pt>
                <c:pt idx="71">
                  <c:v>12184</c:v>
                </c:pt>
                <c:pt idx="72">
                  <c:v>12211</c:v>
                </c:pt>
                <c:pt idx="73">
                  <c:v>12236</c:v>
                </c:pt>
                <c:pt idx="74">
                  <c:v>12251</c:v>
                </c:pt>
                <c:pt idx="75">
                  <c:v>12269</c:v>
                </c:pt>
                <c:pt idx="76">
                  <c:v>12291</c:v>
                </c:pt>
                <c:pt idx="77">
                  <c:v>12308</c:v>
                </c:pt>
                <c:pt idx="78">
                  <c:v>12340</c:v>
                </c:pt>
                <c:pt idx="79">
                  <c:v>12425</c:v>
                </c:pt>
                <c:pt idx="80">
                  <c:v>12455</c:v>
                </c:pt>
                <c:pt idx="81">
                  <c:v>12477</c:v>
                </c:pt>
                <c:pt idx="82">
                  <c:v>12493</c:v>
                </c:pt>
                <c:pt idx="83">
                  <c:v>12518</c:v>
                </c:pt>
                <c:pt idx="84">
                  <c:v>12542</c:v>
                </c:pt>
                <c:pt idx="85">
                  <c:v>12561</c:v>
                </c:pt>
                <c:pt idx="86">
                  <c:v>12694</c:v>
                </c:pt>
                <c:pt idx="87">
                  <c:v>12787</c:v>
                </c:pt>
                <c:pt idx="88">
                  <c:v>12819</c:v>
                </c:pt>
                <c:pt idx="89">
                  <c:v>12841</c:v>
                </c:pt>
                <c:pt idx="90">
                  <c:v>12860</c:v>
                </c:pt>
                <c:pt idx="91">
                  <c:v>12883</c:v>
                </c:pt>
                <c:pt idx="92">
                  <c:v>12906</c:v>
                </c:pt>
                <c:pt idx="93">
                  <c:v>12932</c:v>
                </c:pt>
                <c:pt idx="94">
                  <c:v>12954</c:v>
                </c:pt>
                <c:pt idx="95">
                  <c:v>12970</c:v>
                </c:pt>
                <c:pt idx="96">
                  <c:v>12985</c:v>
                </c:pt>
                <c:pt idx="97">
                  <c:v>12998</c:v>
                </c:pt>
                <c:pt idx="98">
                  <c:v>13013</c:v>
                </c:pt>
                <c:pt idx="99">
                  <c:v>13027</c:v>
                </c:pt>
                <c:pt idx="100">
                  <c:v>13055</c:v>
                </c:pt>
                <c:pt idx="101">
                  <c:v>13077</c:v>
                </c:pt>
                <c:pt idx="102">
                  <c:v>13090</c:v>
                </c:pt>
                <c:pt idx="103">
                  <c:v>13103</c:v>
                </c:pt>
                <c:pt idx="104">
                  <c:v>13160</c:v>
                </c:pt>
                <c:pt idx="105">
                  <c:v>13186</c:v>
                </c:pt>
                <c:pt idx="106">
                  <c:v>13210</c:v>
                </c:pt>
                <c:pt idx="107">
                  <c:v>13239</c:v>
                </c:pt>
                <c:pt idx="108">
                  <c:v>13325</c:v>
                </c:pt>
                <c:pt idx="109">
                  <c:v>13352</c:v>
                </c:pt>
                <c:pt idx="110">
                  <c:v>13384</c:v>
                </c:pt>
                <c:pt idx="111">
                  <c:v>13403</c:v>
                </c:pt>
                <c:pt idx="112">
                  <c:v>13620</c:v>
                </c:pt>
                <c:pt idx="113">
                  <c:v>13908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E-482D-9C2B-75F06E02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94704"/>
        <c:axId val="514295032"/>
      </c:scatterChart>
      <c:valAx>
        <c:axId val="5142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5032"/>
        <c:crosses val="autoZero"/>
        <c:crossBetween val="midCat"/>
      </c:valAx>
      <c:valAx>
        <c:axId val="5142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Burr w/ 3 Covariates, sales decay, and Spike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'Burr spike 1 3 Cov  decay'!$C$13:$C$124</c:f>
              <c:numCache>
                <c:formatCode>General</c:formatCode>
                <c:ptCount val="112"/>
                <c:pt idx="0">
                  <c:v>3845</c:v>
                </c:pt>
                <c:pt idx="1">
                  <c:v>4080</c:v>
                </c:pt>
                <c:pt idx="2">
                  <c:v>4654</c:v>
                </c:pt>
                <c:pt idx="3">
                  <c:v>4895</c:v>
                </c:pt>
                <c:pt idx="4">
                  <c:v>5055</c:v>
                </c:pt>
                <c:pt idx="5">
                  <c:v>5481</c:v>
                </c:pt>
                <c:pt idx="6">
                  <c:v>5939</c:v>
                </c:pt>
                <c:pt idx="7">
                  <c:v>6313</c:v>
                </c:pt>
                <c:pt idx="8">
                  <c:v>6480</c:v>
                </c:pt>
                <c:pt idx="9">
                  <c:v>6586</c:v>
                </c:pt>
                <c:pt idx="10">
                  <c:v>6661</c:v>
                </c:pt>
                <c:pt idx="11">
                  <c:v>6723</c:v>
                </c:pt>
                <c:pt idx="12">
                  <c:v>6790</c:v>
                </c:pt>
                <c:pt idx="13">
                  <c:v>6865</c:v>
                </c:pt>
                <c:pt idx="14">
                  <c:v>6937</c:v>
                </c:pt>
                <c:pt idx="15">
                  <c:v>7039</c:v>
                </c:pt>
                <c:pt idx="16">
                  <c:v>7246</c:v>
                </c:pt>
                <c:pt idx="17">
                  <c:v>7303</c:v>
                </c:pt>
                <c:pt idx="18">
                  <c:v>7346</c:v>
                </c:pt>
                <c:pt idx="19">
                  <c:v>7406</c:v>
                </c:pt>
                <c:pt idx="20">
                  <c:v>7465</c:v>
                </c:pt>
                <c:pt idx="21">
                  <c:v>7511</c:v>
                </c:pt>
                <c:pt idx="22">
                  <c:v>7551</c:v>
                </c:pt>
                <c:pt idx="23">
                  <c:v>7686</c:v>
                </c:pt>
                <c:pt idx="24">
                  <c:v>7733</c:v>
                </c:pt>
                <c:pt idx="25">
                  <c:v>7776</c:v>
                </c:pt>
                <c:pt idx="26">
                  <c:v>7818</c:v>
                </c:pt>
                <c:pt idx="27">
                  <c:v>7861</c:v>
                </c:pt>
                <c:pt idx="28">
                  <c:v>7901</c:v>
                </c:pt>
                <c:pt idx="29">
                  <c:v>7930</c:v>
                </c:pt>
                <c:pt idx="30">
                  <c:v>8327</c:v>
                </c:pt>
                <c:pt idx="31">
                  <c:v>8535</c:v>
                </c:pt>
                <c:pt idx="32">
                  <c:v>8599</c:v>
                </c:pt>
                <c:pt idx="33">
                  <c:v>8645</c:v>
                </c:pt>
                <c:pt idx="34">
                  <c:v>8682</c:v>
                </c:pt>
                <c:pt idx="35">
                  <c:v>8721</c:v>
                </c:pt>
                <c:pt idx="36">
                  <c:v>8768</c:v>
                </c:pt>
                <c:pt idx="37">
                  <c:v>8888</c:v>
                </c:pt>
                <c:pt idx="38">
                  <c:v>8943</c:v>
                </c:pt>
                <c:pt idx="39">
                  <c:v>8993</c:v>
                </c:pt>
                <c:pt idx="40">
                  <c:v>9033</c:v>
                </c:pt>
                <c:pt idx="41">
                  <c:v>9065</c:v>
                </c:pt>
                <c:pt idx="42">
                  <c:v>9109</c:v>
                </c:pt>
                <c:pt idx="43">
                  <c:v>9157</c:v>
                </c:pt>
                <c:pt idx="44">
                  <c:v>9213</c:v>
                </c:pt>
                <c:pt idx="45">
                  <c:v>9273</c:v>
                </c:pt>
                <c:pt idx="46">
                  <c:v>9325</c:v>
                </c:pt>
                <c:pt idx="47">
                  <c:v>9367</c:v>
                </c:pt>
                <c:pt idx="48">
                  <c:v>9417</c:v>
                </c:pt>
                <c:pt idx="49">
                  <c:v>9475</c:v>
                </c:pt>
                <c:pt idx="50">
                  <c:v>9897</c:v>
                </c:pt>
                <c:pt idx="51">
                  <c:v>10068</c:v>
                </c:pt>
                <c:pt idx="52">
                  <c:v>10321</c:v>
                </c:pt>
                <c:pt idx="53">
                  <c:v>10418</c:v>
                </c:pt>
                <c:pt idx="54">
                  <c:v>10605</c:v>
                </c:pt>
                <c:pt idx="55">
                  <c:v>10720</c:v>
                </c:pt>
                <c:pt idx="56">
                  <c:v>10792</c:v>
                </c:pt>
                <c:pt idx="57">
                  <c:v>10855</c:v>
                </c:pt>
                <c:pt idx="58">
                  <c:v>11271</c:v>
                </c:pt>
                <c:pt idx="59">
                  <c:v>11595</c:v>
                </c:pt>
                <c:pt idx="60">
                  <c:v>11681</c:v>
                </c:pt>
                <c:pt idx="61">
                  <c:v>11734</c:v>
                </c:pt>
                <c:pt idx="62">
                  <c:v>11779</c:v>
                </c:pt>
                <c:pt idx="63">
                  <c:v>11833</c:v>
                </c:pt>
                <c:pt idx="64">
                  <c:v>11930</c:v>
                </c:pt>
                <c:pt idx="65">
                  <c:v>12040</c:v>
                </c:pt>
                <c:pt idx="66">
                  <c:v>12080</c:v>
                </c:pt>
                <c:pt idx="67">
                  <c:v>12111</c:v>
                </c:pt>
                <c:pt idx="68">
                  <c:v>12148</c:v>
                </c:pt>
                <c:pt idx="69">
                  <c:v>12184</c:v>
                </c:pt>
                <c:pt idx="70">
                  <c:v>12211</c:v>
                </c:pt>
                <c:pt idx="71">
                  <c:v>12236</c:v>
                </c:pt>
                <c:pt idx="72">
                  <c:v>12251</c:v>
                </c:pt>
                <c:pt idx="73">
                  <c:v>12269</c:v>
                </c:pt>
                <c:pt idx="74">
                  <c:v>12291</c:v>
                </c:pt>
                <c:pt idx="75">
                  <c:v>12308</c:v>
                </c:pt>
                <c:pt idx="76">
                  <c:v>12340</c:v>
                </c:pt>
                <c:pt idx="77">
                  <c:v>12425</c:v>
                </c:pt>
                <c:pt idx="78">
                  <c:v>12455</c:v>
                </c:pt>
                <c:pt idx="79">
                  <c:v>12477</c:v>
                </c:pt>
                <c:pt idx="80">
                  <c:v>12493</c:v>
                </c:pt>
                <c:pt idx="81">
                  <c:v>12518</c:v>
                </c:pt>
                <c:pt idx="82">
                  <c:v>12542</c:v>
                </c:pt>
                <c:pt idx="83">
                  <c:v>12561</c:v>
                </c:pt>
                <c:pt idx="84">
                  <c:v>12694</c:v>
                </c:pt>
                <c:pt idx="85">
                  <c:v>12787</c:v>
                </c:pt>
                <c:pt idx="86">
                  <c:v>12819</c:v>
                </c:pt>
                <c:pt idx="87">
                  <c:v>12841</c:v>
                </c:pt>
                <c:pt idx="88">
                  <c:v>12860</c:v>
                </c:pt>
                <c:pt idx="89">
                  <c:v>12883</c:v>
                </c:pt>
                <c:pt idx="90">
                  <c:v>12906</c:v>
                </c:pt>
                <c:pt idx="91">
                  <c:v>12932</c:v>
                </c:pt>
                <c:pt idx="92">
                  <c:v>12954</c:v>
                </c:pt>
                <c:pt idx="93">
                  <c:v>12970</c:v>
                </c:pt>
                <c:pt idx="94">
                  <c:v>12985</c:v>
                </c:pt>
                <c:pt idx="95">
                  <c:v>12998</c:v>
                </c:pt>
                <c:pt idx="96">
                  <c:v>13013</c:v>
                </c:pt>
                <c:pt idx="97">
                  <c:v>13027</c:v>
                </c:pt>
                <c:pt idx="98">
                  <c:v>13055</c:v>
                </c:pt>
                <c:pt idx="99">
                  <c:v>13077</c:v>
                </c:pt>
                <c:pt idx="100">
                  <c:v>13090</c:v>
                </c:pt>
                <c:pt idx="101">
                  <c:v>13103</c:v>
                </c:pt>
                <c:pt idx="102">
                  <c:v>13160</c:v>
                </c:pt>
                <c:pt idx="103">
                  <c:v>13186</c:v>
                </c:pt>
                <c:pt idx="104">
                  <c:v>13210</c:v>
                </c:pt>
                <c:pt idx="105">
                  <c:v>13239</c:v>
                </c:pt>
                <c:pt idx="106">
                  <c:v>13325</c:v>
                </c:pt>
                <c:pt idx="107">
                  <c:v>13352</c:v>
                </c:pt>
                <c:pt idx="108">
                  <c:v>13384</c:v>
                </c:pt>
                <c:pt idx="109">
                  <c:v>13403</c:v>
                </c:pt>
                <c:pt idx="110">
                  <c:v>13620</c:v>
                </c:pt>
                <c:pt idx="111">
                  <c:v>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4-4B92-8E00-767A57B55B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'Burr spike 1 3 Cov  decay'!$K$13:$K$124</c:f>
              <c:numCache>
                <c:formatCode>General</c:formatCode>
                <c:ptCount val="112"/>
                <c:pt idx="0">
                  <c:v>3660.2434084185475</c:v>
                </c:pt>
                <c:pt idx="1">
                  <c:v>3898.9371299094919</c:v>
                </c:pt>
                <c:pt idx="2">
                  <c:v>4417.0771486181602</c:v>
                </c:pt>
                <c:pt idx="3">
                  <c:v>4592.3189755322437</c:v>
                </c:pt>
                <c:pt idx="4">
                  <c:v>4750.2577061078136</c:v>
                </c:pt>
                <c:pt idx="5">
                  <c:v>5347.0413570750825</c:v>
                </c:pt>
                <c:pt idx="6">
                  <c:v>6002.2098782483963</c:v>
                </c:pt>
                <c:pt idx="7">
                  <c:v>6263.3857443842826</c:v>
                </c:pt>
                <c:pt idx="8">
                  <c:v>6380.9618395959551</c:v>
                </c:pt>
                <c:pt idx="9">
                  <c:v>6492.579632379161</c:v>
                </c:pt>
                <c:pt idx="10">
                  <c:v>6599.0393373071493</c:v>
                </c:pt>
                <c:pt idx="11">
                  <c:v>6700.9769066087583</c:v>
                </c:pt>
                <c:pt idx="12">
                  <c:v>6798.90765843384</c:v>
                </c:pt>
                <c:pt idx="13">
                  <c:v>6893.2560533255328</c:v>
                </c:pt>
                <c:pt idx="14">
                  <c:v>6984.3766426436987</c:v>
                </c:pt>
                <c:pt idx="15">
                  <c:v>7072.569187653371</c:v>
                </c:pt>
                <c:pt idx="16">
                  <c:v>7293.9958444538343</c:v>
                </c:pt>
                <c:pt idx="17">
                  <c:v>7376.9439863646567</c:v>
                </c:pt>
                <c:pt idx="18">
                  <c:v>7457.6365218588544</c:v>
                </c:pt>
                <c:pt idx="19">
                  <c:v>7536.2414955836248</c:v>
                </c:pt>
                <c:pt idx="20">
                  <c:v>7612.9071101690606</c:v>
                </c:pt>
                <c:pt idx="21">
                  <c:v>7687.7648529084172</c:v>
                </c:pt>
                <c:pt idx="22">
                  <c:v>7760.9320218840812</c:v>
                </c:pt>
                <c:pt idx="23">
                  <c:v>7946.2899492099023</c:v>
                </c:pt>
                <c:pt idx="24">
                  <c:v>8016.2945724799238</c:v>
                </c:pt>
                <c:pt idx="25">
                  <c:v>8084.8958940581888</c:v>
                </c:pt>
                <c:pt idx="26">
                  <c:v>8152.1715944784892</c:v>
                </c:pt>
                <c:pt idx="27">
                  <c:v>8218.1924561463129</c:v>
                </c:pt>
                <c:pt idx="28">
                  <c:v>8283.0231919815724</c:v>
                </c:pt>
                <c:pt idx="29">
                  <c:v>8346.7231485382563</c:v>
                </c:pt>
                <c:pt idx="30">
                  <c:v>8605.0811741618927</c:v>
                </c:pt>
                <c:pt idx="31">
                  <c:v>8906.3792741185789</c:v>
                </c:pt>
                <c:pt idx="32">
                  <c:v>8966.7097637669121</c:v>
                </c:pt>
                <c:pt idx="33">
                  <c:v>9026.1085177022196</c:v>
                </c:pt>
                <c:pt idx="34">
                  <c:v>9084.6154083110541</c:v>
                </c:pt>
                <c:pt idx="35">
                  <c:v>9142.267550533099</c:v>
                </c:pt>
                <c:pt idx="36">
                  <c:v>9199.0995590703951</c:v>
                </c:pt>
                <c:pt idx="37">
                  <c:v>9344.2420182990027</c:v>
                </c:pt>
                <c:pt idx="38">
                  <c:v>9399.4745012533858</c:v>
                </c:pt>
                <c:pt idx="39">
                  <c:v>9453.978582122947</c:v>
                </c:pt>
                <c:pt idx="40">
                  <c:v>9507.7809011560785</c:v>
                </c:pt>
                <c:pt idx="41">
                  <c:v>9560.9065154853033</c:v>
                </c:pt>
                <c:pt idx="42">
                  <c:v>9613.3790309058277</c:v>
                </c:pt>
                <c:pt idx="43">
                  <c:v>9665.2207151938201</c:v>
                </c:pt>
                <c:pt idx="44">
                  <c:v>9716.4526003424198</c:v>
                </c:pt>
                <c:pt idx="45">
                  <c:v>9767.094579708144</c:v>
                </c:pt>
                <c:pt idx="46">
                  <c:v>9817.1654896119453</c:v>
                </c:pt>
                <c:pt idx="47">
                  <c:v>9866.6831878482462</c:v>
                </c:pt>
                <c:pt idx="48">
                  <c:v>9915.6646226773155</c:v>
                </c:pt>
                <c:pt idx="49">
                  <c:v>9964.1258961134026</c:v>
                </c:pt>
                <c:pt idx="50">
                  <c:v>10321.836654436132</c:v>
                </c:pt>
                <c:pt idx="51">
                  <c:v>10458.178368673618</c:v>
                </c:pt>
                <c:pt idx="52">
                  <c:v>10807.138458877971</c:v>
                </c:pt>
                <c:pt idx="53">
                  <c:v>10853.302874611292</c:v>
                </c:pt>
                <c:pt idx="54">
                  <c:v>10971.711039692498</c:v>
                </c:pt>
                <c:pt idx="55">
                  <c:v>11016.956604661889</c:v>
                </c:pt>
                <c:pt idx="56">
                  <c:v>11061.779002685</c:v>
                </c:pt>
                <c:pt idx="57">
                  <c:v>11106.189197144889</c:v>
                </c:pt>
                <c:pt idx="58">
                  <c:v>11404.678722599938</c:v>
                </c:pt>
                <c:pt idx="59">
                  <c:v>11594.999999999998</c:v>
                </c:pt>
                <c:pt idx="60">
                  <c:v>11638.039738970279</c:v>
                </c:pt>
                <c:pt idx="61">
                  <c:v>11680.708428273565</c:v>
                </c:pt>
                <c:pt idx="62">
                  <c:v>11723.014920645301</c:v>
                </c:pt>
                <c:pt idx="63">
                  <c:v>11764.967724950497</c:v>
                </c:pt>
                <c:pt idx="64">
                  <c:v>11806.57502203329</c:v>
                </c:pt>
                <c:pt idx="65">
                  <c:v>11847.844682865805</c:v>
                </c:pt>
                <c:pt idx="66">
                  <c:v>11888.7842860979</c:v>
                </c:pt>
                <c:pt idx="67">
                  <c:v>11929.401130280521</c:v>
                </c:pt>
                <c:pt idx="68">
                  <c:v>11969.702250765549</c:v>
                </c:pt>
                <c:pt idx="69">
                  <c:v>12009.694431551956</c:v>
                </c:pt>
                <c:pt idx="70">
                  <c:v>12049.384217345882</c:v>
                </c:pt>
                <c:pt idx="71">
                  <c:v>12088.777925572938</c:v>
                </c:pt>
                <c:pt idx="72">
                  <c:v>12127.881658344129</c:v>
                </c:pt>
                <c:pt idx="73">
                  <c:v>12166.70131096876</c:v>
                </c:pt>
                <c:pt idx="74">
                  <c:v>12205.242582004797</c:v>
                </c:pt>
                <c:pt idx="75">
                  <c:v>12243.510983009442</c:v>
                </c:pt>
                <c:pt idx="76">
                  <c:v>12281.511846682635</c:v>
                </c:pt>
                <c:pt idx="77">
                  <c:v>12319.250334456159</c:v>
                </c:pt>
                <c:pt idx="78">
                  <c:v>12356.731444576881</c:v>
                </c:pt>
                <c:pt idx="79">
                  <c:v>12393.96001833033</c:v>
                </c:pt>
                <c:pt idx="80">
                  <c:v>12430.940749376567</c:v>
                </c:pt>
                <c:pt idx="81">
                  <c:v>12467.678186523321</c:v>
                </c:pt>
                <c:pt idx="82">
                  <c:v>12555.855174414253</c:v>
                </c:pt>
                <c:pt idx="83">
                  <c:v>12756.787018763005</c:v>
                </c:pt>
                <c:pt idx="84">
                  <c:v>12836.499905709717</c:v>
                </c:pt>
                <c:pt idx="85">
                  <c:v>12872.20061418021</c:v>
                </c:pt>
                <c:pt idx="86">
                  <c:v>12907.679490490456</c:v>
                </c:pt>
                <c:pt idx="87">
                  <c:v>12942.940330177422</c:v>
                </c:pt>
                <c:pt idx="88">
                  <c:v>12977.986822705881</c:v>
                </c:pt>
                <c:pt idx="89">
                  <c:v>13012.822553573884</c:v>
                </c:pt>
                <c:pt idx="90">
                  <c:v>13047.451011599282</c:v>
                </c:pt>
                <c:pt idx="91">
                  <c:v>13081.8755889207</c:v>
                </c:pt>
                <c:pt idx="92">
                  <c:v>13116.099587218332</c:v>
                </c:pt>
                <c:pt idx="93">
                  <c:v>13150.12622106486</c:v>
                </c:pt>
                <c:pt idx="94">
                  <c:v>13183.95861893282</c:v>
                </c:pt>
                <c:pt idx="95">
                  <c:v>13217.599828599688</c:v>
                </c:pt>
                <c:pt idx="96">
                  <c:v>13251.05281917114</c:v>
                </c:pt>
                <c:pt idx="97">
                  <c:v>13284.320483873131</c:v>
                </c:pt>
                <c:pt idx="98">
                  <c:v>13317.405642576003</c:v>
                </c:pt>
                <c:pt idx="99">
                  <c:v>13350.311044827266</c:v>
                </c:pt>
                <c:pt idx="100">
                  <c:v>13383.039372874928</c:v>
                </c:pt>
                <c:pt idx="101">
                  <c:v>13415.593240805105</c:v>
                </c:pt>
                <c:pt idx="102">
                  <c:v>13447.975202204218</c:v>
                </c:pt>
                <c:pt idx="103">
                  <c:v>13480.187746955766</c:v>
                </c:pt>
                <c:pt idx="104">
                  <c:v>13512.233306819084</c:v>
                </c:pt>
                <c:pt idx="105">
                  <c:v>13544.114255058472</c:v>
                </c:pt>
                <c:pt idx="106">
                  <c:v>13575.832910456562</c:v>
                </c:pt>
                <c:pt idx="107">
                  <c:v>13607.391537964742</c:v>
                </c:pt>
                <c:pt idx="108">
                  <c:v>13638.79234986608</c:v>
                </c:pt>
                <c:pt idx="109">
                  <c:v>13670.037508479963</c:v>
                </c:pt>
                <c:pt idx="110">
                  <c:v>13798.372646157044</c:v>
                </c:pt>
                <c:pt idx="111">
                  <c:v>13949.958307680155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4-4B92-8E00-767A57B5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91264"/>
        <c:axId val="570290608"/>
      </c:lineChart>
      <c:catAx>
        <c:axId val="5702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608"/>
        <c:crosses val="autoZero"/>
        <c:auto val="1"/>
        <c:lblAlgn val="ctr"/>
        <c:lblOffset val="100"/>
        <c:noMultiLvlLbl val="0"/>
      </c:catAx>
      <c:valAx>
        <c:axId val="57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Weibull w/ 3 Covariates, Sales Decay, and Spike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'Weibull spike 1 3 Cov'!$D$13:$D$124</c15:sqref>
                  </c15:fullRef>
                </c:ext>
              </c:extLst>
              <c:f>'Weibull spike 1 3 Cov'!$D$14:$D$124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'Weibull spike 1 3 Cov'!$B$13:$B$124</c15:sqref>
                  </c15:fullRef>
                </c:ext>
              </c:extLst>
              <c:f>'Weibull spike 1 3 Cov'!$B$14:$B$124</c:f>
              <c:numCache>
                <c:formatCode>General</c:formatCode>
                <c:ptCount val="111"/>
                <c:pt idx="0">
                  <c:v>235</c:v>
                </c:pt>
                <c:pt idx="1">
                  <c:v>574</c:v>
                </c:pt>
                <c:pt idx="2">
                  <c:v>241</c:v>
                </c:pt>
                <c:pt idx="3">
                  <c:v>160</c:v>
                </c:pt>
                <c:pt idx="4">
                  <c:v>426</c:v>
                </c:pt>
                <c:pt idx="5">
                  <c:v>458</c:v>
                </c:pt>
                <c:pt idx="6">
                  <c:v>374</c:v>
                </c:pt>
                <c:pt idx="7">
                  <c:v>167</c:v>
                </c:pt>
                <c:pt idx="8">
                  <c:v>106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  <c:pt idx="12">
                  <c:v>75</c:v>
                </c:pt>
                <c:pt idx="13">
                  <c:v>72</c:v>
                </c:pt>
                <c:pt idx="14">
                  <c:v>102</c:v>
                </c:pt>
                <c:pt idx="15">
                  <c:v>207</c:v>
                </c:pt>
                <c:pt idx="16">
                  <c:v>57</c:v>
                </c:pt>
                <c:pt idx="17">
                  <c:v>43</c:v>
                </c:pt>
                <c:pt idx="18">
                  <c:v>60</c:v>
                </c:pt>
                <c:pt idx="19">
                  <c:v>59</c:v>
                </c:pt>
                <c:pt idx="20">
                  <c:v>46</c:v>
                </c:pt>
                <c:pt idx="21">
                  <c:v>40</c:v>
                </c:pt>
                <c:pt idx="22">
                  <c:v>135</c:v>
                </c:pt>
                <c:pt idx="23">
                  <c:v>47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29</c:v>
                </c:pt>
                <c:pt idx="29">
                  <c:v>397</c:v>
                </c:pt>
                <c:pt idx="30">
                  <c:v>208</c:v>
                </c:pt>
                <c:pt idx="31">
                  <c:v>64</c:v>
                </c:pt>
                <c:pt idx="32">
                  <c:v>46</c:v>
                </c:pt>
                <c:pt idx="33">
                  <c:v>37</c:v>
                </c:pt>
                <c:pt idx="34">
                  <c:v>39</c:v>
                </c:pt>
                <c:pt idx="35">
                  <c:v>47</c:v>
                </c:pt>
                <c:pt idx="36">
                  <c:v>120</c:v>
                </c:pt>
                <c:pt idx="37">
                  <c:v>55</c:v>
                </c:pt>
                <c:pt idx="38">
                  <c:v>50</c:v>
                </c:pt>
                <c:pt idx="39">
                  <c:v>40</c:v>
                </c:pt>
                <c:pt idx="40">
                  <c:v>32</c:v>
                </c:pt>
                <c:pt idx="41">
                  <c:v>44</c:v>
                </c:pt>
                <c:pt idx="42">
                  <c:v>48</c:v>
                </c:pt>
                <c:pt idx="43">
                  <c:v>56</c:v>
                </c:pt>
                <c:pt idx="44">
                  <c:v>60</c:v>
                </c:pt>
                <c:pt idx="45">
                  <c:v>52</c:v>
                </c:pt>
                <c:pt idx="46">
                  <c:v>42</c:v>
                </c:pt>
                <c:pt idx="47">
                  <c:v>50</c:v>
                </c:pt>
                <c:pt idx="48">
                  <c:v>58</c:v>
                </c:pt>
                <c:pt idx="49">
                  <c:v>422</c:v>
                </c:pt>
                <c:pt idx="50">
                  <c:v>171</c:v>
                </c:pt>
                <c:pt idx="51">
                  <c:v>253</c:v>
                </c:pt>
                <c:pt idx="52">
                  <c:v>97</c:v>
                </c:pt>
                <c:pt idx="53">
                  <c:v>187</c:v>
                </c:pt>
                <c:pt idx="54">
                  <c:v>115</c:v>
                </c:pt>
                <c:pt idx="55">
                  <c:v>72</c:v>
                </c:pt>
                <c:pt idx="56">
                  <c:v>63</c:v>
                </c:pt>
                <c:pt idx="57">
                  <c:v>416</c:v>
                </c:pt>
                <c:pt idx="58">
                  <c:v>324</c:v>
                </c:pt>
                <c:pt idx="59">
                  <c:v>86</c:v>
                </c:pt>
                <c:pt idx="60">
                  <c:v>53</c:v>
                </c:pt>
                <c:pt idx="61">
                  <c:v>45</c:v>
                </c:pt>
                <c:pt idx="62">
                  <c:v>54</c:v>
                </c:pt>
                <c:pt idx="63">
                  <c:v>97</c:v>
                </c:pt>
                <c:pt idx="64">
                  <c:v>110</c:v>
                </c:pt>
                <c:pt idx="65">
                  <c:v>40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27</c:v>
                </c:pt>
                <c:pt idx="70">
                  <c:v>25</c:v>
                </c:pt>
                <c:pt idx="71">
                  <c:v>15</c:v>
                </c:pt>
                <c:pt idx="72">
                  <c:v>18</c:v>
                </c:pt>
                <c:pt idx="73">
                  <c:v>22</c:v>
                </c:pt>
                <c:pt idx="74">
                  <c:v>17</c:v>
                </c:pt>
                <c:pt idx="75">
                  <c:v>32</c:v>
                </c:pt>
                <c:pt idx="76">
                  <c:v>85</c:v>
                </c:pt>
                <c:pt idx="77">
                  <c:v>30</c:v>
                </c:pt>
                <c:pt idx="78">
                  <c:v>22</c:v>
                </c:pt>
                <c:pt idx="79">
                  <c:v>16</c:v>
                </c:pt>
                <c:pt idx="80">
                  <c:v>25</c:v>
                </c:pt>
                <c:pt idx="81">
                  <c:v>24</c:v>
                </c:pt>
                <c:pt idx="82">
                  <c:v>19</c:v>
                </c:pt>
                <c:pt idx="83">
                  <c:v>133</c:v>
                </c:pt>
                <c:pt idx="84">
                  <c:v>93</c:v>
                </c:pt>
                <c:pt idx="85">
                  <c:v>32</c:v>
                </c:pt>
                <c:pt idx="86">
                  <c:v>22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28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57</c:v>
                </c:pt>
                <c:pt idx="102">
                  <c:v>26</c:v>
                </c:pt>
                <c:pt idx="103">
                  <c:v>24</c:v>
                </c:pt>
                <c:pt idx="104">
                  <c:v>29</c:v>
                </c:pt>
                <c:pt idx="105">
                  <c:v>86</c:v>
                </c:pt>
                <c:pt idx="106">
                  <c:v>27</c:v>
                </c:pt>
                <c:pt idx="107">
                  <c:v>32</c:v>
                </c:pt>
                <c:pt idx="108">
                  <c:v>19</c:v>
                </c:pt>
                <c:pt idx="109">
                  <c:v>217</c:v>
                </c:pt>
                <c:pt idx="1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E-4DBD-B269-34F7B3EC3255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'Weibull spike 1 3 Cov'!$D$13:$D$124</c15:sqref>
                  </c15:fullRef>
                </c:ext>
              </c:extLst>
              <c:f>'Weibull spike 1 3 Cov'!$D$14:$D$124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'Weibull spike 1 3 Cov'!$J$13:$J$124</c15:sqref>
                  </c15:fullRef>
                </c:ext>
              </c:extLst>
              <c:f>'Weibull spike 1 3 Cov'!$J$14:$J$124</c:f>
              <c:numCache>
                <c:formatCode>General</c:formatCode>
                <c:ptCount val="111"/>
                <c:pt idx="0">
                  <c:v>251.65994681486114</c:v>
                </c:pt>
                <c:pt idx="1">
                  <c:v>531.80497645930143</c:v>
                </c:pt>
                <c:pt idx="2">
                  <c:v>175.25624471948655</c:v>
                </c:pt>
                <c:pt idx="3">
                  <c:v>160.11647025521475</c:v>
                </c:pt>
                <c:pt idx="4">
                  <c:v>594.50576082843077</c:v>
                </c:pt>
                <c:pt idx="5">
                  <c:v>646.49769077309816</c:v>
                </c:pt>
                <c:pt idx="6">
                  <c:v>249.29266038018133</c:v>
                </c:pt>
                <c:pt idx="7">
                  <c:v>107.97766550683065</c:v>
                </c:pt>
                <c:pt idx="8">
                  <c:v>103.72968805051023</c:v>
                </c:pt>
                <c:pt idx="9">
                  <c:v>99.976941346656858</c:v>
                </c:pt>
                <c:pt idx="10">
                  <c:v>96.626901170797851</c:v>
                </c:pt>
                <c:pt idx="11">
                  <c:v>93.609992051678574</c:v>
                </c:pt>
                <c:pt idx="12">
                  <c:v>90.872674343947395</c:v>
                </c:pt>
                <c:pt idx="13">
                  <c:v>88.372934877855627</c:v>
                </c:pt>
                <c:pt idx="14">
                  <c:v>86.077247346070521</c:v>
                </c:pt>
                <c:pt idx="15">
                  <c:v>217.09803240743403</c:v>
                </c:pt>
                <c:pt idx="16">
                  <c:v>80.954731981842443</c:v>
                </c:pt>
                <c:pt idx="17">
                  <c:v>79.172377203725446</c:v>
                </c:pt>
                <c:pt idx="18">
                  <c:v>77.5069318512179</c:v>
                </c:pt>
                <c:pt idx="19">
                  <c:v>75.945775503894382</c:v>
                </c:pt>
                <c:pt idx="20">
                  <c:v>74.478147495992815</c:v>
                </c:pt>
                <c:pt idx="21">
                  <c:v>73.094805094033717</c:v>
                </c:pt>
                <c:pt idx="22">
                  <c:v>185.91501137857077</c:v>
                </c:pt>
                <c:pt idx="23">
                  <c:v>69.862587678826287</c:v>
                </c:pt>
                <c:pt idx="24">
                  <c:v>68.710872950371652</c:v>
                </c:pt>
                <c:pt idx="25">
                  <c:v>67.61562979529657</c:v>
                </c:pt>
                <c:pt idx="26">
                  <c:v>66.572262292248752</c:v>
                </c:pt>
                <c:pt idx="27">
                  <c:v>65.576689901325636</c:v>
                </c:pt>
                <c:pt idx="28">
                  <c:v>64.625274703333204</c:v>
                </c:pt>
                <c:pt idx="29">
                  <c:v>263.18807643221311</c:v>
                </c:pt>
                <c:pt idx="30">
                  <c:v>317.1822778319758</c:v>
                </c:pt>
                <c:pt idx="31">
                  <c:v>59.8938530311504</c:v>
                </c:pt>
                <c:pt idx="32">
                  <c:v>59.142834464363673</c:v>
                </c:pt>
                <c:pt idx="33">
                  <c:v>58.420029651488562</c:v>
                </c:pt>
                <c:pt idx="34">
                  <c:v>57.723659680404275</c:v>
                </c:pt>
                <c:pt idx="35">
                  <c:v>57.052101633708425</c:v>
                </c:pt>
                <c:pt idx="36">
                  <c:v>146.33332076523834</c:v>
                </c:pt>
                <c:pt idx="37">
                  <c:v>55.424576766604311</c:v>
                </c:pt>
                <c:pt idx="38">
                  <c:v>54.826482434898907</c:v>
                </c:pt>
                <c:pt idx="39">
                  <c:v>54.247648058437356</c:v>
                </c:pt>
                <c:pt idx="40">
                  <c:v>53.687030323429852</c:v>
                </c:pt>
                <c:pt idx="41">
                  <c:v>53.143664750179127</c:v>
                </c:pt>
                <c:pt idx="42">
                  <c:v>52.616658108263074</c:v>
                </c:pt>
                <c:pt idx="43">
                  <c:v>52.105181712183224</c:v>
                </c:pt>
                <c:pt idx="44">
                  <c:v>51.608465478356763</c:v>
                </c:pt>
                <c:pt idx="45">
                  <c:v>51.125792642993503</c:v>
                </c:pt>
                <c:pt idx="46">
                  <c:v>50.656495054853899</c:v>
                </c:pt>
                <c:pt idx="47">
                  <c:v>50.199948970247426</c:v>
                </c:pt>
                <c:pt idx="48">
                  <c:v>49.755571287706879</c:v>
                </c:pt>
                <c:pt idx="49">
                  <c:v>353.87143671876424</c:v>
                </c:pt>
                <c:pt idx="50">
                  <c:v>133.14808653263208</c:v>
                </c:pt>
                <c:pt idx="51">
                  <c:v>339.68978754890986</c:v>
                </c:pt>
                <c:pt idx="52">
                  <c:v>46.091803414500902</c:v>
                </c:pt>
                <c:pt idx="53">
                  <c:v>118.76532033959906</c:v>
                </c:pt>
                <c:pt idx="54">
                  <c:v>45.182132756113077</c:v>
                </c:pt>
                <c:pt idx="55">
                  <c:v>44.841113825450961</c:v>
                </c:pt>
                <c:pt idx="56">
                  <c:v>44.507794473809021</c:v>
                </c:pt>
                <c:pt idx="57">
                  <c:v>303.60969244596288</c:v>
                </c:pt>
                <c:pt idx="58">
                  <c:v>200.76144294457512</c:v>
                </c:pt>
                <c:pt idx="59">
                  <c:v>42.524173125735267</c:v>
                </c:pt>
                <c:pt idx="60">
                  <c:v>42.232142842362322</c:v>
                </c:pt>
                <c:pt idx="61">
                  <c:v>41.946140709484716</c:v>
                </c:pt>
                <c:pt idx="62">
                  <c:v>41.665954193573342</c:v>
                </c:pt>
                <c:pt idx="63">
                  <c:v>41.391381337349678</c:v>
                </c:pt>
                <c:pt idx="64">
                  <c:v>41.122230083131996</c:v>
                </c:pt>
                <c:pt idx="65">
                  <c:v>40.858317648652829</c:v>
                </c:pt>
                <c:pt idx="66">
                  <c:v>40.599469950922142</c:v>
                </c:pt>
                <c:pt idx="67">
                  <c:v>40.345521073571618</c:v>
                </c:pt>
                <c:pt idx="68">
                  <c:v>40.09631277405456</c:v>
                </c:pt>
                <c:pt idx="69">
                  <c:v>39.851694026770325</c:v>
                </c:pt>
                <c:pt idx="70">
                  <c:v>39.611520599687928</c:v>
                </c:pt>
                <c:pt idx="71">
                  <c:v>39.375654660887726</c:v>
                </c:pt>
                <c:pt idx="72">
                  <c:v>39.143964413176576</c:v>
                </c:pt>
                <c:pt idx="73">
                  <c:v>38.916323753798089</c:v>
                </c:pt>
                <c:pt idx="74">
                  <c:v>38.692611957801901</c:v>
                </c:pt>
                <c:pt idx="75">
                  <c:v>38.472713382707546</c:v>
                </c:pt>
                <c:pt idx="76">
                  <c:v>38.256517193040558</c:v>
                </c:pt>
                <c:pt idx="77">
                  <c:v>38.043917102957309</c:v>
                </c:pt>
                <c:pt idx="78">
                  <c:v>37.834811135761043</c:v>
                </c:pt>
                <c:pt idx="79">
                  <c:v>37.629101398945174</c:v>
                </c:pt>
                <c:pt idx="80">
                  <c:v>37.426693873369054</c:v>
                </c:pt>
                <c:pt idx="81">
                  <c:v>89.945164783848583</c:v>
                </c:pt>
                <c:pt idx="82">
                  <c:v>212.58098873096327</c:v>
                </c:pt>
                <c:pt idx="83">
                  <c:v>83.980094446224896</c:v>
                </c:pt>
                <c:pt idx="84">
                  <c:v>36.129470025137657</c:v>
                </c:pt>
                <c:pt idx="85">
                  <c:v>35.947187796845363</c:v>
                </c:pt>
                <c:pt idx="86">
                  <c:v>35.767622639340694</c:v>
                </c:pt>
                <c:pt idx="87">
                  <c:v>35.590705367295271</c:v>
                </c:pt>
                <c:pt idx="88">
                  <c:v>35.416369287646248</c:v>
                </c:pt>
                <c:pt idx="89">
                  <c:v>35.244550083799439</c:v>
                </c:pt>
                <c:pt idx="90">
                  <c:v>35.075185706444415</c:v>
                </c:pt>
                <c:pt idx="91">
                  <c:v>34.908216270373345</c:v>
                </c:pt>
                <c:pt idx="92">
                  <c:v>34.74358395717833</c:v>
                </c:pt>
                <c:pt idx="93">
                  <c:v>34.581232923105091</c:v>
                </c:pt>
                <c:pt idx="94">
                  <c:v>34.421109212179587</c:v>
                </c:pt>
                <c:pt idx="95">
                  <c:v>34.263160673757511</c:v>
                </c:pt>
                <c:pt idx="96">
                  <c:v>34.107336884588285</c:v>
                </c:pt>
                <c:pt idx="97">
                  <c:v>33.953589075087969</c:v>
                </c:pt>
                <c:pt idx="98">
                  <c:v>33.80187005916828</c:v>
                </c:pt>
                <c:pt idx="99">
                  <c:v>33.652134168060591</c:v>
                </c:pt>
                <c:pt idx="100">
                  <c:v>33.504337187240324</c:v>
                </c:pt>
                <c:pt idx="101">
                  <c:v>33.358436296699132</c:v>
                </c:pt>
                <c:pt idx="102">
                  <c:v>33.214390014170171</c:v>
                </c:pt>
                <c:pt idx="103">
                  <c:v>33.072158141203865</c:v>
                </c:pt>
                <c:pt idx="104">
                  <c:v>32.931701711846742</c:v>
                </c:pt>
                <c:pt idx="105">
                  <c:v>32.792982943917934</c:v>
                </c:pt>
                <c:pt idx="106">
                  <c:v>32.655965192485901</c:v>
                </c:pt>
                <c:pt idx="107">
                  <c:v>32.520612905859473</c:v>
                </c:pt>
                <c:pt idx="108">
                  <c:v>32.386891583265211</c:v>
                </c:pt>
                <c:pt idx="109">
                  <c:v>133.96686994518222</c:v>
                </c:pt>
                <c:pt idx="110">
                  <c:v>164.96762301163548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E-4DBD-B269-34F7B3EC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80112"/>
        <c:axId val="570280440"/>
      </c:barChart>
      <c:catAx>
        <c:axId val="57028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440"/>
        <c:crosses val="autoZero"/>
        <c:auto val="1"/>
        <c:lblAlgn val="ctr"/>
        <c:lblOffset val="100"/>
        <c:noMultiLvlLbl val="0"/>
      </c:catAx>
      <c:valAx>
        <c:axId val="5702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Weibull w/ 3 Covariates, Sales Decay, and Spike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'Weibull spike 1 3 Cov'!$C$13:$C$124</c:f>
              <c:numCache>
                <c:formatCode>General</c:formatCode>
                <c:ptCount val="112"/>
                <c:pt idx="0">
                  <c:v>3845</c:v>
                </c:pt>
                <c:pt idx="1">
                  <c:v>4080</c:v>
                </c:pt>
                <c:pt idx="2">
                  <c:v>4654</c:v>
                </c:pt>
                <c:pt idx="3">
                  <c:v>4895</c:v>
                </c:pt>
                <c:pt idx="4">
                  <c:v>5055</c:v>
                </c:pt>
                <c:pt idx="5">
                  <c:v>5481</c:v>
                </c:pt>
                <c:pt idx="6">
                  <c:v>5939</c:v>
                </c:pt>
                <c:pt idx="7">
                  <c:v>6313</c:v>
                </c:pt>
                <c:pt idx="8">
                  <c:v>6480</c:v>
                </c:pt>
                <c:pt idx="9">
                  <c:v>6586</c:v>
                </c:pt>
                <c:pt idx="10">
                  <c:v>6661</c:v>
                </c:pt>
                <c:pt idx="11">
                  <c:v>6723</c:v>
                </c:pt>
                <c:pt idx="12">
                  <c:v>6790</c:v>
                </c:pt>
                <c:pt idx="13">
                  <c:v>6865</c:v>
                </c:pt>
                <c:pt idx="14">
                  <c:v>6937</c:v>
                </c:pt>
                <c:pt idx="15">
                  <c:v>7039</c:v>
                </c:pt>
                <c:pt idx="16">
                  <c:v>7246</c:v>
                </c:pt>
                <c:pt idx="17">
                  <c:v>7303</c:v>
                </c:pt>
                <c:pt idx="18">
                  <c:v>7346</c:v>
                </c:pt>
                <c:pt idx="19">
                  <c:v>7406</c:v>
                </c:pt>
                <c:pt idx="20">
                  <c:v>7465</c:v>
                </c:pt>
                <c:pt idx="21">
                  <c:v>7511</c:v>
                </c:pt>
                <c:pt idx="22">
                  <c:v>7551</c:v>
                </c:pt>
                <c:pt idx="23">
                  <c:v>7686</c:v>
                </c:pt>
                <c:pt idx="24">
                  <c:v>7733</c:v>
                </c:pt>
                <c:pt idx="25">
                  <c:v>7776</c:v>
                </c:pt>
                <c:pt idx="26">
                  <c:v>7818</c:v>
                </c:pt>
                <c:pt idx="27">
                  <c:v>7861</c:v>
                </c:pt>
                <c:pt idx="28">
                  <c:v>7901</c:v>
                </c:pt>
                <c:pt idx="29">
                  <c:v>7930</c:v>
                </c:pt>
                <c:pt idx="30">
                  <c:v>8327</c:v>
                </c:pt>
                <c:pt idx="31">
                  <c:v>8535</c:v>
                </c:pt>
                <c:pt idx="32">
                  <c:v>8599</c:v>
                </c:pt>
                <c:pt idx="33">
                  <c:v>8645</c:v>
                </c:pt>
                <c:pt idx="34">
                  <c:v>8682</c:v>
                </c:pt>
                <c:pt idx="35">
                  <c:v>8721</c:v>
                </c:pt>
                <c:pt idx="36">
                  <c:v>8768</c:v>
                </c:pt>
                <c:pt idx="37">
                  <c:v>8888</c:v>
                </c:pt>
                <c:pt idx="38">
                  <c:v>8943</c:v>
                </c:pt>
                <c:pt idx="39">
                  <c:v>8993</c:v>
                </c:pt>
                <c:pt idx="40">
                  <c:v>9033</c:v>
                </c:pt>
                <c:pt idx="41">
                  <c:v>9065</c:v>
                </c:pt>
                <c:pt idx="42">
                  <c:v>9109</c:v>
                </c:pt>
                <c:pt idx="43">
                  <c:v>9157</c:v>
                </c:pt>
                <c:pt idx="44">
                  <c:v>9213</c:v>
                </c:pt>
                <c:pt idx="45">
                  <c:v>9273</c:v>
                </c:pt>
                <c:pt idx="46">
                  <c:v>9325</c:v>
                </c:pt>
                <c:pt idx="47">
                  <c:v>9367</c:v>
                </c:pt>
                <c:pt idx="48">
                  <c:v>9417</c:v>
                </c:pt>
                <c:pt idx="49">
                  <c:v>9475</c:v>
                </c:pt>
                <c:pt idx="50">
                  <c:v>9897</c:v>
                </c:pt>
                <c:pt idx="51">
                  <c:v>10068</c:v>
                </c:pt>
                <c:pt idx="52">
                  <c:v>10321</c:v>
                </c:pt>
                <c:pt idx="53">
                  <c:v>10418</c:v>
                </c:pt>
                <c:pt idx="54">
                  <c:v>10605</c:v>
                </c:pt>
                <c:pt idx="55">
                  <c:v>10720</c:v>
                </c:pt>
                <c:pt idx="56">
                  <c:v>10792</c:v>
                </c:pt>
                <c:pt idx="57">
                  <c:v>10855</c:v>
                </c:pt>
                <c:pt idx="58">
                  <c:v>11271</c:v>
                </c:pt>
                <c:pt idx="59">
                  <c:v>11595</c:v>
                </c:pt>
                <c:pt idx="60">
                  <c:v>11681</c:v>
                </c:pt>
                <c:pt idx="61">
                  <c:v>11734</c:v>
                </c:pt>
                <c:pt idx="62">
                  <c:v>11779</c:v>
                </c:pt>
                <c:pt idx="63">
                  <c:v>11833</c:v>
                </c:pt>
                <c:pt idx="64">
                  <c:v>11930</c:v>
                </c:pt>
                <c:pt idx="65">
                  <c:v>12040</c:v>
                </c:pt>
                <c:pt idx="66">
                  <c:v>12080</c:v>
                </c:pt>
                <c:pt idx="67">
                  <c:v>12111</c:v>
                </c:pt>
                <c:pt idx="68">
                  <c:v>12148</c:v>
                </c:pt>
                <c:pt idx="69">
                  <c:v>12184</c:v>
                </c:pt>
                <c:pt idx="70">
                  <c:v>12211</c:v>
                </c:pt>
                <c:pt idx="71">
                  <c:v>12236</c:v>
                </c:pt>
                <c:pt idx="72">
                  <c:v>12251</c:v>
                </c:pt>
                <c:pt idx="73">
                  <c:v>12269</c:v>
                </c:pt>
                <c:pt idx="74">
                  <c:v>12291</c:v>
                </c:pt>
                <c:pt idx="75">
                  <c:v>12308</c:v>
                </c:pt>
                <c:pt idx="76">
                  <c:v>12340</c:v>
                </c:pt>
                <c:pt idx="77">
                  <c:v>12425</c:v>
                </c:pt>
                <c:pt idx="78">
                  <c:v>12455</c:v>
                </c:pt>
                <c:pt idx="79">
                  <c:v>12477</c:v>
                </c:pt>
                <c:pt idx="80">
                  <c:v>12493</c:v>
                </c:pt>
                <c:pt idx="81">
                  <c:v>12518</c:v>
                </c:pt>
                <c:pt idx="82">
                  <c:v>12542</c:v>
                </c:pt>
                <c:pt idx="83">
                  <c:v>12561</c:v>
                </c:pt>
                <c:pt idx="84">
                  <c:v>12694</c:v>
                </c:pt>
                <c:pt idx="85">
                  <c:v>12787</c:v>
                </c:pt>
                <c:pt idx="86">
                  <c:v>12819</c:v>
                </c:pt>
                <c:pt idx="87">
                  <c:v>12841</c:v>
                </c:pt>
                <c:pt idx="88">
                  <c:v>12860</c:v>
                </c:pt>
                <c:pt idx="89">
                  <c:v>12883</c:v>
                </c:pt>
                <c:pt idx="90">
                  <c:v>12906</c:v>
                </c:pt>
                <c:pt idx="91">
                  <c:v>12932</c:v>
                </c:pt>
                <c:pt idx="92">
                  <c:v>12954</c:v>
                </c:pt>
                <c:pt idx="93">
                  <c:v>12970</c:v>
                </c:pt>
                <c:pt idx="94">
                  <c:v>12985</c:v>
                </c:pt>
                <c:pt idx="95">
                  <c:v>12998</c:v>
                </c:pt>
                <c:pt idx="96">
                  <c:v>13013</c:v>
                </c:pt>
                <c:pt idx="97">
                  <c:v>13027</c:v>
                </c:pt>
                <c:pt idx="98">
                  <c:v>13055</c:v>
                </c:pt>
                <c:pt idx="99">
                  <c:v>13077</c:v>
                </c:pt>
                <c:pt idx="100">
                  <c:v>13090</c:v>
                </c:pt>
                <c:pt idx="101">
                  <c:v>13103</c:v>
                </c:pt>
                <c:pt idx="102">
                  <c:v>13160</c:v>
                </c:pt>
                <c:pt idx="103">
                  <c:v>13186</c:v>
                </c:pt>
                <c:pt idx="104">
                  <c:v>13210</c:v>
                </c:pt>
                <c:pt idx="105">
                  <c:v>13239</c:v>
                </c:pt>
                <c:pt idx="106">
                  <c:v>13325</c:v>
                </c:pt>
                <c:pt idx="107">
                  <c:v>13352</c:v>
                </c:pt>
                <c:pt idx="108">
                  <c:v>13384</c:v>
                </c:pt>
                <c:pt idx="109">
                  <c:v>13403</c:v>
                </c:pt>
                <c:pt idx="110">
                  <c:v>13620</c:v>
                </c:pt>
                <c:pt idx="111">
                  <c:v>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7-4560-8A3F-C27847F64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'Weibull spike 1 3 Cov'!$K$13:$K$124</c:f>
              <c:numCache>
                <c:formatCode>General</c:formatCode>
                <c:ptCount val="112"/>
                <c:pt idx="0">
                  <c:v>3672.6907947579502</c:v>
                </c:pt>
                <c:pt idx="1">
                  <c:v>3924.3507415728113</c:v>
                </c:pt>
                <c:pt idx="2">
                  <c:v>4456.1557180321124</c:v>
                </c:pt>
                <c:pt idx="3">
                  <c:v>4631.4119627515993</c:v>
                </c:pt>
                <c:pt idx="4">
                  <c:v>4791.5284330068143</c:v>
                </c:pt>
                <c:pt idx="5">
                  <c:v>5386.0341938352449</c:v>
                </c:pt>
                <c:pt idx="6">
                  <c:v>6032.5318846083428</c:v>
                </c:pt>
                <c:pt idx="7">
                  <c:v>6281.8245449885244</c:v>
                </c:pt>
                <c:pt idx="8">
                  <c:v>6389.8022104953552</c:v>
                </c:pt>
                <c:pt idx="9">
                  <c:v>6493.5318985458653</c:v>
                </c:pt>
                <c:pt idx="10">
                  <c:v>6593.5088398925218</c:v>
                </c:pt>
                <c:pt idx="11">
                  <c:v>6690.13574106332</c:v>
                </c:pt>
                <c:pt idx="12">
                  <c:v>6783.745733114999</c:v>
                </c:pt>
                <c:pt idx="13">
                  <c:v>6874.6184074589464</c:v>
                </c:pt>
                <c:pt idx="14">
                  <c:v>6962.9913423368016</c:v>
                </c:pt>
                <c:pt idx="15">
                  <c:v>7049.0685896828718</c:v>
                </c:pt>
                <c:pt idx="16">
                  <c:v>7266.1666220903062</c:v>
                </c:pt>
                <c:pt idx="17">
                  <c:v>7347.1213540721483</c:v>
                </c:pt>
                <c:pt idx="18">
                  <c:v>7426.2937312758741</c:v>
                </c:pt>
                <c:pt idx="19">
                  <c:v>7503.8006631270919</c:v>
                </c:pt>
                <c:pt idx="20">
                  <c:v>7579.7464386309866</c:v>
                </c:pt>
                <c:pt idx="21">
                  <c:v>7654.2245861269794</c:v>
                </c:pt>
                <c:pt idx="22">
                  <c:v>7727.3193912210127</c:v>
                </c:pt>
                <c:pt idx="23">
                  <c:v>7913.2344025995835</c:v>
                </c:pt>
                <c:pt idx="24">
                  <c:v>7983.09699027841</c:v>
                </c:pt>
                <c:pt idx="25">
                  <c:v>8051.8078632287816</c:v>
                </c:pt>
                <c:pt idx="26">
                  <c:v>8119.4234930240782</c:v>
                </c:pt>
                <c:pt idx="27">
                  <c:v>8185.9957553163267</c:v>
                </c:pt>
                <c:pt idx="28">
                  <c:v>8251.5724452176528</c:v>
                </c:pt>
                <c:pt idx="29">
                  <c:v>8316.1977199209869</c:v>
                </c:pt>
                <c:pt idx="30">
                  <c:v>8579.3857963531991</c:v>
                </c:pt>
                <c:pt idx="31">
                  <c:v>8896.5680741851756</c:v>
                </c:pt>
                <c:pt idx="32">
                  <c:v>8956.4619272163254</c:v>
                </c:pt>
                <c:pt idx="33">
                  <c:v>9015.60476168069</c:v>
                </c:pt>
                <c:pt idx="34">
                  <c:v>9074.0247913321782</c:v>
                </c:pt>
                <c:pt idx="35">
                  <c:v>9131.7484510125832</c:v>
                </c:pt>
                <c:pt idx="36">
                  <c:v>9188.8005526462912</c:v>
                </c:pt>
                <c:pt idx="37">
                  <c:v>9335.1338734115288</c:v>
                </c:pt>
                <c:pt idx="38">
                  <c:v>9390.5584501781323</c:v>
                </c:pt>
                <c:pt idx="39">
                  <c:v>9445.3849326130312</c:v>
                </c:pt>
                <c:pt idx="40">
                  <c:v>9499.6325806714685</c:v>
                </c:pt>
                <c:pt idx="41">
                  <c:v>9553.3196109948985</c:v>
                </c:pt>
                <c:pt idx="42">
                  <c:v>9606.4632757450781</c:v>
                </c:pt>
                <c:pt idx="43">
                  <c:v>9659.0799338533416</c:v>
                </c:pt>
                <c:pt idx="44">
                  <c:v>9711.185115565524</c:v>
                </c:pt>
                <c:pt idx="45">
                  <c:v>9762.7935810438812</c:v>
                </c:pt>
                <c:pt idx="46">
                  <c:v>9813.9193736868747</c:v>
                </c:pt>
                <c:pt idx="47">
                  <c:v>9864.5758687417292</c:v>
                </c:pt>
                <c:pt idx="48">
                  <c:v>9914.7758177119758</c:v>
                </c:pt>
                <c:pt idx="49">
                  <c:v>9964.5313889996833</c:v>
                </c:pt>
                <c:pt idx="50">
                  <c:v>10318.402825718447</c:v>
                </c:pt>
                <c:pt idx="51">
                  <c:v>10451.550912251079</c:v>
                </c:pt>
                <c:pt idx="52">
                  <c:v>10791.24069979999</c:v>
                </c:pt>
                <c:pt idx="53">
                  <c:v>10837.332503214491</c:v>
                </c:pt>
                <c:pt idx="54">
                  <c:v>10956.09782355409</c:v>
                </c:pt>
                <c:pt idx="55">
                  <c:v>11001.279956310203</c:v>
                </c:pt>
                <c:pt idx="56">
                  <c:v>11046.121070135654</c:v>
                </c:pt>
                <c:pt idx="57">
                  <c:v>11090.628864609464</c:v>
                </c:pt>
                <c:pt idx="58">
                  <c:v>11394.238557055427</c:v>
                </c:pt>
                <c:pt idx="59">
                  <c:v>11595.000000000002</c:v>
                </c:pt>
                <c:pt idx="60">
                  <c:v>11637.524173125737</c:v>
                </c:pt>
                <c:pt idx="61">
                  <c:v>11679.756315968099</c:v>
                </c:pt>
                <c:pt idx="62">
                  <c:v>11721.702456677584</c:v>
                </c:pt>
                <c:pt idx="63">
                  <c:v>11763.368410871157</c:v>
                </c:pt>
                <c:pt idx="64">
                  <c:v>11804.759792208506</c:v>
                </c:pt>
                <c:pt idx="65">
                  <c:v>11845.882022291638</c:v>
                </c:pt>
                <c:pt idx="66">
                  <c:v>11886.740339940292</c:v>
                </c:pt>
                <c:pt idx="67">
                  <c:v>11927.339809891215</c:v>
                </c:pt>
                <c:pt idx="68">
                  <c:v>11967.685330964787</c:v>
                </c:pt>
                <c:pt idx="69">
                  <c:v>12007.781643738841</c:v>
                </c:pt>
                <c:pt idx="70">
                  <c:v>12047.633337765612</c:v>
                </c:pt>
                <c:pt idx="71">
                  <c:v>12087.2448583653</c:v>
                </c:pt>
                <c:pt idx="72">
                  <c:v>12126.620513026188</c:v>
                </c:pt>
                <c:pt idx="73">
                  <c:v>12165.764477439365</c:v>
                </c:pt>
                <c:pt idx="74">
                  <c:v>12204.680801193163</c:v>
                </c:pt>
                <c:pt idx="75">
                  <c:v>12243.373413150965</c:v>
                </c:pt>
                <c:pt idx="76">
                  <c:v>12281.846126533672</c:v>
                </c:pt>
                <c:pt idx="77">
                  <c:v>12320.102643726712</c:v>
                </c:pt>
                <c:pt idx="78">
                  <c:v>12358.146560829669</c:v>
                </c:pt>
                <c:pt idx="79">
                  <c:v>12395.98137196543</c:v>
                </c:pt>
                <c:pt idx="80">
                  <c:v>12433.610473364375</c:v>
                </c:pt>
                <c:pt idx="81">
                  <c:v>12471.037167237744</c:v>
                </c:pt>
                <c:pt idx="82">
                  <c:v>12560.982332021593</c:v>
                </c:pt>
                <c:pt idx="83">
                  <c:v>12773.563320752555</c:v>
                </c:pt>
                <c:pt idx="84">
                  <c:v>12857.543415198779</c:v>
                </c:pt>
                <c:pt idx="85">
                  <c:v>12893.672885223918</c:v>
                </c:pt>
                <c:pt idx="86">
                  <c:v>12929.620073020764</c:v>
                </c:pt>
                <c:pt idx="87">
                  <c:v>12965.387695660105</c:v>
                </c:pt>
                <c:pt idx="88">
                  <c:v>13000.9784010274</c:v>
                </c:pt>
                <c:pt idx="89">
                  <c:v>13036.394770315046</c:v>
                </c:pt>
                <c:pt idx="90">
                  <c:v>13071.639320398846</c:v>
                </c:pt>
                <c:pt idx="91">
                  <c:v>13106.714506105291</c:v>
                </c:pt>
                <c:pt idx="92">
                  <c:v>13141.622722375663</c:v>
                </c:pt>
                <c:pt idx="93">
                  <c:v>13176.366306332842</c:v>
                </c:pt>
                <c:pt idx="94">
                  <c:v>13210.947539255947</c:v>
                </c:pt>
                <c:pt idx="95">
                  <c:v>13245.368648468128</c:v>
                </c:pt>
                <c:pt idx="96">
                  <c:v>13279.631809141885</c:v>
                </c:pt>
                <c:pt idx="97">
                  <c:v>13313.739146026473</c:v>
                </c:pt>
                <c:pt idx="98">
                  <c:v>13347.692735101562</c:v>
                </c:pt>
                <c:pt idx="99">
                  <c:v>13381.494605160729</c:v>
                </c:pt>
                <c:pt idx="100">
                  <c:v>13415.146739328789</c:v>
                </c:pt>
                <c:pt idx="101">
                  <c:v>13448.651076516029</c:v>
                </c:pt>
                <c:pt idx="102">
                  <c:v>13482.009512812729</c:v>
                </c:pt>
                <c:pt idx="103">
                  <c:v>13515.2239028269</c:v>
                </c:pt>
                <c:pt idx="104">
                  <c:v>13548.296060968103</c:v>
                </c:pt>
                <c:pt idx="105">
                  <c:v>13581.22776267995</c:v>
                </c:pt>
                <c:pt idx="106">
                  <c:v>13614.020745623868</c:v>
                </c:pt>
                <c:pt idx="107">
                  <c:v>13646.676710816353</c:v>
                </c:pt>
                <c:pt idx="108">
                  <c:v>13679.197323722212</c:v>
                </c:pt>
                <c:pt idx="109">
                  <c:v>13711.584215305476</c:v>
                </c:pt>
                <c:pt idx="110">
                  <c:v>13845.55108525066</c:v>
                </c:pt>
                <c:pt idx="111">
                  <c:v>14010.518708262294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7-4560-8A3F-C27847F6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91264"/>
        <c:axId val="570290608"/>
      </c:lineChart>
      <c:catAx>
        <c:axId val="5702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608"/>
        <c:crosses val="autoZero"/>
        <c:auto val="1"/>
        <c:lblAlgn val="ctr"/>
        <c:lblOffset val="100"/>
        <c:noMultiLvlLbl val="0"/>
      </c:catAx>
      <c:valAx>
        <c:axId val="57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'Weibull no spike 3 Cov'!$D$13:$D$124</c15:sqref>
                  </c15:fullRef>
                </c:ext>
              </c:extLst>
              <c:f>'Weibull no spike 3 Cov'!$D$14:$D$124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'Weibull no spike 3 Cov'!$B$13:$B$124</c15:sqref>
                  </c15:fullRef>
                </c:ext>
              </c:extLst>
              <c:f>'Weibull no spike 3 Cov'!$B$14:$B$124</c:f>
              <c:numCache>
                <c:formatCode>General</c:formatCode>
                <c:ptCount val="111"/>
                <c:pt idx="0">
                  <c:v>235</c:v>
                </c:pt>
                <c:pt idx="1">
                  <c:v>574</c:v>
                </c:pt>
                <c:pt idx="2">
                  <c:v>241</c:v>
                </c:pt>
                <c:pt idx="3">
                  <c:v>160</c:v>
                </c:pt>
                <c:pt idx="4">
                  <c:v>426</c:v>
                </c:pt>
                <c:pt idx="5">
                  <c:v>458</c:v>
                </c:pt>
                <c:pt idx="6">
                  <c:v>374</c:v>
                </c:pt>
                <c:pt idx="7">
                  <c:v>167</c:v>
                </c:pt>
                <c:pt idx="8">
                  <c:v>106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  <c:pt idx="12">
                  <c:v>75</c:v>
                </c:pt>
                <c:pt idx="13">
                  <c:v>72</c:v>
                </c:pt>
                <c:pt idx="14">
                  <c:v>102</c:v>
                </c:pt>
                <c:pt idx="15">
                  <c:v>207</c:v>
                </c:pt>
                <c:pt idx="16">
                  <c:v>57</c:v>
                </c:pt>
                <c:pt idx="17">
                  <c:v>43</c:v>
                </c:pt>
                <c:pt idx="18">
                  <c:v>60</c:v>
                </c:pt>
                <c:pt idx="19">
                  <c:v>59</c:v>
                </c:pt>
                <c:pt idx="20">
                  <c:v>46</c:v>
                </c:pt>
                <c:pt idx="21">
                  <c:v>40</c:v>
                </c:pt>
                <c:pt idx="22">
                  <c:v>135</c:v>
                </c:pt>
                <c:pt idx="23">
                  <c:v>47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29</c:v>
                </c:pt>
                <c:pt idx="29">
                  <c:v>397</c:v>
                </c:pt>
                <c:pt idx="30">
                  <c:v>208</c:v>
                </c:pt>
                <c:pt idx="31">
                  <c:v>64</c:v>
                </c:pt>
                <c:pt idx="32">
                  <c:v>46</c:v>
                </c:pt>
                <c:pt idx="33">
                  <c:v>37</c:v>
                </c:pt>
                <c:pt idx="34">
                  <c:v>39</c:v>
                </c:pt>
                <c:pt idx="35">
                  <c:v>47</c:v>
                </c:pt>
                <c:pt idx="36">
                  <c:v>120</c:v>
                </c:pt>
                <c:pt idx="37">
                  <c:v>55</c:v>
                </c:pt>
                <c:pt idx="38">
                  <c:v>50</c:v>
                </c:pt>
                <c:pt idx="39">
                  <c:v>40</c:v>
                </c:pt>
                <c:pt idx="40">
                  <c:v>32</c:v>
                </c:pt>
                <c:pt idx="41">
                  <c:v>44</c:v>
                </c:pt>
                <c:pt idx="42">
                  <c:v>48</c:v>
                </c:pt>
                <c:pt idx="43">
                  <c:v>56</c:v>
                </c:pt>
                <c:pt idx="44">
                  <c:v>60</c:v>
                </c:pt>
                <c:pt idx="45">
                  <c:v>52</c:v>
                </c:pt>
                <c:pt idx="46">
                  <c:v>42</c:v>
                </c:pt>
                <c:pt idx="47">
                  <c:v>50</c:v>
                </c:pt>
                <c:pt idx="48">
                  <c:v>58</c:v>
                </c:pt>
                <c:pt idx="49">
                  <c:v>422</c:v>
                </c:pt>
                <c:pt idx="50">
                  <c:v>171</c:v>
                </c:pt>
                <c:pt idx="51">
                  <c:v>253</c:v>
                </c:pt>
                <c:pt idx="52">
                  <c:v>97</c:v>
                </c:pt>
                <c:pt idx="53">
                  <c:v>187</c:v>
                </c:pt>
                <c:pt idx="54">
                  <c:v>115</c:v>
                </c:pt>
                <c:pt idx="55">
                  <c:v>72</c:v>
                </c:pt>
                <c:pt idx="56">
                  <c:v>63</c:v>
                </c:pt>
                <c:pt idx="57">
                  <c:v>416</c:v>
                </c:pt>
                <c:pt idx="58">
                  <c:v>324</c:v>
                </c:pt>
                <c:pt idx="59">
                  <c:v>86</c:v>
                </c:pt>
                <c:pt idx="60">
                  <c:v>53</c:v>
                </c:pt>
                <c:pt idx="61">
                  <c:v>45</c:v>
                </c:pt>
                <c:pt idx="62">
                  <c:v>54</c:v>
                </c:pt>
                <c:pt idx="63">
                  <c:v>97</c:v>
                </c:pt>
                <c:pt idx="64">
                  <c:v>110</c:v>
                </c:pt>
                <c:pt idx="65">
                  <c:v>40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27</c:v>
                </c:pt>
                <c:pt idx="70">
                  <c:v>25</c:v>
                </c:pt>
                <c:pt idx="71">
                  <c:v>15</c:v>
                </c:pt>
                <c:pt idx="72">
                  <c:v>18</c:v>
                </c:pt>
                <c:pt idx="73">
                  <c:v>22</c:v>
                </c:pt>
                <c:pt idx="74">
                  <c:v>17</c:v>
                </c:pt>
                <c:pt idx="75">
                  <c:v>32</c:v>
                </c:pt>
                <c:pt idx="76">
                  <c:v>85</c:v>
                </c:pt>
                <c:pt idx="77">
                  <c:v>30</c:v>
                </c:pt>
                <c:pt idx="78">
                  <c:v>22</c:v>
                </c:pt>
                <c:pt idx="79">
                  <c:v>16</c:v>
                </c:pt>
                <c:pt idx="80">
                  <c:v>25</c:v>
                </c:pt>
                <c:pt idx="81">
                  <c:v>24</c:v>
                </c:pt>
                <c:pt idx="82">
                  <c:v>19</c:v>
                </c:pt>
                <c:pt idx="83">
                  <c:v>133</c:v>
                </c:pt>
                <c:pt idx="84">
                  <c:v>93</c:v>
                </c:pt>
                <c:pt idx="85">
                  <c:v>32</c:v>
                </c:pt>
                <c:pt idx="86">
                  <c:v>22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28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57</c:v>
                </c:pt>
                <c:pt idx="102">
                  <c:v>26</c:v>
                </c:pt>
                <c:pt idx="103">
                  <c:v>24</c:v>
                </c:pt>
                <c:pt idx="104">
                  <c:v>29</c:v>
                </c:pt>
                <c:pt idx="105">
                  <c:v>86</c:v>
                </c:pt>
                <c:pt idx="106">
                  <c:v>27</c:v>
                </c:pt>
                <c:pt idx="107">
                  <c:v>32</c:v>
                </c:pt>
                <c:pt idx="108">
                  <c:v>19</c:v>
                </c:pt>
                <c:pt idx="109">
                  <c:v>217</c:v>
                </c:pt>
                <c:pt idx="1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B-44E0-A1B8-F8010BE7CA72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'Weibull no spike 3 Cov'!$D$13:$D$124</c15:sqref>
                  </c15:fullRef>
                </c:ext>
              </c:extLst>
              <c:f>'Weibull no spike 3 Cov'!$D$14:$D$124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'Weibull no spike 3 Cov'!$J$13:$J$124</c15:sqref>
                  </c15:fullRef>
                </c:ext>
              </c:extLst>
              <c:f>'Weibull no spike 3 Cov'!$J$14:$J$124</c:f>
              <c:numCache>
                <c:formatCode>General</c:formatCode>
                <c:ptCount val="111"/>
                <c:pt idx="0">
                  <c:v>424.00532764108686</c:v>
                </c:pt>
                <c:pt idx="1">
                  <c:v>713.70989874897293</c:v>
                </c:pt>
                <c:pt idx="2">
                  <c:v>254.19558830981362</c:v>
                </c:pt>
                <c:pt idx="3">
                  <c:v>220.86188121952949</c:v>
                </c:pt>
                <c:pt idx="4">
                  <c:v>739.8487658951974</c:v>
                </c:pt>
                <c:pt idx="5">
                  <c:v>738.50012867247312</c:v>
                </c:pt>
                <c:pt idx="6">
                  <c:v>282.06803740457445</c:v>
                </c:pt>
                <c:pt idx="7">
                  <c:v>124.68498985573326</c:v>
                </c:pt>
                <c:pt idx="8">
                  <c:v>116.95659945312681</c:v>
                </c:pt>
                <c:pt idx="9">
                  <c:v>110.31544033450764</c:v>
                </c:pt>
                <c:pt idx="10">
                  <c:v>104.53420709310578</c:v>
                </c:pt>
                <c:pt idx="11">
                  <c:v>99.446509566849656</c:v>
                </c:pt>
                <c:pt idx="12">
                  <c:v>94.927438716863435</c:v>
                </c:pt>
                <c:pt idx="13">
                  <c:v>90.881198713872877</c:v>
                </c:pt>
                <c:pt idx="14">
                  <c:v>87.232958986993893</c:v>
                </c:pt>
                <c:pt idx="15">
                  <c:v>187.9854889411983</c:v>
                </c:pt>
                <c:pt idx="16">
                  <c:v>79.85018071032016</c:v>
                </c:pt>
                <c:pt idx="17">
                  <c:v>77.137821662744031</c:v>
                </c:pt>
                <c:pt idx="18">
                  <c:v>74.640053976247003</c:v>
                </c:pt>
                <c:pt idx="19">
                  <c:v>72.330853341152391</c:v>
                </c:pt>
                <c:pt idx="20">
                  <c:v>70.188361753900296</c:v>
                </c:pt>
                <c:pt idx="21">
                  <c:v>68.194071746491773</c:v>
                </c:pt>
                <c:pt idx="22">
                  <c:v>148.83730571628013</c:v>
                </c:pt>
                <c:pt idx="23">
                  <c:v>63.960185028516399</c:v>
                </c:pt>
                <c:pt idx="24">
                  <c:v>62.348650516152475</c:v>
                </c:pt>
                <c:pt idx="25">
                  <c:v>60.832362034686312</c:v>
                </c:pt>
                <c:pt idx="26">
                  <c:v>59.402604089235034</c:v>
                </c:pt>
                <c:pt idx="27">
                  <c:v>58.05172460455325</c:v>
                </c:pt>
                <c:pt idx="28">
                  <c:v>56.7729746938872</c:v>
                </c:pt>
                <c:pt idx="29">
                  <c:v>217.67394206433616</c:v>
                </c:pt>
                <c:pt idx="30">
                  <c:v>251.9082229893387</c:v>
                </c:pt>
                <c:pt idx="31">
                  <c:v>51.223467173434301</c:v>
                </c:pt>
                <c:pt idx="32">
                  <c:v>50.241493749651248</c:v>
                </c:pt>
                <c:pt idx="33">
                  <c:v>49.304165713740169</c:v>
                </c:pt>
                <c:pt idx="34">
                  <c:v>48.408310479041042</c:v>
                </c:pt>
                <c:pt idx="35">
                  <c:v>47.551058607129569</c:v>
                </c:pt>
                <c:pt idx="36">
                  <c:v>105.04507798537873</c:v>
                </c:pt>
                <c:pt idx="37">
                  <c:v>45.658003199744343</c:v>
                </c:pt>
                <c:pt idx="38">
                  <c:v>44.908964046426213</c:v>
                </c:pt>
                <c:pt idx="39">
                  <c:v>44.189102775667862</c:v>
                </c:pt>
                <c:pt idx="40">
                  <c:v>43.496637564241531</c:v>
                </c:pt>
                <c:pt idx="41">
                  <c:v>42.829933382916273</c:v>
                </c:pt>
                <c:pt idx="42">
                  <c:v>42.187486898186165</c:v>
                </c:pt>
                <c:pt idx="43">
                  <c:v>41.567913223312189</c:v>
                </c:pt>
                <c:pt idx="44">
                  <c:v>40.969934257410884</c:v>
                </c:pt>
                <c:pt idx="45">
                  <c:v>40.392368392783339</c:v>
                </c:pt>
                <c:pt idx="46">
                  <c:v>39.834121405366915</c:v>
                </c:pt>
                <c:pt idx="47">
                  <c:v>39.294178370743538</c:v>
                </c:pt>
                <c:pt idx="48">
                  <c:v>38.771596472827198</c:v>
                </c:pt>
                <c:pt idx="49">
                  <c:v>337.54615854860026</c:v>
                </c:pt>
                <c:pt idx="50">
                  <c:v>144.81485046979333</c:v>
                </c:pt>
                <c:pt idx="51">
                  <c:v>316.4304062676776</c:v>
                </c:pt>
                <c:pt idx="52">
                  <c:v>34.436782107051286</c:v>
                </c:pt>
                <c:pt idx="53">
                  <c:v>76.585596895796527</c:v>
                </c:pt>
                <c:pt idx="54">
                  <c:v>33.50326355757668</c:v>
                </c:pt>
                <c:pt idx="55">
                  <c:v>33.123450895955841</c:v>
                </c:pt>
                <c:pt idx="56">
                  <c:v>32.754005984706978</c:v>
                </c:pt>
                <c:pt idx="57">
                  <c:v>206.54592311870786</c:v>
                </c:pt>
                <c:pt idx="58">
                  <c:v>134.59943396177059</c:v>
                </c:pt>
                <c:pt idx="59">
                  <c:v>30.897517381446232</c:v>
                </c:pt>
                <c:pt idx="60">
                  <c:v>30.577751842287618</c:v>
                </c:pt>
                <c:pt idx="61">
                  <c:v>30.265991892992442</c:v>
                </c:pt>
                <c:pt idx="62">
                  <c:v>29.961919142460559</c:v>
                </c:pt>
                <c:pt idx="63">
                  <c:v>29.665232465227639</c:v>
                </c:pt>
                <c:pt idx="64">
                  <c:v>29.375646821649742</c:v>
                </c:pt>
                <c:pt idx="65">
                  <c:v>29.092892174917342</c:v>
                </c:pt>
                <c:pt idx="66">
                  <c:v>28.816712495655679</c:v>
                </c:pt>
                <c:pt idx="67">
                  <c:v>28.546864845892923</c:v>
                </c:pt>
                <c:pt idx="68">
                  <c:v>28.283118534946059</c:v>
                </c:pt>
                <c:pt idx="69">
                  <c:v>28.025254340776559</c:v>
                </c:pt>
                <c:pt idx="70">
                  <c:v>27.773063790802343</c:v>
                </c:pt>
                <c:pt idx="71">
                  <c:v>27.526348497087888</c:v>
                </c:pt>
                <c:pt idx="72">
                  <c:v>27.284919540633886</c:v>
                </c:pt>
                <c:pt idx="73">
                  <c:v>27.048596901336587</c:v>
                </c:pt>
                <c:pt idx="74">
                  <c:v>26.817208928750176</c:v>
                </c:pt>
                <c:pt idx="75">
                  <c:v>26.590591851135528</c:v>
                </c:pt>
                <c:pt idx="76">
                  <c:v>26.368589318819602</c:v>
                </c:pt>
                <c:pt idx="77">
                  <c:v>26.151051979571481</c:v>
                </c:pt>
                <c:pt idx="78">
                  <c:v>25.937837083288922</c:v>
                </c:pt>
                <c:pt idx="79">
                  <c:v>25.728808113289357</c:v>
                </c:pt>
                <c:pt idx="80">
                  <c:v>25.523834442713031</c:v>
                </c:pt>
                <c:pt idx="81">
                  <c:v>59.368314899980952</c:v>
                </c:pt>
                <c:pt idx="82">
                  <c:v>133.12990959457235</c:v>
                </c:pt>
                <c:pt idx="83">
                  <c:v>54.089631668140015</c:v>
                </c:pt>
                <c:pt idx="84">
                  <c:v>24.373814866048175</c:v>
                </c:pt>
                <c:pt idx="85">
                  <c:v>24.191458587320398</c:v>
                </c:pt>
                <c:pt idx="86">
                  <c:v>24.012393385294857</c:v>
                </c:pt>
                <c:pt idx="87">
                  <c:v>23.836524709990133</c:v>
                </c:pt>
                <c:pt idx="88">
                  <c:v>23.663761726834394</c:v>
                </c:pt>
                <c:pt idx="89">
                  <c:v>23.494017132026897</c:v>
                </c:pt>
                <c:pt idx="90">
                  <c:v>23.327206978991178</c:v>
                </c:pt>
                <c:pt idx="91">
                  <c:v>23.16325051512926</c:v>
                </c:pt>
                <c:pt idx="92">
                  <c:v>23.002070028030474</c:v>
                </c:pt>
                <c:pt idx="93">
                  <c:v>22.843590700756327</c:v>
                </c:pt>
                <c:pt idx="94">
                  <c:v>22.687740475332742</c:v>
                </c:pt>
                <c:pt idx="95">
                  <c:v>22.534449924048804</c:v>
                </c:pt>
                <c:pt idx="96">
                  <c:v>22.383652127960623</c:v>
                </c:pt>
                <c:pt idx="97">
                  <c:v>22.235282562221705</c:v>
                </c:pt>
                <c:pt idx="98">
                  <c:v>22.089278987660752</c:v>
                </c:pt>
                <c:pt idx="99">
                  <c:v>21.945581348361848</c:v>
                </c:pt>
                <c:pt idx="100">
                  <c:v>21.804131674712576</c:v>
                </c:pt>
                <c:pt idx="101">
                  <c:v>21.664873991630436</c:v>
                </c:pt>
                <c:pt idx="102">
                  <c:v>21.52775423184513</c:v>
                </c:pt>
                <c:pt idx="103">
                  <c:v>21.392720153401459</c:v>
                </c:pt>
                <c:pt idx="104">
                  <c:v>21.259721261839434</c:v>
                </c:pt>
                <c:pt idx="105">
                  <c:v>21.128708736027082</c:v>
                </c:pt>
                <c:pt idx="106">
                  <c:v>20.999635358102491</c:v>
                </c:pt>
                <c:pt idx="107">
                  <c:v>20.872455446712188</c:v>
                </c:pt>
                <c:pt idx="108">
                  <c:v>20.747124793735154</c:v>
                </c:pt>
                <c:pt idx="109">
                  <c:v>81.341756737524662</c:v>
                </c:pt>
                <c:pt idx="110">
                  <c:v>96.942874826990703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B-44E0-A1B8-F8010BE7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80112"/>
        <c:axId val="570280440"/>
      </c:barChart>
      <c:catAx>
        <c:axId val="57028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440"/>
        <c:crosses val="autoZero"/>
        <c:auto val="1"/>
        <c:lblAlgn val="ctr"/>
        <c:lblOffset val="100"/>
        <c:noMultiLvlLbl val="0"/>
      </c:catAx>
      <c:valAx>
        <c:axId val="5702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'Weibull no spike 3 Cov'!$C$13:$C$124</c:f>
              <c:numCache>
                <c:formatCode>General</c:formatCode>
                <c:ptCount val="112"/>
                <c:pt idx="0">
                  <c:v>3845</c:v>
                </c:pt>
                <c:pt idx="1">
                  <c:v>4080</c:v>
                </c:pt>
                <c:pt idx="2">
                  <c:v>4654</c:v>
                </c:pt>
                <c:pt idx="3">
                  <c:v>4895</c:v>
                </c:pt>
                <c:pt idx="4">
                  <c:v>5055</c:v>
                </c:pt>
                <c:pt idx="5">
                  <c:v>5481</c:v>
                </c:pt>
                <c:pt idx="6">
                  <c:v>5939</c:v>
                </c:pt>
                <c:pt idx="7">
                  <c:v>6313</c:v>
                </c:pt>
                <c:pt idx="8">
                  <c:v>6480</c:v>
                </c:pt>
                <c:pt idx="9">
                  <c:v>6586</c:v>
                </c:pt>
                <c:pt idx="10">
                  <c:v>6661</c:v>
                </c:pt>
                <c:pt idx="11">
                  <c:v>6723</c:v>
                </c:pt>
                <c:pt idx="12">
                  <c:v>6790</c:v>
                </c:pt>
                <c:pt idx="13">
                  <c:v>6865</c:v>
                </c:pt>
                <c:pt idx="14">
                  <c:v>6937</c:v>
                </c:pt>
                <c:pt idx="15">
                  <c:v>7039</c:v>
                </c:pt>
                <c:pt idx="16">
                  <c:v>7246</c:v>
                </c:pt>
                <c:pt idx="17">
                  <c:v>7303</c:v>
                </c:pt>
                <c:pt idx="18">
                  <c:v>7346</c:v>
                </c:pt>
                <c:pt idx="19">
                  <c:v>7406</c:v>
                </c:pt>
                <c:pt idx="20">
                  <c:v>7465</c:v>
                </c:pt>
                <c:pt idx="21">
                  <c:v>7511</c:v>
                </c:pt>
                <c:pt idx="22">
                  <c:v>7551</c:v>
                </c:pt>
                <c:pt idx="23">
                  <c:v>7686</c:v>
                </c:pt>
                <c:pt idx="24">
                  <c:v>7733</c:v>
                </c:pt>
                <c:pt idx="25">
                  <c:v>7776</c:v>
                </c:pt>
                <c:pt idx="26">
                  <c:v>7818</c:v>
                </c:pt>
                <c:pt idx="27">
                  <c:v>7861</c:v>
                </c:pt>
                <c:pt idx="28">
                  <c:v>7901</c:v>
                </c:pt>
                <c:pt idx="29">
                  <c:v>7930</c:v>
                </c:pt>
                <c:pt idx="30">
                  <c:v>8327</c:v>
                </c:pt>
                <c:pt idx="31">
                  <c:v>8535</c:v>
                </c:pt>
                <c:pt idx="32">
                  <c:v>8599</c:v>
                </c:pt>
                <c:pt idx="33">
                  <c:v>8645</c:v>
                </c:pt>
                <c:pt idx="34">
                  <c:v>8682</c:v>
                </c:pt>
                <c:pt idx="35">
                  <c:v>8721</c:v>
                </c:pt>
                <c:pt idx="36">
                  <c:v>8768</c:v>
                </c:pt>
                <c:pt idx="37">
                  <c:v>8888</c:v>
                </c:pt>
                <c:pt idx="38">
                  <c:v>8943</c:v>
                </c:pt>
                <c:pt idx="39">
                  <c:v>8993</c:v>
                </c:pt>
                <c:pt idx="40">
                  <c:v>9033</c:v>
                </c:pt>
                <c:pt idx="41">
                  <c:v>9065</c:v>
                </c:pt>
                <c:pt idx="42">
                  <c:v>9109</c:v>
                </c:pt>
                <c:pt idx="43">
                  <c:v>9157</c:v>
                </c:pt>
                <c:pt idx="44">
                  <c:v>9213</c:v>
                </c:pt>
                <c:pt idx="45">
                  <c:v>9273</c:v>
                </c:pt>
                <c:pt idx="46">
                  <c:v>9325</c:v>
                </c:pt>
                <c:pt idx="47">
                  <c:v>9367</c:v>
                </c:pt>
                <c:pt idx="48">
                  <c:v>9417</c:v>
                </c:pt>
                <c:pt idx="49">
                  <c:v>9475</c:v>
                </c:pt>
                <c:pt idx="50">
                  <c:v>9897</c:v>
                </c:pt>
                <c:pt idx="51">
                  <c:v>10068</c:v>
                </c:pt>
                <c:pt idx="52">
                  <c:v>10321</c:v>
                </c:pt>
                <c:pt idx="53">
                  <c:v>10418</c:v>
                </c:pt>
                <c:pt idx="54">
                  <c:v>10605</c:v>
                </c:pt>
                <c:pt idx="55">
                  <c:v>10720</c:v>
                </c:pt>
                <c:pt idx="56">
                  <c:v>10792</c:v>
                </c:pt>
                <c:pt idx="57">
                  <c:v>10855</c:v>
                </c:pt>
                <c:pt idx="58">
                  <c:v>11271</c:v>
                </c:pt>
                <c:pt idx="59">
                  <c:v>11595</c:v>
                </c:pt>
                <c:pt idx="60">
                  <c:v>11681</c:v>
                </c:pt>
                <c:pt idx="61">
                  <c:v>11734</c:v>
                </c:pt>
                <c:pt idx="62">
                  <c:v>11779</c:v>
                </c:pt>
                <c:pt idx="63">
                  <c:v>11833</c:v>
                </c:pt>
                <c:pt idx="64">
                  <c:v>11930</c:v>
                </c:pt>
                <c:pt idx="65">
                  <c:v>12040</c:v>
                </c:pt>
                <c:pt idx="66">
                  <c:v>12080</c:v>
                </c:pt>
                <c:pt idx="67">
                  <c:v>12111</c:v>
                </c:pt>
                <c:pt idx="68">
                  <c:v>12148</c:v>
                </c:pt>
                <c:pt idx="69">
                  <c:v>12184</c:v>
                </c:pt>
                <c:pt idx="70">
                  <c:v>12211</c:v>
                </c:pt>
                <c:pt idx="71">
                  <c:v>12236</c:v>
                </c:pt>
                <c:pt idx="72">
                  <c:v>12251</c:v>
                </c:pt>
                <c:pt idx="73">
                  <c:v>12269</c:v>
                </c:pt>
                <c:pt idx="74">
                  <c:v>12291</c:v>
                </c:pt>
                <c:pt idx="75">
                  <c:v>12308</c:v>
                </c:pt>
                <c:pt idx="76">
                  <c:v>12340</c:v>
                </c:pt>
                <c:pt idx="77">
                  <c:v>12425</c:v>
                </c:pt>
                <c:pt idx="78">
                  <c:v>12455</c:v>
                </c:pt>
                <c:pt idx="79">
                  <c:v>12477</c:v>
                </c:pt>
                <c:pt idx="80">
                  <c:v>12493</c:v>
                </c:pt>
                <c:pt idx="81">
                  <c:v>12518</c:v>
                </c:pt>
                <c:pt idx="82">
                  <c:v>12542</c:v>
                </c:pt>
                <c:pt idx="83">
                  <c:v>12561</c:v>
                </c:pt>
                <c:pt idx="84">
                  <c:v>12694</c:v>
                </c:pt>
                <c:pt idx="85">
                  <c:v>12787</c:v>
                </c:pt>
                <c:pt idx="86">
                  <c:v>12819</c:v>
                </c:pt>
                <c:pt idx="87">
                  <c:v>12841</c:v>
                </c:pt>
                <c:pt idx="88">
                  <c:v>12860</c:v>
                </c:pt>
                <c:pt idx="89">
                  <c:v>12883</c:v>
                </c:pt>
                <c:pt idx="90">
                  <c:v>12906</c:v>
                </c:pt>
                <c:pt idx="91">
                  <c:v>12932</c:v>
                </c:pt>
                <c:pt idx="92">
                  <c:v>12954</c:v>
                </c:pt>
                <c:pt idx="93">
                  <c:v>12970</c:v>
                </c:pt>
                <c:pt idx="94">
                  <c:v>12985</c:v>
                </c:pt>
                <c:pt idx="95">
                  <c:v>12998</c:v>
                </c:pt>
                <c:pt idx="96">
                  <c:v>13013</c:v>
                </c:pt>
                <c:pt idx="97">
                  <c:v>13027</c:v>
                </c:pt>
                <c:pt idx="98">
                  <c:v>13055</c:v>
                </c:pt>
                <c:pt idx="99">
                  <c:v>13077</c:v>
                </c:pt>
                <c:pt idx="100">
                  <c:v>13090</c:v>
                </c:pt>
                <c:pt idx="101">
                  <c:v>13103</c:v>
                </c:pt>
                <c:pt idx="102">
                  <c:v>13160</c:v>
                </c:pt>
                <c:pt idx="103">
                  <c:v>13186</c:v>
                </c:pt>
                <c:pt idx="104">
                  <c:v>13210</c:v>
                </c:pt>
                <c:pt idx="105">
                  <c:v>13239</c:v>
                </c:pt>
                <c:pt idx="106">
                  <c:v>13325</c:v>
                </c:pt>
                <c:pt idx="107">
                  <c:v>13352</c:v>
                </c:pt>
                <c:pt idx="108">
                  <c:v>13384</c:v>
                </c:pt>
                <c:pt idx="109">
                  <c:v>13403</c:v>
                </c:pt>
                <c:pt idx="110">
                  <c:v>13620</c:v>
                </c:pt>
                <c:pt idx="111">
                  <c:v>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D-4E88-BF30-65B96A82B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'Weibull no spike 3 Cov'!$K$13:$K$124</c:f>
              <c:numCache>
                <c:formatCode>General</c:formatCode>
                <c:ptCount val="112"/>
                <c:pt idx="0">
                  <c:v>3576.502540012621</c:v>
                </c:pt>
                <c:pt idx="1">
                  <c:v>4000.5078676537078</c:v>
                </c:pt>
                <c:pt idx="2">
                  <c:v>4714.2177664026804</c:v>
                </c:pt>
                <c:pt idx="3">
                  <c:v>4968.4133547124939</c:v>
                </c:pt>
                <c:pt idx="4">
                  <c:v>5189.275235932023</c:v>
                </c:pt>
                <c:pt idx="5">
                  <c:v>5929.1240018272201</c:v>
                </c:pt>
                <c:pt idx="6">
                  <c:v>6667.6241304996929</c:v>
                </c:pt>
                <c:pt idx="7">
                  <c:v>6949.6921679042671</c:v>
                </c:pt>
                <c:pt idx="8">
                  <c:v>7074.37715776</c:v>
                </c:pt>
                <c:pt idx="9">
                  <c:v>7191.3337572131268</c:v>
                </c:pt>
                <c:pt idx="10">
                  <c:v>7301.6491975476347</c:v>
                </c:pt>
                <c:pt idx="11">
                  <c:v>7406.1834046407403</c:v>
                </c:pt>
                <c:pt idx="12">
                  <c:v>7505.6299142075895</c:v>
                </c:pt>
                <c:pt idx="13">
                  <c:v>7600.557352924453</c:v>
                </c:pt>
                <c:pt idx="14">
                  <c:v>7691.4385516383254</c:v>
                </c:pt>
                <c:pt idx="15">
                  <c:v>7778.6715106253196</c:v>
                </c:pt>
                <c:pt idx="16">
                  <c:v>7966.6569995665177</c:v>
                </c:pt>
                <c:pt idx="17">
                  <c:v>8046.507180276838</c:v>
                </c:pt>
                <c:pt idx="18">
                  <c:v>8123.6450019395816</c:v>
                </c:pt>
                <c:pt idx="19">
                  <c:v>8198.2850559158287</c:v>
                </c:pt>
                <c:pt idx="20">
                  <c:v>8270.6159092569815</c:v>
                </c:pt>
                <c:pt idx="21">
                  <c:v>8340.8042710108821</c:v>
                </c:pt>
                <c:pt idx="22">
                  <c:v>8408.9983427573734</c:v>
                </c:pt>
                <c:pt idx="23">
                  <c:v>8557.8356484736541</c:v>
                </c:pt>
                <c:pt idx="24">
                  <c:v>8621.7958335021704</c:v>
                </c:pt>
                <c:pt idx="25">
                  <c:v>8684.1444840183231</c:v>
                </c:pt>
                <c:pt idx="26">
                  <c:v>8744.9768460530086</c:v>
                </c:pt>
                <c:pt idx="27">
                  <c:v>8804.3794501422435</c:v>
                </c:pt>
                <c:pt idx="28">
                  <c:v>8862.4311747467964</c:v>
                </c:pt>
                <c:pt idx="29">
                  <c:v>8919.204149440684</c:v>
                </c:pt>
                <c:pt idx="30">
                  <c:v>9136.8780915050193</c:v>
                </c:pt>
                <c:pt idx="31">
                  <c:v>9388.7863144943585</c:v>
                </c:pt>
                <c:pt idx="32">
                  <c:v>9440.0097816677935</c:v>
                </c:pt>
                <c:pt idx="33">
                  <c:v>9490.251275417444</c:v>
                </c:pt>
                <c:pt idx="34">
                  <c:v>9539.5554411311841</c:v>
                </c:pt>
                <c:pt idx="35">
                  <c:v>9587.9637516102248</c:v>
                </c:pt>
                <c:pt idx="36">
                  <c:v>9635.5148102173553</c:v>
                </c:pt>
                <c:pt idx="37">
                  <c:v>9740.5598882027334</c:v>
                </c:pt>
                <c:pt idx="38">
                  <c:v>9786.2178914024771</c:v>
                </c:pt>
                <c:pt idx="39">
                  <c:v>9831.1268554489034</c:v>
                </c:pt>
                <c:pt idx="40">
                  <c:v>9875.3159582245717</c:v>
                </c:pt>
                <c:pt idx="41">
                  <c:v>9918.8125957888133</c:v>
                </c:pt>
                <c:pt idx="42">
                  <c:v>9961.6425291717296</c:v>
                </c:pt>
                <c:pt idx="43">
                  <c:v>10003.830016069916</c:v>
                </c:pt>
                <c:pt idx="44">
                  <c:v>10045.397929293229</c:v>
                </c:pt>
                <c:pt idx="45">
                  <c:v>10086.36786355064</c:v>
                </c:pt>
                <c:pt idx="46">
                  <c:v>10126.760231943425</c:v>
                </c:pt>
                <c:pt idx="47">
                  <c:v>10166.594353348792</c:v>
                </c:pt>
                <c:pt idx="48">
                  <c:v>10205.888531719535</c:v>
                </c:pt>
                <c:pt idx="49">
                  <c:v>10244.660128192361</c:v>
                </c:pt>
                <c:pt idx="50">
                  <c:v>10582.206286740962</c:v>
                </c:pt>
                <c:pt idx="51">
                  <c:v>10727.021137210755</c:v>
                </c:pt>
                <c:pt idx="52">
                  <c:v>11043.451543478433</c:v>
                </c:pt>
                <c:pt idx="53">
                  <c:v>11077.888325585485</c:v>
                </c:pt>
                <c:pt idx="54">
                  <c:v>11154.473922481282</c:v>
                </c:pt>
                <c:pt idx="55">
                  <c:v>11187.977186038859</c:v>
                </c:pt>
                <c:pt idx="56">
                  <c:v>11221.100636934814</c:v>
                </c:pt>
                <c:pt idx="57">
                  <c:v>11253.854642919521</c:v>
                </c:pt>
                <c:pt idx="58">
                  <c:v>11460.40056603823</c:v>
                </c:pt>
                <c:pt idx="59">
                  <c:v>11595</c:v>
                </c:pt>
                <c:pt idx="60">
                  <c:v>11625.897517381447</c:v>
                </c:pt>
                <c:pt idx="61">
                  <c:v>11656.475269223734</c:v>
                </c:pt>
                <c:pt idx="62">
                  <c:v>11686.741261116727</c:v>
                </c:pt>
                <c:pt idx="63">
                  <c:v>11716.703180259188</c:v>
                </c:pt>
                <c:pt idx="64">
                  <c:v>11746.368412724416</c:v>
                </c:pt>
                <c:pt idx="65">
                  <c:v>11775.744059546065</c:v>
                </c:pt>
                <c:pt idx="66">
                  <c:v>11804.836951720983</c:v>
                </c:pt>
                <c:pt idx="67">
                  <c:v>11833.653664216639</c:v>
                </c:pt>
                <c:pt idx="68">
                  <c:v>11862.200529062533</c:v>
                </c:pt>
                <c:pt idx="69">
                  <c:v>11890.483647597479</c:v>
                </c:pt>
                <c:pt idx="70">
                  <c:v>11918.508901938256</c:v>
                </c:pt>
                <c:pt idx="71">
                  <c:v>11946.281965729058</c:v>
                </c:pt>
                <c:pt idx="72">
                  <c:v>11973.808314226146</c:v>
                </c:pt>
                <c:pt idx="73">
                  <c:v>12001.09323376678</c:v>
                </c:pt>
                <c:pt idx="74">
                  <c:v>12028.141830668117</c:v>
                </c:pt>
                <c:pt idx="75">
                  <c:v>12054.959039596868</c:v>
                </c:pt>
                <c:pt idx="76">
                  <c:v>12081.549631448004</c:v>
                </c:pt>
                <c:pt idx="77">
                  <c:v>12107.918220766824</c:v>
                </c:pt>
                <c:pt idx="78">
                  <c:v>12134.069272746396</c:v>
                </c:pt>
                <c:pt idx="79">
                  <c:v>12160.007109829685</c:v>
                </c:pt>
                <c:pt idx="80">
                  <c:v>12185.735917942975</c:v>
                </c:pt>
                <c:pt idx="81">
                  <c:v>12211.259752385688</c:v>
                </c:pt>
                <c:pt idx="82">
                  <c:v>12270.628067285668</c:v>
                </c:pt>
                <c:pt idx="83">
                  <c:v>12403.757976880241</c:v>
                </c:pt>
                <c:pt idx="84">
                  <c:v>12457.84760854838</c:v>
                </c:pt>
                <c:pt idx="85">
                  <c:v>12482.221423414429</c:v>
                </c:pt>
                <c:pt idx="86">
                  <c:v>12506.412882001749</c:v>
                </c:pt>
                <c:pt idx="87">
                  <c:v>12530.425275387044</c:v>
                </c:pt>
                <c:pt idx="88">
                  <c:v>12554.261800097034</c:v>
                </c:pt>
                <c:pt idx="89">
                  <c:v>12577.925561823869</c:v>
                </c:pt>
                <c:pt idx="90">
                  <c:v>12601.419578955896</c:v>
                </c:pt>
                <c:pt idx="91">
                  <c:v>12624.746785934887</c:v>
                </c:pt>
                <c:pt idx="92">
                  <c:v>12647.910036450017</c:v>
                </c:pt>
                <c:pt idx="93">
                  <c:v>12670.912106478048</c:v>
                </c:pt>
                <c:pt idx="94">
                  <c:v>12693.755697178805</c:v>
                </c:pt>
                <c:pt idx="95">
                  <c:v>12716.443437654138</c:v>
                </c:pt>
                <c:pt idx="96">
                  <c:v>12738.977887578187</c:v>
                </c:pt>
                <c:pt idx="97">
                  <c:v>12761.361539706148</c:v>
                </c:pt>
                <c:pt idx="98">
                  <c:v>12783.59682226837</c:v>
                </c:pt>
                <c:pt idx="99">
                  <c:v>12805.686101256031</c:v>
                </c:pt>
                <c:pt idx="100">
                  <c:v>12827.631682604393</c:v>
                </c:pt>
                <c:pt idx="101">
                  <c:v>12849.435814279106</c:v>
                </c:pt>
                <c:pt idx="102">
                  <c:v>12871.100688270737</c:v>
                </c:pt>
                <c:pt idx="103">
                  <c:v>12892.628442502582</c:v>
                </c:pt>
                <c:pt idx="104">
                  <c:v>12914.021162655983</c:v>
                </c:pt>
                <c:pt idx="105">
                  <c:v>12935.280883917823</c:v>
                </c:pt>
                <c:pt idx="106">
                  <c:v>12956.40959265385</c:v>
                </c:pt>
                <c:pt idx="107">
                  <c:v>12977.409228011953</c:v>
                </c:pt>
                <c:pt idx="108">
                  <c:v>12998.281683458665</c:v>
                </c:pt>
                <c:pt idx="109">
                  <c:v>13019.0288082524</c:v>
                </c:pt>
                <c:pt idx="110">
                  <c:v>13100.370564989926</c:v>
                </c:pt>
                <c:pt idx="111">
                  <c:v>13197.313439816917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4E88-BF30-65B96A82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91264"/>
        <c:axId val="570290608"/>
      </c:lineChart>
      <c:catAx>
        <c:axId val="5702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608"/>
        <c:crosses val="autoZero"/>
        <c:auto val="1"/>
        <c:lblAlgn val="ctr"/>
        <c:lblOffset val="100"/>
        <c:noMultiLvlLbl val="0"/>
      </c:catAx>
      <c:valAx>
        <c:axId val="57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Adoption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Adoption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DATA'!$B$2:$B$115</c:f>
              <c:numCache>
                <c:formatCode>General</c:formatCode>
                <c:ptCount val="114"/>
                <c:pt idx="1">
                  <c:v>3344</c:v>
                </c:pt>
                <c:pt idx="2">
                  <c:v>501</c:v>
                </c:pt>
                <c:pt idx="3">
                  <c:v>235</c:v>
                </c:pt>
                <c:pt idx="4">
                  <c:v>574</c:v>
                </c:pt>
                <c:pt idx="5">
                  <c:v>241</c:v>
                </c:pt>
                <c:pt idx="6">
                  <c:v>160</c:v>
                </c:pt>
                <c:pt idx="7">
                  <c:v>426</c:v>
                </c:pt>
                <c:pt idx="8">
                  <c:v>458</c:v>
                </c:pt>
                <c:pt idx="9">
                  <c:v>374</c:v>
                </c:pt>
                <c:pt idx="10">
                  <c:v>167</c:v>
                </c:pt>
                <c:pt idx="11">
                  <c:v>106</c:v>
                </c:pt>
                <c:pt idx="12">
                  <c:v>75</c:v>
                </c:pt>
                <c:pt idx="13">
                  <c:v>62</c:v>
                </c:pt>
                <c:pt idx="14">
                  <c:v>67</c:v>
                </c:pt>
                <c:pt idx="15">
                  <c:v>75</c:v>
                </c:pt>
                <c:pt idx="16">
                  <c:v>72</c:v>
                </c:pt>
                <c:pt idx="17">
                  <c:v>102</c:v>
                </c:pt>
                <c:pt idx="18">
                  <c:v>207</c:v>
                </c:pt>
                <c:pt idx="19">
                  <c:v>57</c:v>
                </c:pt>
                <c:pt idx="20">
                  <c:v>43</c:v>
                </c:pt>
                <c:pt idx="21">
                  <c:v>60</c:v>
                </c:pt>
                <c:pt idx="22">
                  <c:v>59</c:v>
                </c:pt>
                <c:pt idx="23">
                  <c:v>46</c:v>
                </c:pt>
                <c:pt idx="24">
                  <c:v>40</c:v>
                </c:pt>
                <c:pt idx="25">
                  <c:v>135</c:v>
                </c:pt>
                <c:pt idx="26">
                  <c:v>47</c:v>
                </c:pt>
                <c:pt idx="27">
                  <c:v>43</c:v>
                </c:pt>
                <c:pt idx="28">
                  <c:v>42</c:v>
                </c:pt>
                <c:pt idx="29">
                  <c:v>43</c:v>
                </c:pt>
                <c:pt idx="30">
                  <c:v>40</c:v>
                </c:pt>
                <c:pt idx="31">
                  <c:v>29</c:v>
                </c:pt>
                <c:pt idx="32">
                  <c:v>397</c:v>
                </c:pt>
                <c:pt idx="33">
                  <c:v>208</c:v>
                </c:pt>
                <c:pt idx="34">
                  <c:v>64</c:v>
                </c:pt>
                <c:pt idx="35">
                  <c:v>46</c:v>
                </c:pt>
                <c:pt idx="36">
                  <c:v>37</c:v>
                </c:pt>
                <c:pt idx="37">
                  <c:v>39</c:v>
                </c:pt>
                <c:pt idx="38">
                  <c:v>47</c:v>
                </c:pt>
                <c:pt idx="39">
                  <c:v>120</c:v>
                </c:pt>
                <c:pt idx="40">
                  <c:v>55</c:v>
                </c:pt>
                <c:pt idx="41">
                  <c:v>50</c:v>
                </c:pt>
                <c:pt idx="42">
                  <c:v>40</c:v>
                </c:pt>
                <c:pt idx="43">
                  <c:v>32</c:v>
                </c:pt>
                <c:pt idx="44">
                  <c:v>44</c:v>
                </c:pt>
                <c:pt idx="45">
                  <c:v>48</c:v>
                </c:pt>
                <c:pt idx="46">
                  <c:v>56</c:v>
                </c:pt>
                <c:pt idx="47">
                  <c:v>60</c:v>
                </c:pt>
                <c:pt idx="48">
                  <c:v>52</c:v>
                </c:pt>
                <c:pt idx="49">
                  <c:v>42</c:v>
                </c:pt>
                <c:pt idx="50">
                  <c:v>50</c:v>
                </c:pt>
                <c:pt idx="51">
                  <c:v>58</c:v>
                </c:pt>
                <c:pt idx="52">
                  <c:v>422</c:v>
                </c:pt>
                <c:pt idx="53">
                  <c:v>171</c:v>
                </c:pt>
                <c:pt idx="54">
                  <c:v>253</c:v>
                </c:pt>
                <c:pt idx="55">
                  <c:v>97</c:v>
                </c:pt>
                <c:pt idx="56">
                  <c:v>187</c:v>
                </c:pt>
                <c:pt idx="57">
                  <c:v>115</c:v>
                </c:pt>
                <c:pt idx="58">
                  <c:v>72</c:v>
                </c:pt>
                <c:pt idx="59">
                  <c:v>63</c:v>
                </c:pt>
                <c:pt idx="60">
                  <c:v>416</c:v>
                </c:pt>
                <c:pt idx="61">
                  <c:v>324</c:v>
                </c:pt>
                <c:pt idx="62">
                  <c:v>86</c:v>
                </c:pt>
                <c:pt idx="63">
                  <c:v>53</c:v>
                </c:pt>
                <c:pt idx="64">
                  <c:v>45</c:v>
                </c:pt>
                <c:pt idx="65">
                  <c:v>54</c:v>
                </c:pt>
                <c:pt idx="66">
                  <c:v>97</c:v>
                </c:pt>
                <c:pt idx="67">
                  <c:v>110</c:v>
                </c:pt>
                <c:pt idx="68">
                  <c:v>40</c:v>
                </c:pt>
                <c:pt idx="69">
                  <c:v>31</c:v>
                </c:pt>
                <c:pt idx="70">
                  <c:v>37</c:v>
                </c:pt>
                <c:pt idx="71">
                  <c:v>36</c:v>
                </c:pt>
                <c:pt idx="72">
                  <c:v>27</c:v>
                </c:pt>
                <c:pt idx="73">
                  <c:v>25</c:v>
                </c:pt>
                <c:pt idx="74">
                  <c:v>15</c:v>
                </c:pt>
                <c:pt idx="75">
                  <c:v>18</c:v>
                </c:pt>
                <c:pt idx="76">
                  <c:v>22</c:v>
                </c:pt>
                <c:pt idx="77">
                  <c:v>17</c:v>
                </c:pt>
                <c:pt idx="78">
                  <c:v>32</c:v>
                </c:pt>
                <c:pt idx="79">
                  <c:v>85</c:v>
                </c:pt>
                <c:pt idx="80">
                  <c:v>30</c:v>
                </c:pt>
                <c:pt idx="81">
                  <c:v>22</c:v>
                </c:pt>
                <c:pt idx="82">
                  <c:v>16</c:v>
                </c:pt>
                <c:pt idx="83">
                  <c:v>25</c:v>
                </c:pt>
                <c:pt idx="84">
                  <c:v>24</c:v>
                </c:pt>
                <c:pt idx="85">
                  <c:v>19</c:v>
                </c:pt>
                <c:pt idx="86">
                  <c:v>133</c:v>
                </c:pt>
                <c:pt idx="87">
                  <c:v>93</c:v>
                </c:pt>
                <c:pt idx="88">
                  <c:v>32</c:v>
                </c:pt>
                <c:pt idx="89">
                  <c:v>22</c:v>
                </c:pt>
                <c:pt idx="90">
                  <c:v>19</c:v>
                </c:pt>
                <c:pt idx="91">
                  <c:v>23</c:v>
                </c:pt>
                <c:pt idx="92">
                  <c:v>23</c:v>
                </c:pt>
                <c:pt idx="93">
                  <c:v>26</c:v>
                </c:pt>
                <c:pt idx="94">
                  <c:v>22</c:v>
                </c:pt>
                <c:pt idx="95">
                  <c:v>16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28</c:v>
                </c:pt>
                <c:pt idx="101">
                  <c:v>22</c:v>
                </c:pt>
                <c:pt idx="102">
                  <c:v>13</c:v>
                </c:pt>
                <c:pt idx="103">
                  <c:v>13</c:v>
                </c:pt>
                <c:pt idx="104">
                  <c:v>57</c:v>
                </c:pt>
                <c:pt idx="105">
                  <c:v>26</c:v>
                </c:pt>
                <c:pt idx="106">
                  <c:v>24</c:v>
                </c:pt>
                <c:pt idx="107">
                  <c:v>29</c:v>
                </c:pt>
                <c:pt idx="108">
                  <c:v>86</c:v>
                </c:pt>
                <c:pt idx="109">
                  <c:v>27</c:v>
                </c:pt>
                <c:pt idx="110">
                  <c:v>32</c:v>
                </c:pt>
                <c:pt idx="111">
                  <c:v>19</c:v>
                </c:pt>
                <c:pt idx="112">
                  <c:v>217</c:v>
                </c:pt>
                <c:pt idx="11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8-B5B5-588EE536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69976"/>
        <c:axId val="524970304"/>
      </c:lineChart>
      <c:catAx>
        <c:axId val="5249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0304"/>
        <c:crosses val="autoZero"/>
        <c:auto val="1"/>
        <c:lblAlgn val="ctr"/>
        <c:lblOffset val="100"/>
        <c:noMultiLvlLbl val="0"/>
      </c:catAx>
      <c:valAx>
        <c:axId val="524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'Burr 12'!$B$8:$B$68</c:f>
              <c:numCache>
                <c:formatCode>General</c:formatCode>
                <c:ptCount val="61"/>
                <c:pt idx="0">
                  <c:v>3344</c:v>
                </c:pt>
                <c:pt idx="1">
                  <c:v>501</c:v>
                </c:pt>
                <c:pt idx="2">
                  <c:v>235</c:v>
                </c:pt>
                <c:pt idx="3">
                  <c:v>574</c:v>
                </c:pt>
                <c:pt idx="4">
                  <c:v>241</c:v>
                </c:pt>
                <c:pt idx="5">
                  <c:v>160</c:v>
                </c:pt>
                <c:pt idx="6">
                  <c:v>426</c:v>
                </c:pt>
                <c:pt idx="7">
                  <c:v>458</c:v>
                </c:pt>
                <c:pt idx="8">
                  <c:v>374</c:v>
                </c:pt>
                <c:pt idx="9">
                  <c:v>167</c:v>
                </c:pt>
                <c:pt idx="10">
                  <c:v>106</c:v>
                </c:pt>
                <c:pt idx="11">
                  <c:v>75</c:v>
                </c:pt>
                <c:pt idx="12">
                  <c:v>62</c:v>
                </c:pt>
                <c:pt idx="13">
                  <c:v>67</c:v>
                </c:pt>
                <c:pt idx="14">
                  <c:v>75</c:v>
                </c:pt>
                <c:pt idx="15">
                  <c:v>72</c:v>
                </c:pt>
                <c:pt idx="16">
                  <c:v>102</c:v>
                </c:pt>
                <c:pt idx="17">
                  <c:v>207</c:v>
                </c:pt>
                <c:pt idx="18">
                  <c:v>57</c:v>
                </c:pt>
                <c:pt idx="19">
                  <c:v>43</c:v>
                </c:pt>
                <c:pt idx="20">
                  <c:v>60</c:v>
                </c:pt>
                <c:pt idx="21">
                  <c:v>59</c:v>
                </c:pt>
                <c:pt idx="22">
                  <c:v>46</c:v>
                </c:pt>
                <c:pt idx="23">
                  <c:v>40</c:v>
                </c:pt>
                <c:pt idx="24">
                  <c:v>135</c:v>
                </c:pt>
                <c:pt idx="25">
                  <c:v>47</c:v>
                </c:pt>
                <c:pt idx="26">
                  <c:v>43</c:v>
                </c:pt>
                <c:pt idx="27">
                  <c:v>42</c:v>
                </c:pt>
                <c:pt idx="28">
                  <c:v>43</c:v>
                </c:pt>
                <c:pt idx="29">
                  <c:v>40</c:v>
                </c:pt>
                <c:pt idx="30">
                  <c:v>29</c:v>
                </c:pt>
                <c:pt idx="31">
                  <c:v>397</c:v>
                </c:pt>
                <c:pt idx="32">
                  <c:v>208</c:v>
                </c:pt>
                <c:pt idx="33">
                  <c:v>64</c:v>
                </c:pt>
                <c:pt idx="34">
                  <c:v>46</c:v>
                </c:pt>
                <c:pt idx="35">
                  <c:v>37</c:v>
                </c:pt>
                <c:pt idx="36">
                  <c:v>39</c:v>
                </c:pt>
                <c:pt idx="37">
                  <c:v>47</c:v>
                </c:pt>
                <c:pt idx="38">
                  <c:v>120</c:v>
                </c:pt>
                <c:pt idx="39">
                  <c:v>55</c:v>
                </c:pt>
                <c:pt idx="40">
                  <c:v>50</c:v>
                </c:pt>
                <c:pt idx="41">
                  <c:v>40</c:v>
                </c:pt>
                <c:pt idx="42">
                  <c:v>32</c:v>
                </c:pt>
                <c:pt idx="43">
                  <c:v>44</c:v>
                </c:pt>
                <c:pt idx="44">
                  <c:v>48</c:v>
                </c:pt>
                <c:pt idx="45">
                  <c:v>56</c:v>
                </c:pt>
                <c:pt idx="46">
                  <c:v>60</c:v>
                </c:pt>
                <c:pt idx="47">
                  <c:v>52</c:v>
                </c:pt>
                <c:pt idx="48">
                  <c:v>42</c:v>
                </c:pt>
                <c:pt idx="49">
                  <c:v>50</c:v>
                </c:pt>
                <c:pt idx="50">
                  <c:v>58</c:v>
                </c:pt>
                <c:pt idx="51">
                  <c:v>422</c:v>
                </c:pt>
                <c:pt idx="52">
                  <c:v>171</c:v>
                </c:pt>
                <c:pt idx="53">
                  <c:v>253</c:v>
                </c:pt>
                <c:pt idx="54">
                  <c:v>97</c:v>
                </c:pt>
                <c:pt idx="55">
                  <c:v>187</c:v>
                </c:pt>
                <c:pt idx="56">
                  <c:v>115</c:v>
                </c:pt>
                <c:pt idx="57">
                  <c:v>72</c:v>
                </c:pt>
                <c:pt idx="58">
                  <c:v>63</c:v>
                </c:pt>
                <c:pt idx="59">
                  <c:v>416</c:v>
                </c:pt>
                <c:pt idx="6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7-4B61-A374-0C8743982C68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'Burr 12'!$H$8:$H$68</c:f>
              <c:numCache>
                <c:formatCode>General</c:formatCode>
                <c:ptCount val="61"/>
                <c:pt idx="0">
                  <c:v>2920.2691683319017</c:v>
                </c:pt>
                <c:pt idx="1">
                  <c:v>776.18109797794602</c:v>
                </c:pt>
                <c:pt idx="2">
                  <c:v>544.4103354676821</c:v>
                </c:pt>
                <c:pt idx="3">
                  <c:v>433.05307662789841</c:v>
                </c:pt>
                <c:pt idx="4">
                  <c:v>365.32588418815016</c:v>
                </c:pt>
                <c:pt idx="5">
                  <c:v>318.99187922869163</c:v>
                </c:pt>
                <c:pt idx="6">
                  <c:v>284.93534981470782</c:v>
                </c:pt>
                <c:pt idx="7">
                  <c:v>258.65580889177232</c:v>
                </c:pt>
                <c:pt idx="8">
                  <c:v>237.6504721791739</c:v>
                </c:pt>
                <c:pt idx="9">
                  <c:v>220.40615686536034</c:v>
                </c:pt>
                <c:pt idx="10">
                  <c:v>205.94924195164177</c:v>
                </c:pt>
                <c:pt idx="11">
                  <c:v>193.6222922571007</c:v>
                </c:pt>
                <c:pt idx="12">
                  <c:v>182.96390755385693</c:v>
                </c:pt>
                <c:pt idx="13">
                  <c:v>173.63987387714053</c:v>
                </c:pt>
                <c:pt idx="14">
                  <c:v>165.40163694717114</c:v>
                </c:pt>
                <c:pt idx="15">
                  <c:v>158.06017278625629</c:v>
                </c:pt>
                <c:pt idx="16">
                  <c:v>151.46894478953453</c:v>
                </c:pt>
                <c:pt idx="17">
                  <c:v>145.51244837837095</c:v>
                </c:pt>
                <c:pt idx="18">
                  <c:v>140.09829886257873</c:v>
                </c:pt>
                <c:pt idx="19">
                  <c:v>135.15164758378663</c:v>
                </c:pt>
                <c:pt idx="20">
                  <c:v>130.61114976464782</c:v>
                </c:pt>
                <c:pt idx="21">
                  <c:v>126.42601123766806</c:v>
                </c:pt>
                <c:pt idx="22">
                  <c:v>122.55378021238661</c:v>
                </c:pt>
                <c:pt idx="23">
                  <c:v>118.9586791851327</c:v>
                </c:pt>
                <c:pt idx="24">
                  <c:v>115.61032288615047</c:v>
                </c:pt>
                <c:pt idx="25">
                  <c:v>112.48272637265356</c:v>
                </c:pt>
                <c:pt idx="26">
                  <c:v>109.55352276259545</c:v>
                </c:pt>
                <c:pt idx="27">
                  <c:v>106.80334683380588</c:v>
                </c:pt>
                <c:pt idx="28">
                  <c:v>104.21534046594073</c:v>
                </c:pt>
                <c:pt idx="29">
                  <c:v>101.77475266082148</c:v>
                </c:pt>
                <c:pt idx="30">
                  <c:v>99.468615838027574</c:v>
                </c:pt>
                <c:pt idx="31">
                  <c:v>97.285481300013458</c:v>
                </c:pt>
                <c:pt idx="32">
                  <c:v>95.215197475251315</c:v>
                </c:pt>
                <c:pt idx="33">
                  <c:v>93.248730493078469</c:v>
                </c:pt>
                <c:pt idx="34">
                  <c:v>91.378011564624558</c:v>
                </c:pt>
                <c:pt idx="35">
                  <c:v>89.595809087916763</c:v>
                </c:pt>
                <c:pt idx="36">
                  <c:v>87.895621563216508</c:v>
                </c:pt>
                <c:pt idx="37">
                  <c:v>86.271586423114499</c:v>
                </c:pt>
                <c:pt idx="38">
                  <c:v>84.718401101235855</c:v>
                </c:pt>
                <c:pt idx="39">
                  <c:v>83.231258789873138</c:v>
                </c:pt>
                <c:pt idx="40">
                  <c:v>81.805788878885892</c:v>
                </c:pt>
                <c:pt idx="41">
                  <c:v>80.438008682304215</c:v>
                </c:pt>
                <c:pt idx="42">
                  <c:v>79.124280897036044</c:v>
                </c:pt>
                <c:pt idx="43">
                  <c:v>77.861275884238964</c:v>
                </c:pt>
                <c:pt idx="44">
                  <c:v>76.645939231601005</c:v>
                </c:pt>
                <c:pt idx="45">
                  <c:v>75.47546432786767</c:v>
                </c:pt>
                <c:pt idx="46">
                  <c:v>74.347266252061672</c:v>
                </c:pt>
                <c:pt idx="47">
                  <c:v>73.258960175426324</c:v>
                </c:pt>
                <c:pt idx="48">
                  <c:v>72.208342673474306</c:v>
                </c:pt>
                <c:pt idx="49">
                  <c:v>71.193374566402838</c:v>
                </c:pt>
                <c:pt idx="50">
                  <c:v>70.212164022898094</c:v>
                </c:pt>
                <c:pt idx="51">
                  <c:v>69.262955929894062</c:v>
                </c:pt>
                <c:pt idx="52">
                  <c:v>68.344116603302751</c:v>
                </c:pt>
                <c:pt idx="53">
                  <c:v>67.454126284649533</c:v>
                </c:pt>
                <c:pt idx="54">
                  <c:v>66.591566543039434</c:v>
                </c:pt>
                <c:pt idx="55">
                  <c:v>65.755114082444166</c:v>
                </c:pt>
                <c:pt idx="56">
                  <c:v>64.943530685324106</c:v>
                </c:pt>
                <c:pt idx="57">
                  <c:v>64.155658395381735</c:v>
                </c:pt>
                <c:pt idx="58">
                  <c:v>63.390411240960006</c:v>
                </c:pt>
                <c:pt idx="59">
                  <c:v>62.646771144003743</c:v>
                </c:pt>
                <c:pt idx="60">
                  <c:v>61.923781292694272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7-4B61-A374-0C87439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33592"/>
        <c:axId val="585533920"/>
      </c:barChart>
      <c:catAx>
        <c:axId val="58553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3920"/>
        <c:crosses val="autoZero"/>
        <c:auto val="1"/>
        <c:lblAlgn val="ctr"/>
        <c:lblOffset val="100"/>
        <c:noMultiLvlLbl val="0"/>
      </c:catAx>
      <c:valAx>
        <c:axId val="5855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Adoption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'Burr 12'!$C$6</c:f>
              <c:strCache>
                <c:ptCount val="1"/>
                <c:pt idx="0">
                  <c:v>Actual (Cum)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'Burr 12'!$C$7:$C$68</c:f>
              <c:numCache>
                <c:formatCode>General</c:formatCode>
                <c:ptCount val="62"/>
                <c:pt idx="1">
                  <c:v>3344</c:v>
                </c:pt>
                <c:pt idx="2">
                  <c:v>3845</c:v>
                </c:pt>
                <c:pt idx="3">
                  <c:v>4080</c:v>
                </c:pt>
                <c:pt idx="4">
                  <c:v>4654</c:v>
                </c:pt>
                <c:pt idx="5">
                  <c:v>4895</c:v>
                </c:pt>
                <c:pt idx="6">
                  <c:v>5055</c:v>
                </c:pt>
                <c:pt idx="7">
                  <c:v>5481</c:v>
                </c:pt>
                <c:pt idx="8">
                  <c:v>5939</c:v>
                </c:pt>
                <c:pt idx="9">
                  <c:v>6313</c:v>
                </c:pt>
                <c:pt idx="10">
                  <c:v>6480</c:v>
                </c:pt>
                <c:pt idx="11">
                  <c:v>6586</c:v>
                </c:pt>
                <c:pt idx="12">
                  <c:v>6661</c:v>
                </c:pt>
                <c:pt idx="13">
                  <c:v>6723</c:v>
                </c:pt>
                <c:pt idx="14">
                  <c:v>6790</c:v>
                </c:pt>
                <c:pt idx="15">
                  <c:v>6865</c:v>
                </c:pt>
                <c:pt idx="16">
                  <c:v>6937</c:v>
                </c:pt>
                <c:pt idx="17">
                  <c:v>7039</c:v>
                </c:pt>
                <c:pt idx="18">
                  <c:v>7246</c:v>
                </c:pt>
                <c:pt idx="19">
                  <c:v>7303</c:v>
                </c:pt>
                <c:pt idx="20">
                  <c:v>7346</c:v>
                </c:pt>
                <c:pt idx="21">
                  <c:v>7406</c:v>
                </c:pt>
                <c:pt idx="22">
                  <c:v>7465</c:v>
                </c:pt>
                <c:pt idx="23">
                  <c:v>7511</c:v>
                </c:pt>
                <c:pt idx="24">
                  <c:v>7551</c:v>
                </c:pt>
                <c:pt idx="25">
                  <c:v>7686</c:v>
                </c:pt>
                <c:pt idx="26">
                  <c:v>7733</c:v>
                </c:pt>
                <c:pt idx="27">
                  <c:v>7776</c:v>
                </c:pt>
                <c:pt idx="28">
                  <c:v>7818</c:v>
                </c:pt>
                <c:pt idx="29">
                  <c:v>7861</c:v>
                </c:pt>
                <c:pt idx="30">
                  <c:v>7901</c:v>
                </c:pt>
                <c:pt idx="31">
                  <c:v>7930</c:v>
                </c:pt>
                <c:pt idx="32">
                  <c:v>8327</c:v>
                </c:pt>
                <c:pt idx="33">
                  <c:v>8535</c:v>
                </c:pt>
                <c:pt idx="34">
                  <c:v>8599</c:v>
                </c:pt>
                <c:pt idx="35">
                  <c:v>8645</c:v>
                </c:pt>
                <c:pt idx="36">
                  <c:v>8682</c:v>
                </c:pt>
                <c:pt idx="37">
                  <c:v>8721</c:v>
                </c:pt>
                <c:pt idx="38">
                  <c:v>8768</c:v>
                </c:pt>
                <c:pt idx="39">
                  <c:v>8888</c:v>
                </c:pt>
                <c:pt idx="40">
                  <c:v>8943</c:v>
                </c:pt>
                <c:pt idx="41">
                  <c:v>8993</c:v>
                </c:pt>
                <c:pt idx="42">
                  <c:v>9033</c:v>
                </c:pt>
                <c:pt idx="43">
                  <c:v>9065</c:v>
                </c:pt>
                <c:pt idx="44">
                  <c:v>9109</c:v>
                </c:pt>
                <c:pt idx="45">
                  <c:v>9157</c:v>
                </c:pt>
                <c:pt idx="46">
                  <c:v>9213</c:v>
                </c:pt>
                <c:pt idx="47">
                  <c:v>9273</c:v>
                </c:pt>
                <c:pt idx="48">
                  <c:v>9325</c:v>
                </c:pt>
                <c:pt idx="49">
                  <c:v>9367</c:v>
                </c:pt>
                <c:pt idx="50">
                  <c:v>9417</c:v>
                </c:pt>
                <c:pt idx="51">
                  <c:v>9475</c:v>
                </c:pt>
                <c:pt idx="52">
                  <c:v>9897</c:v>
                </c:pt>
                <c:pt idx="53">
                  <c:v>10068</c:v>
                </c:pt>
                <c:pt idx="54">
                  <c:v>10321</c:v>
                </c:pt>
                <c:pt idx="55">
                  <c:v>10418</c:v>
                </c:pt>
                <c:pt idx="56">
                  <c:v>10605</c:v>
                </c:pt>
                <c:pt idx="57">
                  <c:v>10720</c:v>
                </c:pt>
                <c:pt idx="58">
                  <c:v>10792</c:v>
                </c:pt>
                <c:pt idx="59">
                  <c:v>10855</c:v>
                </c:pt>
                <c:pt idx="60">
                  <c:v>11271</c:v>
                </c:pt>
                <c:pt idx="61">
                  <c:v>11595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23F-9EDE-3DCF31742FC3}"/>
            </c:ext>
          </c:extLst>
        </c:ser>
        <c:ser>
          <c:idx val="1"/>
          <c:order val="1"/>
          <c:tx>
            <c:strRef>
              <c:f>'Burr 12'!$I$6</c:f>
              <c:strCache>
                <c:ptCount val="1"/>
                <c:pt idx="0">
                  <c:v>Expected (Cum)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'Burr 12'!$I$8:$I$68</c:f>
              <c:numCache>
                <c:formatCode>General</c:formatCode>
                <c:ptCount val="61"/>
                <c:pt idx="0">
                  <c:v>2920.2691683319017</c:v>
                </c:pt>
                <c:pt idx="1">
                  <c:v>3696.4502663098478</c:v>
                </c:pt>
                <c:pt idx="2">
                  <c:v>4240.8606017775301</c:v>
                </c:pt>
                <c:pt idx="3">
                  <c:v>4673.9136784054281</c:v>
                </c:pt>
                <c:pt idx="4">
                  <c:v>5039.2395625935778</c:v>
                </c:pt>
                <c:pt idx="5">
                  <c:v>5358.2314418222695</c:v>
                </c:pt>
                <c:pt idx="6">
                  <c:v>5643.166791636977</c:v>
                </c:pt>
                <c:pt idx="7">
                  <c:v>5901.8226005287497</c:v>
                </c:pt>
                <c:pt idx="8">
                  <c:v>6139.4730727079241</c:v>
                </c:pt>
                <c:pt idx="9">
                  <c:v>6359.8792295732846</c:v>
                </c:pt>
                <c:pt idx="10">
                  <c:v>6565.8284715249265</c:v>
                </c:pt>
                <c:pt idx="11">
                  <c:v>6759.450763782027</c:v>
                </c:pt>
                <c:pt idx="12">
                  <c:v>6942.4146713358841</c:v>
                </c:pt>
                <c:pt idx="13">
                  <c:v>7116.0545452130245</c:v>
                </c:pt>
                <c:pt idx="14">
                  <c:v>7281.4561821601956</c:v>
                </c:pt>
                <c:pt idx="15">
                  <c:v>7439.5163549464514</c:v>
                </c:pt>
                <c:pt idx="16">
                  <c:v>7590.9852997359858</c:v>
                </c:pt>
                <c:pt idx="17">
                  <c:v>7736.4977481143569</c:v>
                </c:pt>
                <c:pt idx="18">
                  <c:v>7876.5960469769352</c:v>
                </c:pt>
                <c:pt idx="19">
                  <c:v>8011.7476945607223</c:v>
                </c:pt>
                <c:pt idx="20">
                  <c:v>8142.3588443253702</c:v>
                </c:pt>
                <c:pt idx="21">
                  <c:v>8268.7848555630389</c:v>
                </c:pt>
                <c:pt idx="22">
                  <c:v>8391.3386357754262</c:v>
                </c:pt>
                <c:pt idx="23">
                  <c:v>8510.2973149605587</c:v>
                </c:pt>
                <c:pt idx="24">
                  <c:v>8625.9076378467089</c:v>
                </c:pt>
                <c:pt idx="25">
                  <c:v>8738.3903642193618</c:v>
                </c:pt>
                <c:pt idx="26">
                  <c:v>8847.9438869819569</c:v>
                </c:pt>
                <c:pt idx="27">
                  <c:v>8954.7472338157622</c:v>
                </c:pt>
                <c:pt idx="28">
                  <c:v>9058.9625742817025</c:v>
                </c:pt>
                <c:pt idx="29">
                  <c:v>9160.7373269425243</c:v>
                </c:pt>
                <c:pt idx="30">
                  <c:v>9260.2059427805525</c:v>
                </c:pt>
                <c:pt idx="31">
                  <c:v>9357.4914240805665</c:v>
                </c:pt>
                <c:pt idx="32">
                  <c:v>9452.706621555817</c:v>
                </c:pt>
                <c:pt idx="33">
                  <c:v>9545.9553520488953</c:v>
                </c:pt>
                <c:pt idx="34">
                  <c:v>9637.3333636135194</c:v>
                </c:pt>
                <c:pt idx="35">
                  <c:v>9726.929172701437</c:v>
                </c:pt>
                <c:pt idx="36">
                  <c:v>9814.824794264654</c:v>
                </c:pt>
                <c:pt idx="37">
                  <c:v>9901.096380687768</c:v>
                </c:pt>
                <c:pt idx="38">
                  <c:v>9985.814781789004</c:v>
                </c:pt>
                <c:pt idx="39">
                  <c:v>10069.046040578876</c:v>
                </c:pt>
                <c:pt idx="40">
                  <c:v>10150.851829457763</c:v>
                </c:pt>
                <c:pt idx="41">
                  <c:v>10231.289838140066</c:v>
                </c:pt>
                <c:pt idx="42">
                  <c:v>10310.414119037103</c:v>
                </c:pt>
                <c:pt idx="43">
                  <c:v>10388.275394921342</c:v>
                </c:pt>
                <c:pt idx="44">
                  <c:v>10464.921334152943</c:v>
                </c:pt>
                <c:pt idx="45">
                  <c:v>10540.396798480811</c:v>
                </c:pt>
                <c:pt idx="46">
                  <c:v>10614.744064732873</c:v>
                </c:pt>
                <c:pt idx="47">
                  <c:v>10688.003024908299</c:v>
                </c:pt>
                <c:pt idx="48">
                  <c:v>10760.211367581773</c:v>
                </c:pt>
                <c:pt idx="49">
                  <c:v>10831.404742148176</c:v>
                </c:pt>
                <c:pt idx="50">
                  <c:v>10901.616906171073</c:v>
                </c:pt>
                <c:pt idx="51">
                  <c:v>10970.879862100968</c:v>
                </c:pt>
                <c:pt idx="52">
                  <c:v>11039.223978704271</c:v>
                </c:pt>
                <c:pt idx="53">
                  <c:v>11106.67810498892</c:v>
                </c:pt>
                <c:pt idx="54">
                  <c:v>11173.26967153196</c:v>
                </c:pt>
                <c:pt idx="55">
                  <c:v>11239.024785614403</c:v>
                </c:pt>
                <c:pt idx="56">
                  <c:v>11303.968316299728</c:v>
                </c:pt>
                <c:pt idx="57">
                  <c:v>11368.123974695111</c:v>
                </c:pt>
                <c:pt idx="58">
                  <c:v>11431.514385936071</c:v>
                </c:pt>
                <c:pt idx="59">
                  <c:v>11494.161157080074</c:v>
                </c:pt>
                <c:pt idx="60">
                  <c:v>11556.084938372769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23F-9EDE-3DCF3174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88416"/>
        <c:axId val="669386120"/>
      </c:lineChart>
      <c:catAx>
        <c:axId val="669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86120"/>
        <c:crosses val="autoZero"/>
        <c:auto val="1"/>
        <c:lblAlgn val="ctr"/>
        <c:lblOffset val="100"/>
        <c:noMultiLvlLbl val="0"/>
      </c:catAx>
      <c:valAx>
        <c:axId val="6693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Burr XII w/ two covariates and spike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'Burr spike 1 2 Cov '!$C$13:$C$124</c:f>
              <c:numCache>
                <c:formatCode>General</c:formatCode>
                <c:ptCount val="112"/>
                <c:pt idx="0">
                  <c:v>3845</c:v>
                </c:pt>
                <c:pt idx="1">
                  <c:v>4080</c:v>
                </c:pt>
                <c:pt idx="2">
                  <c:v>4654</c:v>
                </c:pt>
                <c:pt idx="3">
                  <c:v>4895</c:v>
                </c:pt>
                <c:pt idx="4">
                  <c:v>5055</c:v>
                </c:pt>
                <c:pt idx="5">
                  <c:v>5481</c:v>
                </c:pt>
                <c:pt idx="6">
                  <c:v>5939</c:v>
                </c:pt>
                <c:pt idx="7">
                  <c:v>6313</c:v>
                </c:pt>
                <c:pt idx="8">
                  <c:v>6480</c:v>
                </c:pt>
                <c:pt idx="9">
                  <c:v>6586</c:v>
                </c:pt>
                <c:pt idx="10">
                  <c:v>6661</c:v>
                </c:pt>
                <c:pt idx="11">
                  <c:v>6723</c:v>
                </c:pt>
                <c:pt idx="12">
                  <c:v>6790</c:v>
                </c:pt>
                <c:pt idx="13">
                  <c:v>6865</c:v>
                </c:pt>
                <c:pt idx="14">
                  <c:v>6937</c:v>
                </c:pt>
                <c:pt idx="15">
                  <c:v>7039</c:v>
                </c:pt>
                <c:pt idx="16">
                  <c:v>7246</c:v>
                </c:pt>
                <c:pt idx="17">
                  <c:v>7303</c:v>
                </c:pt>
                <c:pt idx="18">
                  <c:v>7346</c:v>
                </c:pt>
                <c:pt idx="19">
                  <c:v>7406</c:v>
                </c:pt>
                <c:pt idx="20">
                  <c:v>7465</c:v>
                </c:pt>
                <c:pt idx="21">
                  <c:v>7511</c:v>
                </c:pt>
                <c:pt idx="22">
                  <c:v>7551</c:v>
                </c:pt>
                <c:pt idx="23">
                  <c:v>7686</c:v>
                </c:pt>
                <c:pt idx="24">
                  <c:v>7733</c:v>
                </c:pt>
                <c:pt idx="25">
                  <c:v>7776</c:v>
                </c:pt>
                <c:pt idx="26">
                  <c:v>7818</c:v>
                </c:pt>
                <c:pt idx="27">
                  <c:v>7861</c:v>
                </c:pt>
                <c:pt idx="28">
                  <c:v>7901</c:v>
                </c:pt>
                <c:pt idx="29">
                  <c:v>7930</c:v>
                </c:pt>
                <c:pt idx="30">
                  <c:v>8327</c:v>
                </c:pt>
                <c:pt idx="31">
                  <c:v>8535</c:v>
                </c:pt>
                <c:pt idx="32">
                  <c:v>8599</c:v>
                </c:pt>
                <c:pt idx="33">
                  <c:v>8645</c:v>
                </c:pt>
                <c:pt idx="34">
                  <c:v>8682</c:v>
                </c:pt>
                <c:pt idx="35">
                  <c:v>8721</c:v>
                </c:pt>
                <c:pt idx="36">
                  <c:v>8768</c:v>
                </c:pt>
                <c:pt idx="37">
                  <c:v>8888</c:v>
                </c:pt>
                <c:pt idx="38">
                  <c:v>8943</c:v>
                </c:pt>
                <c:pt idx="39">
                  <c:v>8993</c:v>
                </c:pt>
                <c:pt idx="40">
                  <c:v>9033</c:v>
                </c:pt>
                <c:pt idx="41">
                  <c:v>9065</c:v>
                </c:pt>
                <c:pt idx="42">
                  <c:v>9109</c:v>
                </c:pt>
                <c:pt idx="43">
                  <c:v>9157</c:v>
                </c:pt>
                <c:pt idx="44">
                  <c:v>9213</c:v>
                </c:pt>
                <c:pt idx="45">
                  <c:v>9273</c:v>
                </c:pt>
                <c:pt idx="46">
                  <c:v>9325</c:v>
                </c:pt>
                <c:pt idx="47">
                  <c:v>9367</c:v>
                </c:pt>
                <c:pt idx="48">
                  <c:v>9417</c:v>
                </c:pt>
                <c:pt idx="49">
                  <c:v>9475</c:v>
                </c:pt>
                <c:pt idx="50">
                  <c:v>9897</c:v>
                </c:pt>
                <c:pt idx="51">
                  <c:v>10068</c:v>
                </c:pt>
                <c:pt idx="52">
                  <c:v>10321</c:v>
                </c:pt>
                <c:pt idx="53">
                  <c:v>10418</c:v>
                </c:pt>
                <c:pt idx="54">
                  <c:v>10605</c:v>
                </c:pt>
                <c:pt idx="55">
                  <c:v>10720</c:v>
                </c:pt>
                <c:pt idx="56">
                  <c:v>10792</c:v>
                </c:pt>
                <c:pt idx="57">
                  <c:v>10855</c:v>
                </c:pt>
                <c:pt idx="58">
                  <c:v>11271</c:v>
                </c:pt>
                <c:pt idx="59">
                  <c:v>11595</c:v>
                </c:pt>
                <c:pt idx="60">
                  <c:v>11681</c:v>
                </c:pt>
                <c:pt idx="61">
                  <c:v>11734</c:v>
                </c:pt>
                <c:pt idx="62">
                  <c:v>11779</c:v>
                </c:pt>
                <c:pt idx="63">
                  <c:v>11833</c:v>
                </c:pt>
                <c:pt idx="64">
                  <c:v>11930</c:v>
                </c:pt>
                <c:pt idx="65">
                  <c:v>12040</c:v>
                </c:pt>
                <c:pt idx="66">
                  <c:v>12080</c:v>
                </c:pt>
                <c:pt idx="67">
                  <c:v>12111</c:v>
                </c:pt>
                <c:pt idx="68">
                  <c:v>12148</c:v>
                </c:pt>
                <c:pt idx="69">
                  <c:v>12184</c:v>
                </c:pt>
                <c:pt idx="70">
                  <c:v>12211</c:v>
                </c:pt>
                <c:pt idx="71">
                  <c:v>12236</c:v>
                </c:pt>
                <c:pt idx="72">
                  <c:v>12251</c:v>
                </c:pt>
                <c:pt idx="73">
                  <c:v>12269</c:v>
                </c:pt>
                <c:pt idx="74">
                  <c:v>12291</c:v>
                </c:pt>
                <c:pt idx="75">
                  <c:v>12308</c:v>
                </c:pt>
                <c:pt idx="76">
                  <c:v>12340</c:v>
                </c:pt>
                <c:pt idx="77">
                  <c:v>12425</c:v>
                </c:pt>
                <c:pt idx="78">
                  <c:v>12455</c:v>
                </c:pt>
                <c:pt idx="79">
                  <c:v>12477</c:v>
                </c:pt>
                <c:pt idx="80">
                  <c:v>12493</c:v>
                </c:pt>
                <c:pt idx="81">
                  <c:v>12518</c:v>
                </c:pt>
                <c:pt idx="82">
                  <c:v>12542</c:v>
                </c:pt>
                <c:pt idx="83">
                  <c:v>12561</c:v>
                </c:pt>
                <c:pt idx="84">
                  <c:v>12694</c:v>
                </c:pt>
                <c:pt idx="85">
                  <c:v>12787</c:v>
                </c:pt>
                <c:pt idx="86">
                  <c:v>12819</c:v>
                </c:pt>
                <c:pt idx="87">
                  <c:v>12841</c:v>
                </c:pt>
                <c:pt idx="88">
                  <c:v>12860</c:v>
                </c:pt>
                <c:pt idx="89">
                  <c:v>12883</c:v>
                </c:pt>
                <c:pt idx="90">
                  <c:v>12906</c:v>
                </c:pt>
                <c:pt idx="91">
                  <c:v>12932</c:v>
                </c:pt>
                <c:pt idx="92">
                  <c:v>12954</c:v>
                </c:pt>
                <c:pt idx="93">
                  <c:v>12970</c:v>
                </c:pt>
                <c:pt idx="94">
                  <c:v>12985</c:v>
                </c:pt>
                <c:pt idx="95">
                  <c:v>12998</c:v>
                </c:pt>
                <c:pt idx="96">
                  <c:v>13013</c:v>
                </c:pt>
                <c:pt idx="97">
                  <c:v>13027</c:v>
                </c:pt>
                <c:pt idx="98">
                  <c:v>13055</c:v>
                </c:pt>
                <c:pt idx="99">
                  <c:v>13077</c:v>
                </c:pt>
                <c:pt idx="100">
                  <c:v>13090</c:v>
                </c:pt>
                <c:pt idx="101">
                  <c:v>13103</c:v>
                </c:pt>
                <c:pt idx="102">
                  <c:v>13160</c:v>
                </c:pt>
                <c:pt idx="103">
                  <c:v>13186</c:v>
                </c:pt>
                <c:pt idx="104">
                  <c:v>13210</c:v>
                </c:pt>
                <c:pt idx="105">
                  <c:v>13239</c:v>
                </c:pt>
                <c:pt idx="106">
                  <c:v>13325</c:v>
                </c:pt>
                <c:pt idx="107">
                  <c:v>13352</c:v>
                </c:pt>
                <c:pt idx="108">
                  <c:v>13384</c:v>
                </c:pt>
                <c:pt idx="109">
                  <c:v>13403</c:v>
                </c:pt>
                <c:pt idx="110">
                  <c:v>13620</c:v>
                </c:pt>
                <c:pt idx="111">
                  <c:v>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0-4BE3-8658-580871C212FE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'Burr spike 1 2 Cov '!$K$13:$K$124</c:f>
              <c:numCache>
                <c:formatCode>General</c:formatCode>
                <c:ptCount val="112"/>
                <c:pt idx="0">
                  <c:v>3614.0040516639633</c:v>
                </c:pt>
                <c:pt idx="1">
                  <c:v>3825.7730304044867</c:v>
                </c:pt>
                <c:pt idx="2">
                  <c:v>4436.1913088564497</c:v>
                </c:pt>
                <c:pt idx="3">
                  <c:v>4598.9786270356371</c:v>
                </c:pt>
                <c:pt idx="4">
                  <c:v>4748.0471136337046</c:v>
                </c:pt>
                <c:pt idx="5">
                  <c:v>5197.9946345520111</c:v>
                </c:pt>
                <c:pt idx="6">
                  <c:v>5872.2510132562229</c:v>
                </c:pt>
                <c:pt idx="7">
                  <c:v>6185.4474808608747</c:v>
                </c:pt>
                <c:pt idx="8">
                  <c:v>6301.3863770093267</c:v>
                </c:pt>
                <c:pt idx="9">
                  <c:v>6412.3183627319067</c:v>
                </c:pt>
                <c:pt idx="10">
                  <c:v>6518.881429857026</c:v>
                </c:pt>
                <c:pt idx="11">
                  <c:v>6621.58640640262</c:v>
                </c:pt>
                <c:pt idx="12">
                  <c:v>6720.8500625536235</c:v>
                </c:pt>
                <c:pt idx="13">
                  <c:v>6817.0178604520979</c:v>
                </c:pt>
                <c:pt idx="14">
                  <c:v>6910.3800609276568</c:v>
                </c:pt>
                <c:pt idx="15">
                  <c:v>7001.1834178954614</c:v>
                </c:pt>
                <c:pt idx="16">
                  <c:v>7297.2369178960871</c:v>
                </c:pt>
                <c:pt idx="17">
                  <c:v>7383.3374991305436</c:v>
                </c:pt>
                <c:pt idx="18">
                  <c:v>7467.4397428435004</c:v>
                </c:pt>
                <c:pt idx="19">
                  <c:v>7549.6845070113204</c:v>
                </c:pt>
                <c:pt idx="20">
                  <c:v>7630.1965290282124</c:v>
                </c:pt>
                <c:pt idx="21">
                  <c:v>7709.0869159646127</c:v>
                </c:pt>
                <c:pt idx="22">
                  <c:v>7786.4551564652629</c:v>
                </c:pt>
                <c:pt idx="23">
                  <c:v>8040.6410026795866</c:v>
                </c:pt>
                <c:pt idx="24">
                  <c:v>8115.0807548663215</c:v>
                </c:pt>
                <c:pt idx="25">
                  <c:v>8188.2446632344199</c:v>
                </c:pt>
                <c:pt idx="26">
                  <c:v>8260.1994661019198</c:v>
                </c:pt>
                <c:pt idx="27">
                  <c:v>8331.0061631926856</c:v>
                </c:pt>
                <c:pt idx="28">
                  <c:v>8400.7206888875153</c:v>
                </c:pt>
                <c:pt idx="29">
                  <c:v>8469.3944863818306</c:v>
                </c:pt>
                <c:pt idx="30">
                  <c:v>8689.4014206374832</c:v>
                </c:pt>
                <c:pt idx="31">
                  <c:v>9036.3027795579001</c:v>
                </c:pt>
                <c:pt idx="32">
                  <c:v>9141.2945435021411</c:v>
                </c:pt>
                <c:pt idx="33">
                  <c:v>9205.9108968926466</c:v>
                </c:pt>
                <c:pt idx="34">
                  <c:v>9269.695794668598</c:v>
                </c:pt>
                <c:pt idx="35">
                  <c:v>9332.681896246253</c:v>
                </c:pt>
                <c:pt idx="36">
                  <c:v>9394.8997332608615</c:v>
                </c:pt>
                <c:pt idx="37">
                  <c:v>9600.7259537220179</c:v>
                </c:pt>
                <c:pt idx="38">
                  <c:v>9661.3945091576206</c:v>
                </c:pt>
                <c:pt idx="39">
                  <c:v>9721.3765234246584</c:v>
                </c:pt>
                <c:pt idx="40">
                  <c:v>9780.6956851047671</c:v>
                </c:pt>
                <c:pt idx="41">
                  <c:v>9839.3743214949609</c:v>
                </c:pt>
                <c:pt idx="42">
                  <c:v>9897.4335076810385</c:v>
                </c:pt>
                <c:pt idx="43">
                  <c:v>9954.893163456125</c:v>
                </c:pt>
                <c:pt idx="44">
                  <c:v>10011.772140241696</c:v>
                </c:pt>
                <c:pt idx="45">
                  <c:v>10068.088301078378</c:v>
                </c:pt>
                <c:pt idx="46">
                  <c:v>10123.858591654649</c:v>
                </c:pt>
                <c:pt idx="47">
                  <c:v>10179.099105889107</c:v>
                </c:pt>
                <c:pt idx="48">
                  <c:v>10233.82514517955</c:v>
                </c:pt>
                <c:pt idx="49">
                  <c:v>10288.051272048684</c:v>
                </c:pt>
                <c:pt idx="50">
                  <c:v>10467.987543117075</c:v>
                </c:pt>
                <c:pt idx="51">
                  <c:v>10521.179932017885</c:v>
                </c:pt>
                <c:pt idx="52">
                  <c:v>10697.745722541118</c:v>
                </c:pt>
                <c:pt idx="53">
                  <c:v>10749.958767409278</c:v>
                </c:pt>
                <c:pt idx="54">
                  <c:v>10923.328199008905</c:v>
                </c:pt>
                <c:pt idx="55">
                  <c:v>10974.611588083113</c:v>
                </c:pt>
                <c:pt idx="56">
                  <c:v>11025.48171596031</c:v>
                </c:pt>
                <c:pt idx="57">
                  <c:v>11075.948669907264</c:v>
                </c:pt>
                <c:pt idx="58">
                  <c:v>11336.780480814015</c:v>
                </c:pt>
                <c:pt idx="59">
                  <c:v>11595.000000000004</c:v>
                </c:pt>
                <c:pt idx="60">
                  <c:v>11644.08142352707</c:v>
                </c:pt>
                <c:pt idx="61">
                  <c:v>11692.797848447408</c:v>
                </c:pt>
                <c:pt idx="62">
                  <c:v>11741.157477322342</c:v>
                </c:pt>
                <c:pt idx="63">
                  <c:v>11789.168203501989</c:v>
                </c:pt>
                <c:pt idx="64">
                  <c:v>11836.837626719209</c:v>
                </c:pt>
                <c:pt idx="65">
                  <c:v>11884.173069292427</c:v>
                </c:pt>
                <c:pt idx="66">
                  <c:v>11931.181588862555</c:v>
                </c:pt>
                <c:pt idx="67">
                  <c:v>11977.869992655589</c:v>
                </c:pt>
                <c:pt idx="68">
                  <c:v>12024.244850327192</c:v>
                </c:pt>
                <c:pt idx="69">
                  <c:v>12070.312503814168</c:v>
                </c:pt>
                <c:pt idx="70">
                  <c:v>12116.079080077363</c:v>
                </c:pt>
                <c:pt idx="71">
                  <c:v>12161.550500180052</c:v>
                </c:pt>
                <c:pt idx="72">
                  <c:v>12206.732489679909</c:v>
                </c:pt>
                <c:pt idx="73">
                  <c:v>12251.630586497062</c:v>
                </c:pt>
                <c:pt idx="74">
                  <c:v>12296.250151227037</c:v>
                </c:pt>
                <c:pt idx="75">
                  <c:v>12340.596373582553</c:v>
                </c:pt>
                <c:pt idx="76">
                  <c:v>12384.674280382929</c:v>
                </c:pt>
                <c:pt idx="77">
                  <c:v>12428.488742385487</c:v>
                </c:pt>
                <c:pt idx="78">
                  <c:v>12472.044482888065</c:v>
                </c:pt>
                <c:pt idx="79">
                  <c:v>12515.346081127112</c:v>
                </c:pt>
                <c:pt idx="80">
                  <c:v>12558.397980153117</c:v>
                </c:pt>
                <c:pt idx="81">
                  <c:v>12601.204492430083</c:v>
                </c:pt>
                <c:pt idx="82">
                  <c:v>12687.571436565957</c:v>
                </c:pt>
                <c:pt idx="83">
                  <c:v>12907.9842585799</c:v>
                </c:pt>
                <c:pt idx="84">
                  <c:v>13015.83667618138</c:v>
                </c:pt>
                <c:pt idx="85">
                  <c:v>13057.564502376919</c:v>
                </c:pt>
                <c:pt idx="86">
                  <c:v>13099.067461626988</c:v>
                </c:pt>
                <c:pt idx="87">
                  <c:v>13140.349172526674</c:v>
                </c:pt>
                <c:pt idx="88">
                  <c:v>13181.413155979595</c:v>
                </c:pt>
                <c:pt idx="89">
                  <c:v>13222.26283817213</c:v>
                </c:pt>
                <c:pt idx="90">
                  <c:v>13262.901553981346</c:v>
                </c:pt>
                <c:pt idx="91">
                  <c:v>13303.332551037882</c:v>
                </c:pt>
                <c:pt idx="92">
                  <c:v>13343.558992215261</c:v>
                </c:pt>
                <c:pt idx="93">
                  <c:v>13383.583959889625</c:v>
                </c:pt>
                <c:pt idx="94">
                  <c:v>13423.410457514623</c:v>
                </c:pt>
                <c:pt idx="95">
                  <c:v>13463.041412968098</c:v>
                </c:pt>
                <c:pt idx="96">
                  <c:v>13502.479680997652</c:v>
                </c:pt>
                <c:pt idx="97">
                  <c:v>13541.728046545635</c:v>
                </c:pt>
                <c:pt idx="98">
                  <c:v>13580.789226507821</c:v>
                </c:pt>
                <c:pt idx="99">
                  <c:v>13619.66587104085</c:v>
                </c:pt>
                <c:pt idx="100">
                  <c:v>13658.360568858243</c:v>
                </c:pt>
                <c:pt idx="101">
                  <c:v>13696.875845855724</c:v>
                </c:pt>
                <c:pt idx="102">
                  <c:v>13735.214168837461</c:v>
                </c:pt>
                <c:pt idx="103">
                  <c:v>13773.377948122386</c:v>
                </c:pt>
                <c:pt idx="104">
                  <c:v>13811.369537705003</c:v>
                </c:pt>
                <c:pt idx="105">
                  <c:v>13849.191238292438</c:v>
                </c:pt>
                <c:pt idx="106">
                  <c:v>13886.845298561206</c:v>
                </c:pt>
                <c:pt idx="107">
                  <c:v>13924.333917072741</c:v>
                </c:pt>
                <c:pt idx="108">
                  <c:v>13961.659243518956</c:v>
                </c:pt>
                <c:pt idx="109">
                  <c:v>13998.823380405149</c:v>
                </c:pt>
                <c:pt idx="110">
                  <c:v>14119.1562589554</c:v>
                </c:pt>
                <c:pt idx="111">
                  <c:v>14310.96474376548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0-4BE3-8658-580871C2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91264"/>
        <c:axId val="570290608"/>
      </c:lineChart>
      <c:catAx>
        <c:axId val="5702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weeks since launch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608"/>
        <c:crosses val="autoZero"/>
        <c:auto val="1"/>
        <c:lblAlgn val="ctr"/>
        <c:lblOffset val="100"/>
        <c:noMultiLvlLbl val="0"/>
      </c:catAx>
      <c:valAx>
        <c:axId val="57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Number of Adopters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Burr XII w/ two covariates and spike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2 Cov '!$B$13:$B$124</c15:sqref>
                  </c15:fullRef>
                </c:ext>
              </c:extLst>
              <c:f>'Burr spike 1 2 Cov '!$B$14:$B$124</c:f>
              <c:numCache>
                <c:formatCode>General</c:formatCode>
                <c:ptCount val="111"/>
                <c:pt idx="0">
                  <c:v>235</c:v>
                </c:pt>
                <c:pt idx="1">
                  <c:v>574</c:v>
                </c:pt>
                <c:pt idx="2">
                  <c:v>241</c:v>
                </c:pt>
                <c:pt idx="3">
                  <c:v>160</c:v>
                </c:pt>
                <c:pt idx="4">
                  <c:v>426</c:v>
                </c:pt>
                <c:pt idx="5">
                  <c:v>458</c:v>
                </c:pt>
                <c:pt idx="6">
                  <c:v>374</c:v>
                </c:pt>
                <c:pt idx="7">
                  <c:v>167</c:v>
                </c:pt>
                <c:pt idx="8">
                  <c:v>106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  <c:pt idx="12">
                  <c:v>75</c:v>
                </c:pt>
                <c:pt idx="13">
                  <c:v>72</c:v>
                </c:pt>
                <c:pt idx="14">
                  <c:v>102</c:v>
                </c:pt>
                <c:pt idx="15">
                  <c:v>207</c:v>
                </c:pt>
                <c:pt idx="16">
                  <c:v>57</c:v>
                </c:pt>
                <c:pt idx="17">
                  <c:v>43</c:v>
                </c:pt>
                <c:pt idx="18">
                  <c:v>60</c:v>
                </c:pt>
                <c:pt idx="19">
                  <c:v>59</c:v>
                </c:pt>
                <c:pt idx="20">
                  <c:v>46</c:v>
                </c:pt>
                <c:pt idx="21">
                  <c:v>40</c:v>
                </c:pt>
                <c:pt idx="22">
                  <c:v>135</c:v>
                </c:pt>
                <c:pt idx="23">
                  <c:v>47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29</c:v>
                </c:pt>
                <c:pt idx="29">
                  <c:v>397</c:v>
                </c:pt>
                <c:pt idx="30">
                  <c:v>208</c:v>
                </c:pt>
                <c:pt idx="31">
                  <c:v>64</c:v>
                </c:pt>
                <c:pt idx="32">
                  <c:v>46</c:v>
                </c:pt>
                <c:pt idx="33">
                  <c:v>37</c:v>
                </c:pt>
                <c:pt idx="34">
                  <c:v>39</c:v>
                </c:pt>
                <c:pt idx="35">
                  <c:v>47</c:v>
                </c:pt>
                <c:pt idx="36">
                  <c:v>120</c:v>
                </c:pt>
                <c:pt idx="37">
                  <c:v>55</c:v>
                </c:pt>
                <c:pt idx="38">
                  <c:v>50</c:v>
                </c:pt>
                <c:pt idx="39">
                  <c:v>40</c:v>
                </c:pt>
                <c:pt idx="40">
                  <c:v>32</c:v>
                </c:pt>
                <c:pt idx="41">
                  <c:v>44</c:v>
                </c:pt>
                <c:pt idx="42">
                  <c:v>48</c:v>
                </c:pt>
                <c:pt idx="43">
                  <c:v>56</c:v>
                </c:pt>
                <c:pt idx="44">
                  <c:v>60</c:v>
                </c:pt>
                <c:pt idx="45">
                  <c:v>52</c:v>
                </c:pt>
                <c:pt idx="46">
                  <c:v>42</c:v>
                </c:pt>
                <c:pt idx="47">
                  <c:v>50</c:v>
                </c:pt>
                <c:pt idx="48">
                  <c:v>58</c:v>
                </c:pt>
                <c:pt idx="49">
                  <c:v>422</c:v>
                </c:pt>
                <c:pt idx="50">
                  <c:v>171</c:v>
                </c:pt>
                <c:pt idx="51">
                  <c:v>253</c:v>
                </c:pt>
                <c:pt idx="52">
                  <c:v>97</c:v>
                </c:pt>
                <c:pt idx="53">
                  <c:v>187</c:v>
                </c:pt>
                <c:pt idx="54">
                  <c:v>115</c:v>
                </c:pt>
                <c:pt idx="55">
                  <c:v>72</c:v>
                </c:pt>
                <c:pt idx="56">
                  <c:v>63</c:v>
                </c:pt>
                <c:pt idx="57">
                  <c:v>416</c:v>
                </c:pt>
                <c:pt idx="58">
                  <c:v>324</c:v>
                </c:pt>
                <c:pt idx="59">
                  <c:v>86</c:v>
                </c:pt>
                <c:pt idx="60">
                  <c:v>53</c:v>
                </c:pt>
                <c:pt idx="61">
                  <c:v>45</c:v>
                </c:pt>
                <c:pt idx="62">
                  <c:v>54</c:v>
                </c:pt>
                <c:pt idx="63">
                  <c:v>97</c:v>
                </c:pt>
                <c:pt idx="64">
                  <c:v>110</c:v>
                </c:pt>
                <c:pt idx="65">
                  <c:v>40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27</c:v>
                </c:pt>
                <c:pt idx="70">
                  <c:v>25</c:v>
                </c:pt>
                <c:pt idx="71">
                  <c:v>15</c:v>
                </c:pt>
                <c:pt idx="72">
                  <c:v>18</c:v>
                </c:pt>
                <c:pt idx="73">
                  <c:v>22</c:v>
                </c:pt>
                <c:pt idx="74">
                  <c:v>17</c:v>
                </c:pt>
                <c:pt idx="75">
                  <c:v>32</c:v>
                </c:pt>
                <c:pt idx="76">
                  <c:v>85</c:v>
                </c:pt>
                <c:pt idx="77">
                  <c:v>30</c:v>
                </c:pt>
                <c:pt idx="78">
                  <c:v>22</c:v>
                </c:pt>
                <c:pt idx="79">
                  <c:v>16</c:v>
                </c:pt>
                <c:pt idx="80">
                  <c:v>25</c:v>
                </c:pt>
                <c:pt idx="81">
                  <c:v>24</c:v>
                </c:pt>
                <c:pt idx="82">
                  <c:v>19</c:v>
                </c:pt>
                <c:pt idx="83">
                  <c:v>133</c:v>
                </c:pt>
                <c:pt idx="84">
                  <c:v>93</c:v>
                </c:pt>
                <c:pt idx="85">
                  <c:v>32</c:v>
                </c:pt>
                <c:pt idx="86">
                  <c:v>22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28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57</c:v>
                </c:pt>
                <c:pt idx="102">
                  <c:v>26</c:v>
                </c:pt>
                <c:pt idx="103">
                  <c:v>24</c:v>
                </c:pt>
                <c:pt idx="104">
                  <c:v>29</c:v>
                </c:pt>
                <c:pt idx="105">
                  <c:v>86</c:v>
                </c:pt>
                <c:pt idx="106">
                  <c:v>27</c:v>
                </c:pt>
                <c:pt idx="107">
                  <c:v>32</c:v>
                </c:pt>
                <c:pt idx="108">
                  <c:v>19</c:v>
                </c:pt>
                <c:pt idx="109">
                  <c:v>217</c:v>
                </c:pt>
                <c:pt idx="1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03A-8934-FAAA42D083B5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2 Cov '!$J$13:$J$124</c15:sqref>
                  </c15:fullRef>
                </c:ext>
              </c:extLst>
              <c:f>'Burr spike 1 2 Cov '!$J$14:$J$124</c:f>
              <c:numCache>
                <c:formatCode>General</c:formatCode>
                <c:ptCount val="111"/>
                <c:pt idx="0">
                  <c:v>211.76897874052347</c:v>
                </c:pt>
                <c:pt idx="1">
                  <c:v>610.41827845196303</c:v>
                </c:pt>
                <c:pt idx="2">
                  <c:v>162.787318179187</c:v>
                </c:pt>
                <c:pt idx="3">
                  <c:v>149.06848659806738</c:v>
                </c:pt>
                <c:pt idx="4">
                  <c:v>449.94752091830668</c:v>
                </c:pt>
                <c:pt idx="5">
                  <c:v>674.2563787042119</c:v>
                </c:pt>
                <c:pt idx="6">
                  <c:v>313.1964676046519</c:v>
                </c:pt>
                <c:pt idx="7">
                  <c:v>115.93889614845165</c:v>
                </c:pt>
                <c:pt idx="8">
                  <c:v>110.93198572257988</c:v>
                </c:pt>
                <c:pt idx="9">
                  <c:v>106.56306712511886</c:v>
                </c:pt>
                <c:pt idx="10">
                  <c:v>102.70497654559371</c:v>
                </c:pt>
                <c:pt idx="11">
                  <c:v>99.263656151003246</c:v>
                </c:pt>
                <c:pt idx="12">
                  <c:v>96.167797898474049</c:v>
                </c:pt>
                <c:pt idx="13">
                  <c:v>93.362200475558566</c:v>
                </c:pt>
                <c:pt idx="14">
                  <c:v>90.803356967804532</c:v>
                </c:pt>
                <c:pt idx="15">
                  <c:v>296.05350000062566</c:v>
                </c:pt>
                <c:pt idx="16">
                  <c:v>86.100581234456172</c:v>
                </c:pt>
                <c:pt idx="17">
                  <c:v>84.102243712956877</c:v>
                </c:pt>
                <c:pt idx="18">
                  <c:v>82.244764167819767</c:v>
                </c:pt>
                <c:pt idx="19">
                  <c:v>80.512022016892089</c:v>
                </c:pt>
                <c:pt idx="20">
                  <c:v>78.890386936400034</c:v>
                </c:pt>
                <c:pt idx="21">
                  <c:v>77.368240500650188</c:v>
                </c:pt>
                <c:pt idx="22">
                  <c:v>254.18584621432336</c:v>
                </c:pt>
                <c:pt idx="23">
                  <c:v>74.439752186734509</c:v>
                </c:pt>
                <c:pt idx="24">
                  <c:v>73.16390836809822</c:v>
                </c:pt>
                <c:pt idx="25">
                  <c:v>71.954802867498984</c:v>
                </c:pt>
                <c:pt idx="26">
                  <c:v>70.806697090764857</c:v>
                </c:pt>
                <c:pt idx="27">
                  <c:v>69.714525694830115</c:v>
                </c:pt>
                <c:pt idx="28">
                  <c:v>68.673797494315494</c:v>
                </c:pt>
                <c:pt idx="29">
                  <c:v>220.00693425565206</c:v>
                </c:pt>
                <c:pt idx="30">
                  <c:v>346.90135892041633</c:v>
                </c:pt>
                <c:pt idx="31">
                  <c:v>104.99176394424146</c:v>
                </c:pt>
                <c:pt idx="32">
                  <c:v>64.61635339050622</c:v>
                </c:pt>
                <c:pt idx="33">
                  <c:v>63.784897775950803</c:v>
                </c:pt>
                <c:pt idx="34">
                  <c:v>62.986101577655631</c:v>
                </c:pt>
                <c:pt idx="35">
                  <c:v>62.21783701460776</c:v>
                </c:pt>
                <c:pt idx="36">
                  <c:v>205.8262204611564</c:v>
                </c:pt>
                <c:pt idx="37">
                  <c:v>60.66855543560299</c:v>
                </c:pt>
                <c:pt idx="38">
                  <c:v>59.982014267038032</c:v>
                </c:pt>
                <c:pt idx="39">
                  <c:v>59.319161680108174</c:v>
                </c:pt>
                <c:pt idx="40">
                  <c:v>58.678636390192956</c:v>
                </c:pt>
                <c:pt idx="41">
                  <c:v>58.059186186077994</c:v>
                </c:pt>
                <c:pt idx="42">
                  <c:v>57.459655775086823</c:v>
                </c:pt>
                <c:pt idx="43">
                  <c:v>56.878976785570664</c:v>
                </c:pt>
                <c:pt idx="44">
                  <c:v>56.316160836683508</c:v>
                </c:pt>
                <c:pt idx="45">
                  <c:v>55.770290576271158</c:v>
                </c:pt>
                <c:pt idx="46">
                  <c:v>55.240514234456953</c:v>
                </c:pt>
                <c:pt idx="47">
                  <c:v>54.726039290443453</c:v>
                </c:pt>
                <c:pt idx="48">
                  <c:v>54.22612686913503</c:v>
                </c:pt>
                <c:pt idx="49">
                  <c:v>179.93627106839151</c:v>
                </c:pt>
                <c:pt idx="50">
                  <c:v>53.192388900809796</c:v>
                </c:pt>
                <c:pt idx="51">
                  <c:v>176.56579052323292</c:v>
                </c:pt>
                <c:pt idx="52">
                  <c:v>52.213044868159386</c:v>
                </c:pt>
                <c:pt idx="53">
                  <c:v>173.36943159962689</c:v>
                </c:pt>
                <c:pt idx="54">
                  <c:v>51.283389074208124</c:v>
                </c:pt>
                <c:pt idx="55">
                  <c:v>50.870127877196509</c:v>
                </c:pt>
                <c:pt idx="56">
                  <c:v>50.466953946954575</c:v>
                </c:pt>
                <c:pt idx="57">
                  <c:v>260.83181090675146</c:v>
                </c:pt>
                <c:pt idx="58">
                  <c:v>258.21951918598847</c:v>
                </c:pt>
                <c:pt idx="59">
                  <c:v>49.081423527066057</c:v>
                </c:pt>
                <c:pt idx="60">
                  <c:v>48.716424920338426</c:v>
                </c:pt>
                <c:pt idx="61">
                  <c:v>48.359628874934039</c:v>
                </c:pt>
                <c:pt idx="62">
                  <c:v>48.010726179647435</c:v>
                </c:pt>
                <c:pt idx="63">
                  <c:v>47.669423217220078</c:v>
                </c:pt>
                <c:pt idx="64">
                  <c:v>47.335442573218522</c:v>
                </c:pt>
                <c:pt idx="65">
                  <c:v>47.008519570129366</c:v>
                </c:pt>
                <c:pt idx="66">
                  <c:v>46.688403793033288</c:v>
                </c:pt>
                <c:pt idx="67">
                  <c:v>46.374857671602513</c:v>
                </c:pt>
                <c:pt idx="68">
                  <c:v>46.067653486975864</c:v>
                </c:pt>
                <c:pt idx="69">
                  <c:v>45.766576263195667</c:v>
                </c:pt>
                <c:pt idx="70">
                  <c:v>45.471420102688882</c:v>
                </c:pt>
                <c:pt idx="71">
                  <c:v>45.181989499857231</c:v>
                </c:pt>
                <c:pt idx="72">
                  <c:v>44.898096817153473</c:v>
                </c:pt>
                <c:pt idx="73">
                  <c:v>44.619564729975536</c:v>
                </c:pt>
                <c:pt idx="74">
                  <c:v>44.346222355516474</c:v>
                </c:pt>
                <c:pt idx="75">
                  <c:v>44.077906800375935</c:v>
                </c:pt>
                <c:pt idx="76">
                  <c:v>43.814462002557811</c:v>
                </c:pt>
                <c:pt idx="77">
                  <c:v>43.555740502576782</c:v>
                </c:pt>
                <c:pt idx="78">
                  <c:v>43.301598239048005</c:v>
                </c:pt>
                <c:pt idx="79">
                  <c:v>43.051899026004818</c:v>
                </c:pt>
                <c:pt idx="80">
                  <c:v>42.806512276965272</c:v>
                </c:pt>
                <c:pt idx="81">
                  <c:v>86.366944135874888</c:v>
                </c:pt>
                <c:pt idx="82">
                  <c:v>220.41282201394338</c:v>
                </c:pt>
                <c:pt idx="83">
                  <c:v>107.85241760148055</c:v>
                </c:pt>
                <c:pt idx="84">
                  <c:v>41.727826195539407</c:v>
                </c:pt>
                <c:pt idx="85">
                  <c:v>41.502959250067804</c:v>
                </c:pt>
                <c:pt idx="86">
                  <c:v>41.281710899685976</c:v>
                </c:pt>
                <c:pt idx="87">
                  <c:v>41.06398345292132</c:v>
                </c:pt>
                <c:pt idx="88">
                  <c:v>40.849682192535361</c:v>
                </c:pt>
                <c:pt idx="89">
                  <c:v>40.638715809216187</c:v>
                </c:pt>
                <c:pt idx="90">
                  <c:v>40.430997056534828</c:v>
                </c:pt>
                <c:pt idx="91">
                  <c:v>40.226441177380053</c:v>
                </c:pt>
                <c:pt idx="92">
                  <c:v>40.024967674364746</c:v>
                </c:pt>
                <c:pt idx="93">
                  <c:v>39.826497624997884</c:v>
                </c:pt>
                <c:pt idx="94">
                  <c:v>39.630955453474606</c:v>
                </c:pt>
                <c:pt idx="95">
                  <c:v>39.438268029555111</c:v>
                </c:pt>
                <c:pt idx="96">
                  <c:v>39.248365547983077</c:v>
                </c:pt>
                <c:pt idx="97">
                  <c:v>39.061179962186145</c:v>
                </c:pt>
                <c:pt idx="98">
                  <c:v>38.876644533029136</c:v>
                </c:pt>
                <c:pt idx="99">
                  <c:v>38.694697817392168</c:v>
                </c:pt>
                <c:pt idx="100">
                  <c:v>38.515276997481848</c:v>
                </c:pt>
                <c:pt idx="101">
                  <c:v>38.33832298173639</c:v>
                </c:pt>
                <c:pt idx="102">
                  <c:v>38.163779284924502</c:v>
                </c:pt>
                <c:pt idx="103">
                  <c:v>37.991589582616463</c:v>
                </c:pt>
                <c:pt idx="104">
                  <c:v>37.821700587435259</c:v>
                </c:pt>
                <c:pt idx="105">
                  <c:v>37.654060268767182</c:v>
                </c:pt>
                <c:pt idx="106">
                  <c:v>37.488618511535854</c:v>
                </c:pt>
                <c:pt idx="107">
                  <c:v>37.325326446214262</c:v>
                </c:pt>
                <c:pt idx="108">
                  <c:v>37.164136886193099</c:v>
                </c:pt>
                <c:pt idx="109">
                  <c:v>120.33287855025009</c:v>
                </c:pt>
                <c:pt idx="110">
                  <c:v>191.80848481008098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03A-8934-FAAA42D0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33720"/>
        <c:axId val="861334704"/>
      </c:barChart>
      <c:catAx>
        <c:axId val="861333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4704"/>
        <c:crosses val="autoZero"/>
        <c:auto val="1"/>
        <c:lblAlgn val="ctr"/>
        <c:lblOffset val="100"/>
        <c:noMultiLvlLbl val="0"/>
      </c:catAx>
      <c:valAx>
        <c:axId val="861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Burr XII w/ two covariates and spike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'Burr spike 1 3 Cov '!$C$13:$C$124</c:f>
              <c:numCache>
                <c:formatCode>General</c:formatCode>
                <c:ptCount val="112"/>
                <c:pt idx="0">
                  <c:v>3845</c:v>
                </c:pt>
                <c:pt idx="1">
                  <c:v>4080</c:v>
                </c:pt>
                <c:pt idx="2">
                  <c:v>4654</c:v>
                </c:pt>
                <c:pt idx="3">
                  <c:v>4895</c:v>
                </c:pt>
                <c:pt idx="4">
                  <c:v>5055</c:v>
                </c:pt>
                <c:pt idx="5">
                  <c:v>5481</c:v>
                </c:pt>
                <c:pt idx="6">
                  <c:v>5939</c:v>
                </c:pt>
                <c:pt idx="7">
                  <c:v>6313</c:v>
                </c:pt>
                <c:pt idx="8">
                  <c:v>6480</c:v>
                </c:pt>
                <c:pt idx="9">
                  <c:v>6586</c:v>
                </c:pt>
                <c:pt idx="10">
                  <c:v>6661</c:v>
                </c:pt>
                <c:pt idx="11">
                  <c:v>6723</c:v>
                </c:pt>
                <c:pt idx="12">
                  <c:v>6790</c:v>
                </c:pt>
                <c:pt idx="13">
                  <c:v>6865</c:v>
                </c:pt>
                <c:pt idx="14">
                  <c:v>6937</c:v>
                </c:pt>
                <c:pt idx="15">
                  <c:v>7039</c:v>
                </c:pt>
                <c:pt idx="16">
                  <c:v>7246</c:v>
                </c:pt>
                <c:pt idx="17">
                  <c:v>7303</c:v>
                </c:pt>
                <c:pt idx="18">
                  <c:v>7346</c:v>
                </c:pt>
                <c:pt idx="19">
                  <c:v>7406</c:v>
                </c:pt>
                <c:pt idx="20">
                  <c:v>7465</c:v>
                </c:pt>
                <c:pt idx="21">
                  <c:v>7511</c:v>
                </c:pt>
                <c:pt idx="22">
                  <c:v>7551</c:v>
                </c:pt>
                <c:pt idx="23">
                  <c:v>7686</c:v>
                </c:pt>
                <c:pt idx="24">
                  <c:v>7733</c:v>
                </c:pt>
                <c:pt idx="25">
                  <c:v>7776</c:v>
                </c:pt>
                <c:pt idx="26">
                  <c:v>7818</c:v>
                </c:pt>
                <c:pt idx="27">
                  <c:v>7861</c:v>
                </c:pt>
                <c:pt idx="28">
                  <c:v>7901</c:v>
                </c:pt>
                <c:pt idx="29">
                  <c:v>7930</c:v>
                </c:pt>
                <c:pt idx="30">
                  <c:v>8327</c:v>
                </c:pt>
                <c:pt idx="31">
                  <c:v>8535</c:v>
                </c:pt>
                <c:pt idx="32">
                  <c:v>8599</c:v>
                </c:pt>
                <c:pt idx="33">
                  <c:v>8645</c:v>
                </c:pt>
                <c:pt idx="34">
                  <c:v>8682</c:v>
                </c:pt>
                <c:pt idx="35">
                  <c:v>8721</c:v>
                </c:pt>
                <c:pt idx="36">
                  <c:v>8768</c:v>
                </c:pt>
                <c:pt idx="37">
                  <c:v>8888</c:v>
                </c:pt>
                <c:pt idx="38">
                  <c:v>8943</c:v>
                </c:pt>
                <c:pt idx="39">
                  <c:v>8993</c:v>
                </c:pt>
                <c:pt idx="40">
                  <c:v>9033</c:v>
                </c:pt>
                <c:pt idx="41">
                  <c:v>9065</c:v>
                </c:pt>
                <c:pt idx="42">
                  <c:v>9109</c:v>
                </c:pt>
                <c:pt idx="43">
                  <c:v>9157</c:v>
                </c:pt>
                <c:pt idx="44">
                  <c:v>9213</c:v>
                </c:pt>
                <c:pt idx="45">
                  <c:v>9273</c:v>
                </c:pt>
                <c:pt idx="46">
                  <c:v>9325</c:v>
                </c:pt>
                <c:pt idx="47">
                  <c:v>9367</c:v>
                </c:pt>
                <c:pt idx="48">
                  <c:v>9417</c:v>
                </c:pt>
                <c:pt idx="49">
                  <c:v>9475</c:v>
                </c:pt>
                <c:pt idx="50">
                  <c:v>9897</c:v>
                </c:pt>
                <c:pt idx="51">
                  <c:v>10068</c:v>
                </c:pt>
                <c:pt idx="52">
                  <c:v>10321</c:v>
                </c:pt>
                <c:pt idx="53">
                  <c:v>10418</c:v>
                </c:pt>
                <c:pt idx="54">
                  <c:v>10605</c:v>
                </c:pt>
                <c:pt idx="55">
                  <c:v>10720</c:v>
                </c:pt>
                <c:pt idx="56">
                  <c:v>10792</c:v>
                </c:pt>
                <c:pt idx="57">
                  <c:v>10855</c:v>
                </c:pt>
                <c:pt idx="58">
                  <c:v>11271</c:v>
                </c:pt>
                <c:pt idx="59">
                  <c:v>11595</c:v>
                </c:pt>
                <c:pt idx="60">
                  <c:v>11681</c:v>
                </c:pt>
                <c:pt idx="61">
                  <c:v>11734</c:v>
                </c:pt>
                <c:pt idx="62">
                  <c:v>11779</c:v>
                </c:pt>
                <c:pt idx="63">
                  <c:v>11833</c:v>
                </c:pt>
                <c:pt idx="64">
                  <c:v>11930</c:v>
                </c:pt>
                <c:pt idx="65">
                  <c:v>12040</c:v>
                </c:pt>
                <c:pt idx="66">
                  <c:v>12080</c:v>
                </c:pt>
                <c:pt idx="67">
                  <c:v>12111</c:v>
                </c:pt>
                <c:pt idx="68">
                  <c:v>12148</c:v>
                </c:pt>
                <c:pt idx="69">
                  <c:v>12184</c:v>
                </c:pt>
                <c:pt idx="70">
                  <c:v>12211</c:v>
                </c:pt>
                <c:pt idx="71">
                  <c:v>12236</c:v>
                </c:pt>
                <c:pt idx="72">
                  <c:v>12251</c:v>
                </c:pt>
                <c:pt idx="73">
                  <c:v>12269</c:v>
                </c:pt>
                <c:pt idx="74">
                  <c:v>12291</c:v>
                </c:pt>
                <c:pt idx="75">
                  <c:v>12308</c:v>
                </c:pt>
                <c:pt idx="76">
                  <c:v>12340</c:v>
                </c:pt>
                <c:pt idx="77">
                  <c:v>12425</c:v>
                </c:pt>
                <c:pt idx="78">
                  <c:v>12455</c:v>
                </c:pt>
                <c:pt idx="79">
                  <c:v>12477</c:v>
                </c:pt>
                <c:pt idx="80">
                  <c:v>12493</c:v>
                </c:pt>
                <c:pt idx="81">
                  <c:v>12518</c:v>
                </c:pt>
                <c:pt idx="82">
                  <c:v>12542</c:v>
                </c:pt>
                <c:pt idx="83">
                  <c:v>12561</c:v>
                </c:pt>
                <c:pt idx="84">
                  <c:v>12694</c:v>
                </c:pt>
                <c:pt idx="85">
                  <c:v>12787</c:v>
                </c:pt>
                <c:pt idx="86">
                  <c:v>12819</c:v>
                </c:pt>
                <c:pt idx="87">
                  <c:v>12841</c:v>
                </c:pt>
                <c:pt idx="88">
                  <c:v>12860</c:v>
                </c:pt>
                <c:pt idx="89">
                  <c:v>12883</c:v>
                </c:pt>
                <c:pt idx="90">
                  <c:v>12906</c:v>
                </c:pt>
                <c:pt idx="91">
                  <c:v>12932</c:v>
                </c:pt>
                <c:pt idx="92">
                  <c:v>12954</c:v>
                </c:pt>
                <c:pt idx="93">
                  <c:v>12970</c:v>
                </c:pt>
                <c:pt idx="94">
                  <c:v>12985</c:v>
                </c:pt>
                <c:pt idx="95">
                  <c:v>12998</c:v>
                </c:pt>
                <c:pt idx="96">
                  <c:v>13013</c:v>
                </c:pt>
                <c:pt idx="97">
                  <c:v>13027</c:v>
                </c:pt>
                <c:pt idx="98">
                  <c:v>13055</c:v>
                </c:pt>
                <c:pt idx="99">
                  <c:v>13077</c:v>
                </c:pt>
                <c:pt idx="100">
                  <c:v>13090</c:v>
                </c:pt>
                <c:pt idx="101">
                  <c:v>13103</c:v>
                </c:pt>
                <c:pt idx="102">
                  <c:v>13160</c:v>
                </c:pt>
                <c:pt idx="103">
                  <c:v>13186</c:v>
                </c:pt>
                <c:pt idx="104">
                  <c:v>13210</c:v>
                </c:pt>
                <c:pt idx="105">
                  <c:v>13239</c:v>
                </c:pt>
                <c:pt idx="106">
                  <c:v>13325</c:v>
                </c:pt>
                <c:pt idx="107">
                  <c:v>13352</c:v>
                </c:pt>
                <c:pt idx="108">
                  <c:v>13384</c:v>
                </c:pt>
                <c:pt idx="109">
                  <c:v>13403</c:v>
                </c:pt>
                <c:pt idx="110">
                  <c:v>13620</c:v>
                </c:pt>
                <c:pt idx="111">
                  <c:v>13908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4-4317-8B7C-8615C6CAB43A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'Burr spike 1 3 Cov '!$K$13:$K$124</c:f>
              <c:numCache>
                <c:formatCode>General</c:formatCode>
                <c:ptCount val="112"/>
                <c:pt idx="0">
                  <c:v>3659.611994173853</c:v>
                </c:pt>
                <c:pt idx="1">
                  <c:v>3897.919788734554</c:v>
                </c:pt>
                <c:pt idx="2">
                  <c:v>4416.8879665551076</c:v>
                </c:pt>
                <c:pt idx="3">
                  <c:v>4591.7552059968175</c:v>
                </c:pt>
                <c:pt idx="4">
                  <c:v>4749.3293841444829</c:v>
                </c:pt>
                <c:pt idx="5">
                  <c:v>5230.6875526904869</c:v>
                </c:pt>
                <c:pt idx="6">
                  <c:v>5950.8742257228714</c:v>
                </c:pt>
                <c:pt idx="7">
                  <c:v>6276.9719954164839</c:v>
                </c:pt>
                <c:pt idx="8">
                  <c:v>6394.2033110794055</c:v>
                </c:pt>
                <c:pt idx="9">
                  <c:v>6505.4845239283923</c:v>
                </c:pt>
                <c:pt idx="10">
                  <c:v>6611.615193024757</c:v>
                </c:pt>
                <c:pt idx="11">
                  <c:v>6713.2306974680778</c:v>
                </c:pt>
                <c:pt idx="12">
                  <c:v>6810.8458524226253</c:v>
                </c:pt>
                <c:pt idx="13">
                  <c:v>6904.8846751767996</c:v>
                </c:pt>
                <c:pt idx="14">
                  <c:v>6995.7013229292879</c:v>
                </c:pt>
                <c:pt idx="15">
                  <c:v>7083.5952067564294</c:v>
                </c:pt>
                <c:pt idx="16">
                  <c:v>7305.0379652567444</c:v>
                </c:pt>
                <c:pt idx="17">
                  <c:v>7387.6972259995255</c:v>
                </c:pt>
                <c:pt idx="18">
                  <c:v>7468.1053084170017</c:v>
                </c:pt>
                <c:pt idx="19">
                  <c:v>7546.4300278071896</c:v>
                </c:pt>
                <c:pt idx="20">
                  <c:v>7622.8193727340013</c:v>
                </c:pt>
                <c:pt idx="21">
                  <c:v>7697.4046386079754</c:v>
                </c:pt>
                <c:pt idx="22">
                  <c:v>7770.3029461588003</c:v>
                </c:pt>
                <c:pt idx="23">
                  <c:v>7955.6235505229124</c:v>
                </c:pt>
                <c:pt idx="24">
                  <c:v>8025.3662074825825</c:v>
                </c:pt>
                <c:pt idx="25">
                  <c:v>8093.7087253965101</c:v>
                </c:pt>
                <c:pt idx="26">
                  <c:v>8160.7286556354693</c:v>
                </c:pt>
                <c:pt idx="27">
                  <c:v>8226.4966608094692</c:v>
                </c:pt>
                <c:pt idx="28">
                  <c:v>8291.077341983073</c:v>
                </c:pt>
                <c:pt idx="29">
                  <c:v>8354.5299417285351</c:v>
                </c:pt>
                <c:pt idx="30">
                  <c:v>8562.5442448655904</c:v>
                </c:pt>
                <c:pt idx="31">
                  <c:v>8893.1298013263004</c:v>
                </c:pt>
                <c:pt idx="32">
                  <c:v>8990.4458119557585</c:v>
                </c:pt>
                <c:pt idx="33">
                  <c:v>9049.5973673837689</c:v>
                </c:pt>
                <c:pt idx="34">
                  <c:v>9107.8594769478441</c:v>
                </c:pt>
                <c:pt idx="35">
                  <c:v>9165.2691772121925</c:v>
                </c:pt>
                <c:pt idx="36">
                  <c:v>9221.8610095469339</c:v>
                </c:pt>
                <c:pt idx="37">
                  <c:v>9366.8958701083939</c:v>
                </c:pt>
                <c:pt idx="38">
                  <c:v>9421.8926394245118</c:v>
                </c:pt>
                <c:pt idx="39">
                  <c:v>9476.1630723899834</c:v>
                </c:pt>
                <c:pt idx="40">
                  <c:v>9529.7337494559688</c:v>
                </c:pt>
                <c:pt idx="41">
                  <c:v>9582.6296720493556</c:v>
                </c:pt>
                <c:pt idx="42">
                  <c:v>9634.8743920320121</c:v>
                </c:pt>
                <c:pt idx="43">
                  <c:v>9686.4901253258813</c:v>
                </c:pt>
                <c:pt idx="44">
                  <c:v>9737.4978558632083</c:v>
                </c:pt>
                <c:pt idx="45">
                  <c:v>9787.9174304759745</c:v>
                </c:pt>
                <c:pt idx="46">
                  <c:v>9837.7676406481824</c:v>
                </c:pt>
                <c:pt idx="47">
                  <c:v>9887.0663019397434</c:v>
                </c:pt>
                <c:pt idx="48">
                  <c:v>9935.8303220246689</c:v>
                </c:pt>
                <c:pt idx="49">
                  <c:v>9984.0757642777498</c:v>
                </c:pt>
                <c:pt idx="50">
                  <c:v>10341.746141372001</c:v>
                </c:pt>
                <c:pt idx="51">
                  <c:v>10477.592228199703</c:v>
                </c:pt>
                <c:pt idx="52">
                  <c:v>10826.503066094529</c:v>
                </c:pt>
                <c:pt idx="53">
                  <c:v>10872.459146831921</c:v>
                </c:pt>
                <c:pt idx="54">
                  <c:v>10990.746288807144</c:v>
                </c:pt>
                <c:pt idx="55">
                  <c:v>11035.78640687499</c:v>
                </c:pt>
                <c:pt idx="56">
                  <c:v>11080.404699288447</c:v>
                </c:pt>
                <c:pt idx="57">
                  <c:v>11124.612101531677</c:v>
                </c:pt>
                <c:pt idx="58">
                  <c:v>11361.112728099512</c:v>
                </c:pt>
                <c:pt idx="59">
                  <c:v>11595.000000000004</c:v>
                </c:pt>
                <c:pt idx="60">
                  <c:v>11637.8503090821</c:v>
                </c:pt>
                <c:pt idx="61">
                  <c:v>11680.330698493233</c:v>
                </c:pt>
                <c:pt idx="62">
                  <c:v>11722.450000547529</c:v>
                </c:pt>
                <c:pt idx="63">
                  <c:v>11764.216702024758</c:v>
                </c:pt>
                <c:pt idx="64">
                  <c:v>11805.638964413856</c:v>
                </c:pt>
                <c:pt idx="65">
                  <c:v>11846.724639226619</c:v>
                </c:pt>
                <c:pt idx="66">
                  <c:v>11887.481285400787</c:v>
                </c:pt>
                <c:pt idx="67">
                  <c:v>11927.916184212156</c:v>
                </c:pt>
                <c:pt idx="68">
                  <c:v>11968.036352512727</c:v>
                </c:pt>
                <c:pt idx="69">
                  <c:v>12007.848557797519</c:v>
                </c:pt>
                <c:pt idx="70">
                  <c:v>12047.359327569879</c:v>
                </c:pt>
                <c:pt idx="71">
                  <c:v>12086.574963771051</c:v>
                </c:pt>
                <c:pt idx="72">
                  <c:v>12125.501552054855</c:v>
                </c:pt>
                <c:pt idx="73">
                  <c:v>12164.144972635226</c:v>
                </c:pt>
                <c:pt idx="74">
                  <c:v>12202.510910019661</c:v>
                </c:pt>
                <c:pt idx="75">
                  <c:v>12240.604860560446</c:v>
                </c:pt>
                <c:pt idx="76">
                  <c:v>12278.43214372852</c:v>
                </c:pt>
                <c:pt idx="77">
                  <c:v>12315.997906381417</c:v>
                </c:pt>
                <c:pt idx="78">
                  <c:v>12353.307133974889</c:v>
                </c:pt>
                <c:pt idx="79">
                  <c:v>12390.364656114889</c:v>
                </c:pt>
                <c:pt idx="80">
                  <c:v>12427.175152087342</c:v>
                </c:pt>
                <c:pt idx="81">
                  <c:v>12463.743159308944</c:v>
                </c:pt>
                <c:pt idx="82">
                  <c:v>12538.596100924047</c:v>
                </c:pt>
                <c:pt idx="83">
                  <c:v>12733.416750598899</c:v>
                </c:pt>
                <c:pt idx="84">
                  <c:v>12827.234320111778</c:v>
                </c:pt>
                <c:pt idx="85">
                  <c:v>12862.771166871426</c:v>
                </c:pt>
                <c:pt idx="86">
                  <c:v>12898.086915748123</c:v>
                </c:pt>
                <c:pt idx="87">
                  <c:v>12933.185352285045</c:v>
                </c:pt>
                <c:pt idx="88">
                  <c:v>12968.070155497257</c:v>
                </c:pt>
                <c:pt idx="89">
                  <c:v>13002.744902147289</c:v>
                </c:pt>
                <c:pt idx="90">
                  <c:v>13037.213069942914</c:v>
                </c:pt>
                <c:pt idx="91">
                  <c:v>13071.478043379781</c:v>
                </c:pt>
                <c:pt idx="92">
                  <c:v>13105.543114255255</c:v>
                </c:pt>
                <c:pt idx="93">
                  <c:v>13139.411488017135</c:v>
                </c:pt>
                <c:pt idx="94">
                  <c:v>13173.086285317799</c:v>
                </c:pt>
                <c:pt idx="95">
                  <c:v>13206.570545152897</c:v>
                </c:pt>
                <c:pt idx="96">
                  <c:v>13239.867227989553</c:v>
                </c:pt>
                <c:pt idx="97">
                  <c:v>13272.979219414456</c:v>
                </c:pt>
                <c:pt idx="98">
                  <c:v>13305.909331121386</c:v>
                </c:pt>
                <c:pt idx="99">
                  <c:v>13338.660305601468</c:v>
                </c:pt>
                <c:pt idx="100">
                  <c:v>13371.234816319775</c:v>
                </c:pt>
                <c:pt idx="101">
                  <c:v>13403.635471593894</c:v>
                </c:pt>
                <c:pt idx="102">
                  <c:v>13435.864816080802</c:v>
                </c:pt>
                <c:pt idx="103">
                  <c:v>13467.925333580204</c:v>
                </c:pt>
                <c:pt idx="104">
                  <c:v>13499.819448772334</c:v>
                </c:pt>
                <c:pt idx="105">
                  <c:v>13531.549528157093</c:v>
                </c:pt>
                <c:pt idx="106">
                  <c:v>13563.117883630783</c:v>
                </c:pt>
                <c:pt idx="107">
                  <c:v>13594.526773412557</c:v>
                </c:pt>
                <c:pt idx="108">
                  <c:v>13625.778403759103</c:v>
                </c:pt>
                <c:pt idx="109">
                  <c:v>13656.874930937718</c:v>
                </c:pt>
                <c:pt idx="110">
                  <c:v>13760.100690537713</c:v>
                </c:pt>
                <c:pt idx="111">
                  <c:v>13926.251271261366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4-4317-8B7C-8615C6CA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91264"/>
        <c:axId val="570290608"/>
      </c:lineChart>
      <c:catAx>
        <c:axId val="5702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weeks since launch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0608"/>
        <c:crosses val="autoZero"/>
        <c:auto val="1"/>
        <c:lblAlgn val="ctr"/>
        <c:lblOffset val="100"/>
        <c:noMultiLvlLbl val="0"/>
      </c:catAx>
      <c:valAx>
        <c:axId val="57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Number of Adopters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Burr XII w/ three covariates and spike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3 Cov '!$B$13:$B$124</c15:sqref>
                  </c15:fullRef>
                </c:ext>
              </c:extLst>
              <c:f>'Burr spike 1 3 Cov '!$B$14:$B$124</c:f>
              <c:numCache>
                <c:formatCode>General</c:formatCode>
                <c:ptCount val="111"/>
                <c:pt idx="0">
                  <c:v>235</c:v>
                </c:pt>
                <c:pt idx="1">
                  <c:v>574</c:v>
                </c:pt>
                <c:pt idx="2">
                  <c:v>241</c:v>
                </c:pt>
                <c:pt idx="3">
                  <c:v>160</c:v>
                </c:pt>
                <c:pt idx="4">
                  <c:v>426</c:v>
                </c:pt>
                <c:pt idx="5">
                  <c:v>458</c:v>
                </c:pt>
                <c:pt idx="6">
                  <c:v>374</c:v>
                </c:pt>
                <c:pt idx="7">
                  <c:v>167</c:v>
                </c:pt>
                <c:pt idx="8">
                  <c:v>106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  <c:pt idx="12">
                  <c:v>75</c:v>
                </c:pt>
                <c:pt idx="13">
                  <c:v>72</c:v>
                </c:pt>
                <c:pt idx="14">
                  <c:v>102</c:v>
                </c:pt>
                <c:pt idx="15">
                  <c:v>207</c:v>
                </c:pt>
                <c:pt idx="16">
                  <c:v>57</c:v>
                </c:pt>
                <c:pt idx="17">
                  <c:v>43</c:v>
                </c:pt>
                <c:pt idx="18">
                  <c:v>60</c:v>
                </c:pt>
                <c:pt idx="19">
                  <c:v>59</c:v>
                </c:pt>
                <c:pt idx="20">
                  <c:v>46</c:v>
                </c:pt>
                <c:pt idx="21">
                  <c:v>40</c:v>
                </c:pt>
                <c:pt idx="22">
                  <c:v>135</c:v>
                </c:pt>
                <c:pt idx="23">
                  <c:v>47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29</c:v>
                </c:pt>
                <c:pt idx="29">
                  <c:v>397</c:v>
                </c:pt>
                <c:pt idx="30">
                  <c:v>208</c:v>
                </c:pt>
                <c:pt idx="31">
                  <c:v>64</c:v>
                </c:pt>
                <c:pt idx="32">
                  <c:v>46</c:v>
                </c:pt>
                <c:pt idx="33">
                  <c:v>37</c:v>
                </c:pt>
                <c:pt idx="34">
                  <c:v>39</c:v>
                </c:pt>
                <c:pt idx="35">
                  <c:v>47</c:v>
                </c:pt>
                <c:pt idx="36">
                  <c:v>120</c:v>
                </c:pt>
                <c:pt idx="37">
                  <c:v>55</c:v>
                </c:pt>
                <c:pt idx="38">
                  <c:v>50</c:v>
                </c:pt>
                <c:pt idx="39">
                  <c:v>40</c:v>
                </c:pt>
                <c:pt idx="40">
                  <c:v>32</c:v>
                </c:pt>
                <c:pt idx="41">
                  <c:v>44</c:v>
                </c:pt>
                <c:pt idx="42">
                  <c:v>48</c:v>
                </c:pt>
                <c:pt idx="43">
                  <c:v>56</c:v>
                </c:pt>
                <c:pt idx="44">
                  <c:v>60</c:v>
                </c:pt>
                <c:pt idx="45">
                  <c:v>52</c:v>
                </c:pt>
                <c:pt idx="46">
                  <c:v>42</c:v>
                </c:pt>
                <c:pt idx="47">
                  <c:v>50</c:v>
                </c:pt>
                <c:pt idx="48">
                  <c:v>58</c:v>
                </c:pt>
                <c:pt idx="49">
                  <c:v>422</c:v>
                </c:pt>
                <c:pt idx="50">
                  <c:v>171</c:v>
                </c:pt>
                <c:pt idx="51">
                  <c:v>253</c:v>
                </c:pt>
                <c:pt idx="52">
                  <c:v>97</c:v>
                </c:pt>
                <c:pt idx="53">
                  <c:v>187</c:v>
                </c:pt>
                <c:pt idx="54">
                  <c:v>115</c:v>
                </c:pt>
                <c:pt idx="55">
                  <c:v>72</c:v>
                </c:pt>
                <c:pt idx="56">
                  <c:v>63</c:v>
                </c:pt>
                <c:pt idx="57">
                  <c:v>416</c:v>
                </c:pt>
                <c:pt idx="58">
                  <c:v>324</c:v>
                </c:pt>
                <c:pt idx="59">
                  <c:v>86</c:v>
                </c:pt>
                <c:pt idx="60">
                  <c:v>53</c:v>
                </c:pt>
                <c:pt idx="61">
                  <c:v>45</c:v>
                </c:pt>
                <c:pt idx="62">
                  <c:v>54</c:v>
                </c:pt>
                <c:pt idx="63">
                  <c:v>97</c:v>
                </c:pt>
                <c:pt idx="64">
                  <c:v>110</c:v>
                </c:pt>
                <c:pt idx="65">
                  <c:v>40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27</c:v>
                </c:pt>
                <c:pt idx="70">
                  <c:v>25</c:v>
                </c:pt>
                <c:pt idx="71">
                  <c:v>15</c:v>
                </c:pt>
                <c:pt idx="72">
                  <c:v>18</c:v>
                </c:pt>
                <c:pt idx="73">
                  <c:v>22</c:v>
                </c:pt>
                <c:pt idx="74">
                  <c:v>17</c:v>
                </c:pt>
                <c:pt idx="75">
                  <c:v>32</c:v>
                </c:pt>
                <c:pt idx="76">
                  <c:v>85</c:v>
                </c:pt>
                <c:pt idx="77">
                  <c:v>30</c:v>
                </c:pt>
                <c:pt idx="78">
                  <c:v>22</c:v>
                </c:pt>
                <c:pt idx="79">
                  <c:v>16</c:v>
                </c:pt>
                <c:pt idx="80">
                  <c:v>25</c:v>
                </c:pt>
                <c:pt idx="81">
                  <c:v>24</c:v>
                </c:pt>
                <c:pt idx="82">
                  <c:v>19</c:v>
                </c:pt>
                <c:pt idx="83">
                  <c:v>133</c:v>
                </c:pt>
                <c:pt idx="84">
                  <c:v>93</c:v>
                </c:pt>
                <c:pt idx="85">
                  <c:v>32</c:v>
                </c:pt>
                <c:pt idx="86">
                  <c:v>22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28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57</c:v>
                </c:pt>
                <c:pt idx="102">
                  <c:v>26</c:v>
                </c:pt>
                <c:pt idx="103">
                  <c:v>24</c:v>
                </c:pt>
                <c:pt idx="104">
                  <c:v>29</c:v>
                </c:pt>
                <c:pt idx="105">
                  <c:v>86</c:v>
                </c:pt>
                <c:pt idx="106">
                  <c:v>27</c:v>
                </c:pt>
                <c:pt idx="107">
                  <c:v>32</c:v>
                </c:pt>
                <c:pt idx="108">
                  <c:v>19</c:v>
                </c:pt>
                <c:pt idx="109">
                  <c:v>217</c:v>
                </c:pt>
                <c:pt idx="1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86C-ACB8-E328E22070C6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3 Cov '!$J$13:$J$124</c15:sqref>
                  </c15:fullRef>
                </c:ext>
              </c:extLst>
              <c:f>'Burr spike 1 3 Cov '!$J$14:$J$124</c:f>
              <c:numCache>
                <c:formatCode>General</c:formatCode>
                <c:ptCount val="111"/>
                <c:pt idx="0">
                  <c:v>238.30779456070115</c:v>
                </c:pt>
                <c:pt idx="1">
                  <c:v>518.96817782055382</c:v>
                </c:pt>
                <c:pt idx="2">
                  <c:v>174.86723944170976</c:v>
                </c:pt>
                <c:pt idx="3">
                  <c:v>157.57417814766515</c:v>
                </c:pt>
                <c:pt idx="4">
                  <c:v>481.35816854600404</c:v>
                </c:pt>
                <c:pt idx="5">
                  <c:v>720.18667303238487</c:v>
                </c:pt>
                <c:pt idx="6">
                  <c:v>326.09776969361258</c:v>
                </c:pt>
                <c:pt idx="7">
                  <c:v>117.23131566292123</c:v>
                </c:pt>
                <c:pt idx="8">
                  <c:v>111.28121284898715</c:v>
                </c:pt>
                <c:pt idx="9">
                  <c:v>106.13066909636471</c:v>
                </c:pt>
                <c:pt idx="10">
                  <c:v>101.61550444332119</c:v>
                </c:pt>
                <c:pt idx="11">
                  <c:v>97.615154954547179</c:v>
                </c:pt>
                <c:pt idx="12">
                  <c:v>94.038822754173992</c:v>
                </c:pt>
                <c:pt idx="13">
                  <c:v>90.816647752488578</c:v>
                </c:pt>
                <c:pt idx="14">
                  <c:v>87.893883827141622</c:v>
                </c:pt>
                <c:pt idx="15">
                  <c:v>221.4427585003146</c:v>
                </c:pt>
                <c:pt idx="16">
                  <c:v>82.659260742780702</c:v>
                </c:pt>
                <c:pt idx="17">
                  <c:v>80.408082417476365</c:v>
                </c:pt>
                <c:pt idx="18">
                  <c:v>78.324719390188093</c:v>
                </c:pt>
                <c:pt idx="19">
                  <c:v>76.389344926812015</c:v>
                </c:pt>
                <c:pt idx="20">
                  <c:v>74.58526587397364</c:v>
                </c:pt>
                <c:pt idx="21">
                  <c:v>72.89830755082464</c:v>
                </c:pt>
                <c:pt idx="22">
                  <c:v>185.32060436411174</c:v>
                </c:pt>
                <c:pt idx="23">
                  <c:v>69.742656959670072</c:v>
                </c:pt>
                <c:pt idx="24">
                  <c:v>68.342517913927651</c:v>
                </c:pt>
                <c:pt idx="25">
                  <c:v>67.019930238959375</c:v>
                </c:pt>
                <c:pt idx="26">
                  <c:v>65.768005174000379</c:v>
                </c:pt>
                <c:pt idx="27">
                  <c:v>64.580681173603253</c:v>
                </c:pt>
                <c:pt idx="28">
                  <c:v>63.452599745461164</c:v>
                </c:pt>
                <c:pt idx="29">
                  <c:v>208.01430313705529</c:v>
                </c:pt>
                <c:pt idx="30">
                  <c:v>330.58555646070965</c:v>
                </c:pt>
                <c:pt idx="31">
                  <c:v>97.316010629458845</c:v>
                </c:pt>
                <c:pt idx="32">
                  <c:v>59.151555428010084</c:v>
                </c:pt>
                <c:pt idx="33">
                  <c:v>58.262109564074855</c:v>
                </c:pt>
                <c:pt idx="34">
                  <c:v>57.409700264348636</c:v>
                </c:pt>
                <c:pt idx="35">
                  <c:v>56.591832334740687</c:v>
                </c:pt>
                <c:pt idx="36">
                  <c:v>145.03486056146053</c:v>
                </c:pt>
                <c:pt idx="37">
                  <c:v>54.996769316118247</c:v>
                </c:pt>
                <c:pt idx="38">
                  <c:v>54.270432965471947</c:v>
                </c:pt>
                <c:pt idx="39">
                  <c:v>53.57067706598459</c:v>
                </c:pt>
                <c:pt idx="40">
                  <c:v>52.895922593387411</c:v>
                </c:pt>
                <c:pt idx="41">
                  <c:v>52.244719982657017</c:v>
                </c:pt>
                <c:pt idx="42">
                  <c:v>51.615733293868935</c:v>
                </c:pt>
                <c:pt idx="43">
                  <c:v>51.00773053732712</c:v>
                </c:pt>
                <c:pt idx="44">
                  <c:v>50.419574612765757</c:v>
                </c:pt>
                <c:pt idx="45">
                  <c:v>49.85021017220793</c:v>
                </c:pt>
                <c:pt idx="46">
                  <c:v>49.298661291561615</c:v>
                </c:pt>
                <c:pt idx="47">
                  <c:v>48.76402008492478</c:v>
                </c:pt>
                <c:pt idx="48">
                  <c:v>48.245442253080675</c:v>
                </c:pt>
                <c:pt idx="49">
                  <c:v>357.67037709425057</c:v>
                </c:pt>
                <c:pt idx="50">
                  <c:v>135.84608682770087</c:v>
                </c:pt>
                <c:pt idx="51">
                  <c:v>348.91083789482644</c:v>
                </c:pt>
                <c:pt idx="52">
                  <c:v>45.956080737392249</c:v>
                </c:pt>
                <c:pt idx="53">
                  <c:v>118.28714197522244</c:v>
                </c:pt>
                <c:pt idx="54">
                  <c:v>45.040118067845235</c:v>
                </c:pt>
                <c:pt idx="55">
                  <c:v>44.618292413456743</c:v>
                </c:pt>
                <c:pt idx="56">
                  <c:v>44.207402243230497</c:v>
                </c:pt>
                <c:pt idx="57">
                  <c:v>236.50062656783481</c:v>
                </c:pt>
                <c:pt idx="58">
                  <c:v>233.88727190049175</c:v>
                </c:pt>
                <c:pt idx="59">
                  <c:v>42.850309082095386</c:v>
                </c:pt>
                <c:pt idx="60">
                  <c:v>42.480389411133565</c:v>
                </c:pt>
                <c:pt idx="61">
                  <c:v>42.11930205429514</c:v>
                </c:pt>
                <c:pt idx="62">
                  <c:v>41.766701477229169</c:v>
                </c:pt>
                <c:pt idx="63">
                  <c:v>41.422262389098428</c:v>
                </c:pt>
                <c:pt idx="64">
                  <c:v>41.085674812763337</c:v>
                </c:pt>
                <c:pt idx="65">
                  <c:v>40.756646174168473</c:v>
                </c:pt>
                <c:pt idx="66">
                  <c:v>40.434898811368676</c:v>
                </c:pt>
                <c:pt idx="67">
                  <c:v>40.120168300571905</c:v>
                </c:pt>
                <c:pt idx="68">
                  <c:v>39.812205284791645</c:v>
                </c:pt>
                <c:pt idx="69">
                  <c:v>39.510769772360121</c:v>
                </c:pt>
                <c:pt idx="70">
                  <c:v>39.215636201171776</c:v>
                </c:pt>
                <c:pt idx="71">
                  <c:v>38.926588283804286</c:v>
                </c:pt>
                <c:pt idx="72">
                  <c:v>38.64342058037073</c:v>
                </c:pt>
                <c:pt idx="73">
                  <c:v>38.365937384434567</c:v>
                </c:pt>
                <c:pt idx="74">
                  <c:v>38.093950540785869</c:v>
                </c:pt>
                <c:pt idx="75">
                  <c:v>37.827283168074075</c:v>
                </c:pt>
                <c:pt idx="76">
                  <c:v>37.565762652897362</c:v>
                </c:pt>
                <c:pt idx="77">
                  <c:v>37.309227593473175</c:v>
                </c:pt>
                <c:pt idx="78">
                  <c:v>37.057522139999989</c:v>
                </c:pt>
                <c:pt idx="79">
                  <c:v>36.81049597245304</c:v>
                </c:pt>
                <c:pt idx="80">
                  <c:v>36.568007221602166</c:v>
                </c:pt>
                <c:pt idx="81">
                  <c:v>74.852941615102694</c:v>
                </c:pt>
                <c:pt idx="82">
                  <c:v>194.82064967485172</c:v>
                </c:pt>
                <c:pt idx="83">
                  <c:v>93.817569512879103</c:v>
                </c:pt>
                <c:pt idx="84">
                  <c:v>35.536846759646394</c:v>
                </c:pt>
                <c:pt idx="85">
                  <c:v>35.315748876696887</c:v>
                </c:pt>
                <c:pt idx="86">
                  <c:v>35.098436536922613</c:v>
                </c:pt>
                <c:pt idx="87">
                  <c:v>34.884803212211139</c:v>
                </c:pt>
                <c:pt idx="88">
                  <c:v>34.6747466500331</c:v>
                </c:pt>
                <c:pt idx="89">
                  <c:v>34.468167795625803</c:v>
                </c:pt>
                <c:pt idx="90">
                  <c:v>34.264973436865176</c:v>
                </c:pt>
                <c:pt idx="91">
                  <c:v>34.065070875475101</c:v>
                </c:pt>
                <c:pt idx="92">
                  <c:v>33.868373761878892</c:v>
                </c:pt>
                <c:pt idx="93">
                  <c:v>33.674797300664864</c:v>
                </c:pt>
                <c:pt idx="94">
                  <c:v>33.484259835099678</c:v>
                </c:pt>
                <c:pt idx="95">
                  <c:v>33.296682836654789</c:v>
                </c:pt>
                <c:pt idx="96">
                  <c:v>33.111991424902399</c:v>
                </c:pt>
                <c:pt idx="97">
                  <c:v>32.930111706930361</c:v>
                </c:pt>
                <c:pt idx="98">
                  <c:v>32.750974480083421</c:v>
                </c:pt>
                <c:pt idx="99">
                  <c:v>32.574510718307266</c:v>
                </c:pt>
                <c:pt idx="100">
                  <c:v>32.40065527412024</c:v>
                </c:pt>
                <c:pt idx="101">
                  <c:v>32.229344486907941</c:v>
                </c:pt>
                <c:pt idx="102">
                  <c:v>32.06051749940147</c:v>
                </c:pt>
                <c:pt idx="103">
                  <c:v>31.894115192129316</c:v>
                </c:pt>
                <c:pt idx="104">
                  <c:v>31.730079384759836</c:v>
                </c:pt>
                <c:pt idx="105">
                  <c:v>31.568355473688875</c:v>
                </c:pt>
                <c:pt idx="106">
                  <c:v>31.408889781775475</c:v>
                </c:pt>
                <c:pt idx="107">
                  <c:v>31.251630346545269</c:v>
                </c:pt>
                <c:pt idx="108">
                  <c:v>31.096527178616032</c:v>
                </c:pt>
                <c:pt idx="109">
                  <c:v>103.22575959999448</c:v>
                </c:pt>
                <c:pt idx="110">
                  <c:v>166.15058072365431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5-486C-ACB8-E328E220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33720"/>
        <c:axId val="861334704"/>
      </c:barChart>
      <c:catAx>
        <c:axId val="861333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4704"/>
        <c:crosses val="autoZero"/>
        <c:auto val="1"/>
        <c:lblAlgn val="ctr"/>
        <c:lblOffset val="100"/>
        <c:noMultiLvlLbl val="0"/>
      </c:catAx>
      <c:valAx>
        <c:axId val="861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Burr w/ 3</a:t>
            </a:r>
            <a:r>
              <a:rPr lang="en-US" baseline="0"/>
              <a:t> Covariates, sales decay, and Spike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'Burr spike 1 3 Cov  decay'!$D$13:$D$124</c15:sqref>
                  </c15:fullRef>
                </c:ext>
              </c:extLst>
              <c:f>'Burr spike 1 3 Cov  decay'!$D$14:$D$124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3 Cov  decay'!$B$13:$B$124</c15:sqref>
                  </c15:fullRef>
                </c:ext>
              </c:extLst>
              <c:f>'Burr spike 1 3 Cov  decay'!$B$14:$B$124</c:f>
              <c:numCache>
                <c:formatCode>General</c:formatCode>
                <c:ptCount val="111"/>
                <c:pt idx="0">
                  <c:v>235</c:v>
                </c:pt>
                <c:pt idx="1">
                  <c:v>574</c:v>
                </c:pt>
                <c:pt idx="2">
                  <c:v>241</c:v>
                </c:pt>
                <c:pt idx="3">
                  <c:v>160</c:v>
                </c:pt>
                <c:pt idx="4">
                  <c:v>426</c:v>
                </c:pt>
                <c:pt idx="5">
                  <c:v>458</c:v>
                </c:pt>
                <c:pt idx="6">
                  <c:v>374</c:v>
                </c:pt>
                <c:pt idx="7">
                  <c:v>167</c:v>
                </c:pt>
                <c:pt idx="8">
                  <c:v>106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  <c:pt idx="12">
                  <c:v>75</c:v>
                </c:pt>
                <c:pt idx="13">
                  <c:v>72</c:v>
                </c:pt>
                <c:pt idx="14">
                  <c:v>102</c:v>
                </c:pt>
                <c:pt idx="15">
                  <c:v>207</c:v>
                </c:pt>
                <c:pt idx="16">
                  <c:v>57</c:v>
                </c:pt>
                <c:pt idx="17">
                  <c:v>43</c:v>
                </c:pt>
                <c:pt idx="18">
                  <c:v>60</c:v>
                </c:pt>
                <c:pt idx="19">
                  <c:v>59</c:v>
                </c:pt>
                <c:pt idx="20">
                  <c:v>46</c:v>
                </c:pt>
                <c:pt idx="21">
                  <c:v>40</c:v>
                </c:pt>
                <c:pt idx="22">
                  <c:v>135</c:v>
                </c:pt>
                <c:pt idx="23">
                  <c:v>47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29</c:v>
                </c:pt>
                <c:pt idx="29">
                  <c:v>397</c:v>
                </c:pt>
                <c:pt idx="30">
                  <c:v>208</c:v>
                </c:pt>
                <c:pt idx="31">
                  <c:v>64</c:v>
                </c:pt>
                <c:pt idx="32">
                  <c:v>46</c:v>
                </c:pt>
                <c:pt idx="33">
                  <c:v>37</c:v>
                </c:pt>
                <c:pt idx="34">
                  <c:v>39</c:v>
                </c:pt>
                <c:pt idx="35">
                  <c:v>47</c:v>
                </c:pt>
                <c:pt idx="36">
                  <c:v>120</c:v>
                </c:pt>
                <c:pt idx="37">
                  <c:v>55</c:v>
                </c:pt>
                <c:pt idx="38">
                  <c:v>50</c:v>
                </c:pt>
                <c:pt idx="39">
                  <c:v>40</c:v>
                </c:pt>
                <c:pt idx="40">
                  <c:v>32</c:v>
                </c:pt>
                <c:pt idx="41">
                  <c:v>44</c:v>
                </c:pt>
                <c:pt idx="42">
                  <c:v>48</c:v>
                </c:pt>
                <c:pt idx="43">
                  <c:v>56</c:v>
                </c:pt>
                <c:pt idx="44">
                  <c:v>60</c:v>
                </c:pt>
                <c:pt idx="45">
                  <c:v>52</c:v>
                </c:pt>
                <c:pt idx="46">
                  <c:v>42</c:v>
                </c:pt>
                <c:pt idx="47">
                  <c:v>50</c:v>
                </c:pt>
                <c:pt idx="48">
                  <c:v>58</c:v>
                </c:pt>
                <c:pt idx="49">
                  <c:v>422</c:v>
                </c:pt>
                <c:pt idx="50">
                  <c:v>171</c:v>
                </c:pt>
                <c:pt idx="51">
                  <c:v>253</c:v>
                </c:pt>
                <c:pt idx="52">
                  <c:v>97</c:v>
                </c:pt>
                <c:pt idx="53">
                  <c:v>187</c:v>
                </c:pt>
                <c:pt idx="54">
                  <c:v>115</c:v>
                </c:pt>
                <c:pt idx="55">
                  <c:v>72</c:v>
                </c:pt>
                <c:pt idx="56">
                  <c:v>63</c:v>
                </c:pt>
                <c:pt idx="57">
                  <c:v>416</c:v>
                </c:pt>
                <c:pt idx="58">
                  <c:v>324</c:v>
                </c:pt>
                <c:pt idx="59">
                  <c:v>86</c:v>
                </c:pt>
                <c:pt idx="60">
                  <c:v>53</c:v>
                </c:pt>
                <c:pt idx="61">
                  <c:v>45</c:v>
                </c:pt>
                <c:pt idx="62">
                  <c:v>54</c:v>
                </c:pt>
                <c:pt idx="63">
                  <c:v>97</c:v>
                </c:pt>
                <c:pt idx="64">
                  <c:v>110</c:v>
                </c:pt>
                <c:pt idx="65">
                  <c:v>40</c:v>
                </c:pt>
                <c:pt idx="66">
                  <c:v>31</c:v>
                </c:pt>
                <c:pt idx="67">
                  <c:v>37</c:v>
                </c:pt>
                <c:pt idx="68">
                  <c:v>36</c:v>
                </c:pt>
                <c:pt idx="69">
                  <c:v>27</c:v>
                </c:pt>
                <c:pt idx="70">
                  <c:v>25</c:v>
                </c:pt>
                <c:pt idx="71">
                  <c:v>15</c:v>
                </c:pt>
                <c:pt idx="72">
                  <c:v>18</c:v>
                </c:pt>
                <c:pt idx="73">
                  <c:v>22</c:v>
                </c:pt>
                <c:pt idx="74">
                  <c:v>17</c:v>
                </c:pt>
                <c:pt idx="75">
                  <c:v>32</c:v>
                </c:pt>
                <c:pt idx="76">
                  <c:v>85</c:v>
                </c:pt>
                <c:pt idx="77">
                  <c:v>30</c:v>
                </c:pt>
                <c:pt idx="78">
                  <c:v>22</c:v>
                </c:pt>
                <c:pt idx="79">
                  <c:v>16</c:v>
                </c:pt>
                <c:pt idx="80">
                  <c:v>25</c:v>
                </c:pt>
                <c:pt idx="81">
                  <c:v>24</c:v>
                </c:pt>
                <c:pt idx="82">
                  <c:v>19</c:v>
                </c:pt>
                <c:pt idx="83">
                  <c:v>133</c:v>
                </c:pt>
                <c:pt idx="84">
                  <c:v>93</c:v>
                </c:pt>
                <c:pt idx="85">
                  <c:v>32</c:v>
                </c:pt>
                <c:pt idx="86">
                  <c:v>22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16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28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57</c:v>
                </c:pt>
                <c:pt idx="102">
                  <c:v>26</c:v>
                </c:pt>
                <c:pt idx="103">
                  <c:v>24</c:v>
                </c:pt>
                <c:pt idx="104">
                  <c:v>29</c:v>
                </c:pt>
                <c:pt idx="105">
                  <c:v>86</c:v>
                </c:pt>
                <c:pt idx="106">
                  <c:v>27</c:v>
                </c:pt>
                <c:pt idx="107">
                  <c:v>32</c:v>
                </c:pt>
                <c:pt idx="108">
                  <c:v>19</c:v>
                </c:pt>
                <c:pt idx="109">
                  <c:v>217</c:v>
                </c:pt>
                <c:pt idx="1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95C-B68B-06670A96B031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'Burr spike 1 3 Cov  decay'!$D$13:$D$124</c15:sqref>
                  </c15:fullRef>
                </c:ext>
              </c:extLst>
              <c:f>'Burr spike 1 3 Cov  decay'!$D$14:$D$124</c:f>
              <c:numCache>
                <c:formatCode>General</c:formatCode>
                <c:ptCount val="1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'Burr spike 1 3 Cov  decay'!$J$13:$J$124</c15:sqref>
                  </c15:fullRef>
                </c:ext>
              </c:extLst>
              <c:f>'Burr spike 1 3 Cov  decay'!$J$14:$J$124</c:f>
              <c:numCache>
                <c:formatCode>General</c:formatCode>
                <c:ptCount val="111"/>
                <c:pt idx="0">
                  <c:v>238.6937214909446</c:v>
                </c:pt>
                <c:pt idx="1">
                  <c:v>518.14001870866821</c:v>
                </c:pt>
                <c:pt idx="2">
                  <c:v>175.24182691408376</c:v>
                </c:pt>
                <c:pt idx="3">
                  <c:v>157.9387305755701</c:v>
                </c:pt>
                <c:pt idx="4">
                  <c:v>596.78365096726873</c:v>
                </c:pt>
                <c:pt idx="5">
                  <c:v>655.16852117331371</c:v>
                </c:pt>
                <c:pt idx="6">
                  <c:v>261.17586613588645</c:v>
                </c:pt>
                <c:pt idx="7">
                  <c:v>117.5760952116724</c:v>
                </c:pt>
                <c:pt idx="8">
                  <c:v>111.61779278320569</c:v>
                </c:pt>
                <c:pt idx="9">
                  <c:v>106.45970492798845</c:v>
                </c:pt>
                <c:pt idx="10">
                  <c:v>101.93756930160887</c:v>
                </c:pt>
                <c:pt idx="11">
                  <c:v>97.930751825081941</c:v>
                </c:pt>
                <c:pt idx="12">
                  <c:v>94.348394891693175</c:v>
                </c:pt>
                <c:pt idx="13">
                  <c:v>91.120589318165472</c:v>
                </c:pt>
                <c:pt idx="14">
                  <c:v>88.19254500967196</c:v>
                </c:pt>
                <c:pt idx="15">
                  <c:v>221.42665680046278</c:v>
                </c:pt>
                <c:pt idx="16">
                  <c:v>82.948141910822656</c:v>
                </c:pt>
                <c:pt idx="17">
                  <c:v>80.692535494197557</c:v>
                </c:pt>
                <c:pt idx="18">
                  <c:v>78.604973724770645</c:v>
                </c:pt>
                <c:pt idx="19">
                  <c:v>76.665614585435847</c:v>
                </c:pt>
                <c:pt idx="20">
                  <c:v>74.857742739356922</c:v>
                </c:pt>
                <c:pt idx="21">
                  <c:v>73.167168975663969</c:v>
                </c:pt>
                <c:pt idx="22">
                  <c:v>185.35792732582067</c:v>
                </c:pt>
                <c:pt idx="23">
                  <c:v>70.004623270021398</c:v>
                </c:pt>
                <c:pt idx="24">
                  <c:v>68.601321578264901</c:v>
                </c:pt>
                <c:pt idx="25">
                  <c:v>67.275700420300254</c:v>
                </c:pt>
                <c:pt idx="26">
                  <c:v>66.020861667823652</c:v>
                </c:pt>
                <c:pt idx="27">
                  <c:v>64.830735835258579</c:v>
                </c:pt>
                <c:pt idx="28">
                  <c:v>63.699956556683247</c:v>
                </c:pt>
                <c:pt idx="29">
                  <c:v>258.35802562363699</c:v>
                </c:pt>
                <c:pt idx="30">
                  <c:v>301.29809995668711</c:v>
                </c:pt>
                <c:pt idx="31">
                  <c:v>60.33048964833332</c:v>
                </c:pt>
                <c:pt idx="32">
                  <c:v>59.398753935307568</c:v>
                </c:pt>
                <c:pt idx="33">
                  <c:v>58.506890608834418</c:v>
                </c:pt>
                <c:pt idx="34">
                  <c:v>57.652142222044219</c:v>
                </c:pt>
                <c:pt idx="35">
                  <c:v>56.832008537295508</c:v>
                </c:pt>
                <c:pt idx="36">
                  <c:v>145.14245922860846</c:v>
                </c:pt>
                <c:pt idx="37">
                  <c:v>55.232482954383954</c:v>
                </c:pt>
                <c:pt idx="38">
                  <c:v>54.504080869561108</c:v>
                </c:pt>
                <c:pt idx="39">
                  <c:v>53.802319033130551</c:v>
                </c:pt>
                <c:pt idx="40">
                  <c:v>53.125614329225414</c:v>
                </c:pt>
                <c:pt idx="41">
                  <c:v>52.472515420524701</c:v>
                </c:pt>
                <c:pt idx="42">
                  <c:v>51.841684287993054</c:v>
                </c:pt>
                <c:pt idx="43">
                  <c:v>51.231885148599744</c:v>
                </c:pt>
                <c:pt idx="44">
                  <c:v>50.641979365724417</c:v>
                </c:pt>
                <c:pt idx="45">
                  <c:v>50.070909903800889</c:v>
                </c:pt>
                <c:pt idx="46">
                  <c:v>49.517698236300355</c:v>
                </c:pt>
                <c:pt idx="47">
                  <c:v>48.981434829070103</c:v>
                </c:pt>
                <c:pt idx="48">
                  <c:v>48.461273436087296</c:v>
                </c:pt>
                <c:pt idx="49">
                  <c:v>357.71075832273016</c:v>
                </c:pt>
                <c:pt idx="50">
                  <c:v>136.34171423748498</c:v>
                </c:pt>
                <c:pt idx="51">
                  <c:v>348.96009020435224</c:v>
                </c:pt>
                <c:pt idx="52">
                  <c:v>46.164415733320567</c:v>
                </c:pt>
                <c:pt idx="53">
                  <c:v>118.4081650812067</c:v>
                </c:pt>
                <c:pt idx="54">
                  <c:v>45.245564969391928</c:v>
                </c:pt>
                <c:pt idx="55">
                  <c:v>44.822398023110978</c:v>
                </c:pt>
                <c:pt idx="56">
                  <c:v>44.41019445988892</c:v>
                </c:pt>
                <c:pt idx="57">
                  <c:v>298.48952545504909</c:v>
                </c:pt>
                <c:pt idx="58">
                  <c:v>190.32127740006047</c:v>
                </c:pt>
                <c:pt idx="59">
                  <c:v>43.039738970281391</c:v>
                </c:pt>
                <c:pt idx="60">
                  <c:v>42.668689303285987</c:v>
                </c:pt>
                <c:pt idx="61">
                  <c:v>42.306492371736333</c:v>
                </c:pt>
                <c:pt idx="62">
                  <c:v>41.952804305196366</c:v>
                </c:pt>
                <c:pt idx="63">
                  <c:v>41.607297082794418</c:v>
                </c:pt>
                <c:pt idx="64">
                  <c:v>41.269660832515399</c:v>
                </c:pt>
                <c:pt idx="65">
                  <c:v>40.939603232094292</c:v>
                </c:pt>
                <c:pt idx="66">
                  <c:v>40.616844182621051</c:v>
                </c:pt>
                <c:pt idx="67">
                  <c:v>40.301120485028434</c:v>
                </c:pt>
                <c:pt idx="68">
                  <c:v>39.992180786405903</c:v>
                </c:pt>
                <c:pt idx="69">
                  <c:v>39.689785793926191</c:v>
                </c:pt>
                <c:pt idx="70">
                  <c:v>39.39370822705753</c:v>
                </c:pt>
                <c:pt idx="71">
                  <c:v>39.103732771191481</c:v>
                </c:pt>
                <c:pt idx="72">
                  <c:v>38.819652624630287</c:v>
                </c:pt>
                <c:pt idx="73">
                  <c:v>38.541271036038466</c:v>
                </c:pt>
                <c:pt idx="74">
                  <c:v>38.268401004644993</c:v>
                </c:pt>
                <c:pt idx="75">
                  <c:v>38.000863673192491</c:v>
                </c:pt>
                <c:pt idx="76">
                  <c:v>37.738487773524817</c:v>
                </c:pt>
                <c:pt idx="77">
                  <c:v>37.481110120720984</c:v>
                </c:pt>
                <c:pt idx="78">
                  <c:v>37.228573753449403</c:v>
                </c:pt>
                <c:pt idx="79">
                  <c:v>36.980731046236315</c:v>
                </c:pt>
                <c:pt idx="80">
                  <c:v>36.737437146754623</c:v>
                </c:pt>
                <c:pt idx="81">
                  <c:v>88.176987890933205</c:v>
                </c:pt>
                <c:pt idx="82">
                  <c:v>200.93184434875246</c:v>
                </c:pt>
                <c:pt idx="83">
                  <c:v>79.712886946713269</c:v>
                </c:pt>
                <c:pt idx="84">
                  <c:v>35.70070847049351</c:v>
                </c:pt>
                <c:pt idx="85">
                  <c:v>35.478876310245667</c:v>
                </c:pt>
                <c:pt idx="86">
                  <c:v>35.260839686965845</c:v>
                </c:pt>
                <c:pt idx="87">
                  <c:v>35.046492528459908</c:v>
                </c:pt>
                <c:pt idx="88">
                  <c:v>34.835730868002393</c:v>
                </c:pt>
                <c:pt idx="89">
                  <c:v>34.628458025397329</c:v>
                </c:pt>
                <c:pt idx="90">
                  <c:v>34.424577321418319</c:v>
                </c:pt>
                <c:pt idx="91">
                  <c:v>34.223998297630772</c:v>
                </c:pt>
                <c:pt idx="92">
                  <c:v>34.026633846527879</c:v>
                </c:pt>
                <c:pt idx="93">
                  <c:v>33.832397867959557</c:v>
                </c:pt>
                <c:pt idx="94">
                  <c:v>33.641209666867333</c:v>
                </c:pt>
                <c:pt idx="95">
                  <c:v>33.452990571451863</c:v>
                </c:pt>
                <c:pt idx="96">
                  <c:v>33.267664701991123</c:v>
                </c:pt>
                <c:pt idx="97">
                  <c:v>33.08515870287237</c:v>
                </c:pt>
                <c:pt idx="98">
                  <c:v>32.905402251262942</c:v>
                </c:pt>
                <c:pt idx="99">
                  <c:v>32.72832804766162</c:v>
                </c:pt>
                <c:pt idx="100">
                  <c:v>32.553867930176658</c:v>
                </c:pt>
                <c:pt idx="101">
                  <c:v>32.381961399113273</c:v>
                </c:pt>
                <c:pt idx="102">
                  <c:v>32.212544751548805</c:v>
                </c:pt>
                <c:pt idx="103">
                  <c:v>32.045559863317145</c:v>
                </c:pt>
                <c:pt idx="104">
                  <c:v>31.880948239388196</c:v>
                </c:pt>
                <c:pt idx="105">
                  <c:v>31.718655398089638</c:v>
                </c:pt>
                <c:pt idx="106">
                  <c:v>31.558627508180074</c:v>
                </c:pt>
                <c:pt idx="107">
                  <c:v>31.400811901337061</c:v>
                </c:pt>
                <c:pt idx="108">
                  <c:v>31.245158613882875</c:v>
                </c:pt>
                <c:pt idx="109">
                  <c:v>128.33513767708018</c:v>
                </c:pt>
                <c:pt idx="110">
                  <c:v>151.5856615231117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1-495C-B68B-06670A96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80112"/>
        <c:axId val="570280440"/>
      </c:barChart>
      <c:catAx>
        <c:axId val="57028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440"/>
        <c:crosses val="autoZero"/>
        <c:auto val="1"/>
        <c:lblAlgn val="ctr"/>
        <c:lblOffset val="100"/>
        <c:noMultiLvlLbl val="0"/>
      </c:catAx>
      <c:valAx>
        <c:axId val="5702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152074</xdr:colOff>
      <xdr:row>13</xdr:row>
      <xdr:rowOff>92325</xdr:rowOff>
    </xdr:from>
    <xdr:to>
      <xdr:col>15</xdr:col>
      <xdr:colOff>411306</xdr:colOff>
      <xdr:row>29</xdr:row>
      <xdr:rowOff>64942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9B41E-10BA-4A71-8C94-4A3ED80C3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179134</xdr:colOff>
      <xdr:row>32</xdr:row>
      <xdr:rowOff>97736</xdr:rowOff>
    </xdr:from>
    <xdr:to>
      <xdr:col>15</xdr:col>
      <xdr:colOff>373422</xdr:colOff>
      <xdr:row>48</xdr:row>
      <xdr:rowOff>124473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7363A-983C-4D0D-A1E8-ED7567F6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330992</xdr:colOff>
      <xdr:row>9</xdr:row>
      <xdr:rowOff>114300</xdr:rowOff>
    </xdr:from>
    <xdr:to>
      <xdr:col>19</xdr:col>
      <xdr:colOff>369092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9512-DF53-42C8-92E6-7E1D2EE9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307181</xdr:colOff>
      <xdr:row>29</xdr:row>
      <xdr:rowOff>2380</xdr:rowOff>
    </xdr:from>
    <xdr:to>
      <xdr:col>19</xdr:col>
      <xdr:colOff>345281</xdr:colOff>
      <xdr:row>44</xdr:row>
      <xdr:rowOff>30955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0103-D7BD-4898-A1FF-ADCE7B4A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19051</xdr:colOff>
      <xdr:row>102</xdr:row>
      <xdr:rowOff>142875</xdr:rowOff>
    </xdr:from>
    <xdr:to>
      <xdr:col>26</xdr:col>
      <xdr:colOff>233363</xdr:colOff>
      <xdr:row>117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97ACD-4ED9-499A-A5B3-7DE2CA646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538161</xdr:colOff>
      <xdr:row>83</xdr:row>
      <xdr:rowOff>119061</xdr:rowOff>
    </xdr:from>
    <xdr:to>
      <xdr:col>27</xdr:col>
      <xdr:colOff>194760</xdr:colOff>
      <xdr:row>98</xdr:row>
      <xdr:rowOff>100511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ABA9E-351D-4E22-A67C-8F2B8901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19052</xdr:colOff>
      <xdr:row>102</xdr:row>
      <xdr:rowOff>142875</xdr:rowOff>
    </xdr:from>
    <xdr:to>
      <xdr:col>25</xdr:col>
      <xdr:colOff>227773</xdr:colOff>
      <xdr:row>120</xdr:row>
      <xdr:rowOff>5176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73F87-62A5-454A-BA3B-8CF382E0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538161</xdr:colOff>
      <xdr:row>83</xdr:row>
      <xdr:rowOff>119062</xdr:rowOff>
    </xdr:from>
    <xdr:to>
      <xdr:col>25</xdr:col>
      <xdr:colOff>519112</xdr:colOff>
      <xdr:row>101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DD231-208A-439D-8839-20829095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502195</xdr:colOff>
      <xdr:row>14</xdr:row>
      <xdr:rowOff>140851</xdr:rowOff>
    </xdr:from>
    <xdr:to>
      <xdr:col>28</xdr:col>
      <xdr:colOff>426118</xdr:colOff>
      <xdr:row>34</xdr:row>
      <xdr:rowOff>65171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E4B24-92FA-48EC-8755-0F6660998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471237</xdr:colOff>
      <xdr:row>39</xdr:row>
      <xdr:rowOff>129431</xdr:rowOff>
    </xdr:from>
    <xdr:to>
      <xdr:col>27</xdr:col>
      <xdr:colOff>458229</xdr:colOff>
      <xdr:row>55</xdr:row>
      <xdr:rowOff>79463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9D91F-C616-4A1B-BCB0-35379199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502195</xdr:colOff>
      <xdr:row>14</xdr:row>
      <xdr:rowOff>140851</xdr:rowOff>
    </xdr:from>
    <xdr:to>
      <xdr:col>28</xdr:col>
      <xdr:colOff>426118</xdr:colOff>
      <xdr:row>34</xdr:row>
      <xdr:rowOff>65171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47CB2-1D73-44E1-954F-5523A088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616618</xdr:colOff>
      <xdr:row>99</xdr:row>
      <xdr:rowOff>109380</xdr:rowOff>
    </xdr:from>
    <xdr:to>
      <xdr:col>26</xdr:col>
      <xdr:colOff>603610</xdr:colOff>
      <xdr:row>115</xdr:row>
      <xdr:rowOff>59412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C54C8-72B9-4D81-9616-41A1B4A0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502195</xdr:colOff>
      <xdr:row>14</xdr:row>
      <xdr:rowOff>140851</xdr:rowOff>
    </xdr:from>
    <xdr:to>
      <xdr:col>28</xdr:col>
      <xdr:colOff>426118</xdr:colOff>
      <xdr:row>34</xdr:row>
      <xdr:rowOff>65171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490A9-D0D2-45B5-97CE-829234F6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616618</xdr:colOff>
      <xdr:row>99</xdr:row>
      <xdr:rowOff>109380</xdr:rowOff>
    </xdr:from>
    <xdr:to>
      <xdr:col>26</xdr:col>
      <xdr:colOff>603610</xdr:colOff>
      <xdr:row>115</xdr:row>
      <xdr:rowOff>59412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1D8D3-0AC3-4D90-AEF6-E385A32D4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7C19-46FF-4900-974B-29D6D8AB345E}">
  <dimension ref="A1:F115"/>
  <sheetViews>
    <sheetView zoomScale="88" workbookViewId="0">
      <selection activeCell="H9" sqref="H9"/>
    </sheetView>
  </sheetViews>
  <sheetFormatPr defaultRowHeight="14.25" x14ac:dyDescent="0.45"/>
  <cols>
    <col min="1" max="1" width="12.59765625" customWidth="1"/>
  </cols>
  <sheetData>
    <row r="1" spans="1:4" x14ac:dyDescent="0.45">
      <c r="B1" t="s">
        <v>40</v>
      </c>
      <c r="C1" t="s">
        <v>41</v>
      </c>
      <c r="D1" t="s">
        <v>42</v>
      </c>
    </row>
    <row r="3" spans="1:4" x14ac:dyDescent="0.45">
      <c r="A3" s="1">
        <v>41947</v>
      </c>
      <c r="B3">
        <v>3344</v>
      </c>
      <c r="C3">
        <v>1</v>
      </c>
      <c r="D3">
        <f>SUM(B3)</f>
        <v>3344</v>
      </c>
    </row>
    <row r="4" spans="1:4" x14ac:dyDescent="0.45">
      <c r="A4" s="1">
        <v>41954</v>
      </c>
      <c r="B4">
        <v>501</v>
      </c>
      <c r="C4">
        <v>2</v>
      </c>
      <c r="D4">
        <f>SUM(B4+D3)</f>
        <v>3845</v>
      </c>
    </row>
    <row r="5" spans="1:4" x14ac:dyDescent="0.45">
      <c r="A5" s="1">
        <v>41961</v>
      </c>
      <c r="B5">
        <v>235</v>
      </c>
      <c r="C5">
        <v>3</v>
      </c>
      <c r="D5">
        <f t="shared" ref="D5:D68" si="0">SUM(B5+D4)</f>
        <v>4080</v>
      </c>
    </row>
    <row r="6" spans="1:4" x14ac:dyDescent="0.45">
      <c r="A6" s="1">
        <v>41968</v>
      </c>
      <c r="B6">
        <v>574</v>
      </c>
      <c r="C6">
        <v>4</v>
      </c>
      <c r="D6">
        <f t="shared" si="0"/>
        <v>4654</v>
      </c>
    </row>
    <row r="7" spans="1:4" x14ac:dyDescent="0.45">
      <c r="A7" s="1">
        <v>41975</v>
      </c>
      <c r="B7">
        <v>241</v>
      </c>
      <c r="C7">
        <v>5</v>
      </c>
      <c r="D7">
        <f t="shared" si="0"/>
        <v>4895</v>
      </c>
    </row>
    <row r="8" spans="1:4" x14ac:dyDescent="0.45">
      <c r="A8" s="1">
        <v>41982</v>
      </c>
      <c r="B8">
        <v>160</v>
      </c>
      <c r="C8">
        <v>6</v>
      </c>
      <c r="D8">
        <f t="shared" si="0"/>
        <v>5055</v>
      </c>
    </row>
    <row r="9" spans="1:4" x14ac:dyDescent="0.45">
      <c r="A9" s="1">
        <v>41989</v>
      </c>
      <c r="B9">
        <v>426</v>
      </c>
      <c r="C9">
        <v>7</v>
      </c>
      <c r="D9">
        <f t="shared" si="0"/>
        <v>5481</v>
      </c>
    </row>
    <row r="10" spans="1:4" x14ac:dyDescent="0.45">
      <c r="A10" s="1">
        <v>41996</v>
      </c>
      <c r="B10">
        <v>458</v>
      </c>
      <c r="C10">
        <v>8</v>
      </c>
      <c r="D10">
        <f t="shared" si="0"/>
        <v>5939</v>
      </c>
    </row>
    <row r="11" spans="1:4" x14ac:dyDescent="0.45">
      <c r="A11" s="1">
        <v>42003</v>
      </c>
      <c r="B11">
        <v>374</v>
      </c>
      <c r="C11">
        <v>9</v>
      </c>
      <c r="D11">
        <f t="shared" si="0"/>
        <v>6313</v>
      </c>
    </row>
    <row r="12" spans="1:4" x14ac:dyDescent="0.45">
      <c r="A12" s="1">
        <v>42010</v>
      </c>
      <c r="B12">
        <v>167</v>
      </c>
      <c r="C12">
        <v>10</v>
      </c>
      <c r="D12">
        <f t="shared" si="0"/>
        <v>6480</v>
      </c>
    </row>
    <row r="13" spans="1:4" x14ac:dyDescent="0.45">
      <c r="A13" s="1">
        <v>42017</v>
      </c>
      <c r="B13">
        <v>106</v>
      </c>
      <c r="C13">
        <v>11</v>
      </c>
      <c r="D13">
        <f t="shared" si="0"/>
        <v>6586</v>
      </c>
    </row>
    <row r="14" spans="1:4" x14ac:dyDescent="0.45">
      <c r="A14" s="1">
        <v>42024</v>
      </c>
      <c r="B14">
        <v>75</v>
      </c>
      <c r="C14">
        <v>12</v>
      </c>
      <c r="D14">
        <f t="shared" si="0"/>
        <v>6661</v>
      </c>
    </row>
    <row r="15" spans="1:4" x14ac:dyDescent="0.45">
      <c r="A15" s="1">
        <v>42031</v>
      </c>
      <c r="B15">
        <v>62</v>
      </c>
      <c r="C15">
        <v>13</v>
      </c>
      <c r="D15">
        <f t="shared" si="0"/>
        <v>6723</v>
      </c>
    </row>
    <row r="16" spans="1:4" x14ac:dyDescent="0.45">
      <c r="A16" s="1">
        <v>42038</v>
      </c>
      <c r="B16">
        <v>67</v>
      </c>
      <c r="C16">
        <v>14</v>
      </c>
      <c r="D16">
        <f t="shared" si="0"/>
        <v>6790</v>
      </c>
    </row>
    <row r="17" spans="1:4" x14ac:dyDescent="0.45">
      <c r="A17" s="1">
        <v>42045</v>
      </c>
      <c r="B17">
        <v>75</v>
      </c>
      <c r="C17">
        <v>15</v>
      </c>
      <c r="D17">
        <f t="shared" si="0"/>
        <v>6865</v>
      </c>
    </row>
    <row r="18" spans="1:4" x14ac:dyDescent="0.45">
      <c r="A18" s="1">
        <v>42052</v>
      </c>
      <c r="B18">
        <v>72</v>
      </c>
      <c r="C18">
        <v>16</v>
      </c>
      <c r="D18">
        <f t="shared" si="0"/>
        <v>6937</v>
      </c>
    </row>
    <row r="19" spans="1:4" x14ac:dyDescent="0.45">
      <c r="A19" s="1">
        <v>42059</v>
      </c>
      <c r="B19">
        <v>102</v>
      </c>
      <c r="C19">
        <v>17</v>
      </c>
      <c r="D19">
        <f t="shared" si="0"/>
        <v>7039</v>
      </c>
    </row>
    <row r="20" spans="1:4" x14ac:dyDescent="0.45">
      <c r="A20" s="1">
        <v>42066</v>
      </c>
      <c r="B20">
        <v>207</v>
      </c>
      <c r="C20">
        <v>18</v>
      </c>
      <c r="D20">
        <f t="shared" si="0"/>
        <v>7246</v>
      </c>
    </row>
    <row r="21" spans="1:4" x14ac:dyDescent="0.45">
      <c r="A21" s="1">
        <v>42073</v>
      </c>
      <c r="B21">
        <v>57</v>
      </c>
      <c r="C21">
        <v>19</v>
      </c>
      <c r="D21">
        <f t="shared" si="0"/>
        <v>7303</v>
      </c>
    </row>
    <row r="22" spans="1:4" x14ac:dyDescent="0.45">
      <c r="A22" s="1">
        <v>42080</v>
      </c>
      <c r="B22">
        <v>43</v>
      </c>
      <c r="C22">
        <v>20</v>
      </c>
      <c r="D22">
        <f t="shared" si="0"/>
        <v>7346</v>
      </c>
    </row>
    <row r="23" spans="1:4" x14ac:dyDescent="0.45">
      <c r="A23" s="1">
        <v>42087</v>
      </c>
      <c r="B23">
        <v>60</v>
      </c>
      <c r="C23">
        <v>21</v>
      </c>
      <c r="D23">
        <f t="shared" si="0"/>
        <v>7406</v>
      </c>
    </row>
    <row r="24" spans="1:4" x14ac:dyDescent="0.45">
      <c r="A24" s="1">
        <v>42094</v>
      </c>
      <c r="B24">
        <v>59</v>
      </c>
      <c r="C24">
        <v>22</v>
      </c>
      <c r="D24">
        <f t="shared" si="0"/>
        <v>7465</v>
      </c>
    </row>
    <row r="25" spans="1:4" x14ac:dyDescent="0.45">
      <c r="A25" s="1">
        <v>42101</v>
      </c>
      <c r="B25">
        <v>46</v>
      </c>
      <c r="C25">
        <v>23</v>
      </c>
      <c r="D25">
        <f t="shared" si="0"/>
        <v>7511</v>
      </c>
    </row>
    <row r="26" spans="1:4" x14ac:dyDescent="0.45">
      <c r="A26" s="1">
        <v>42108</v>
      </c>
      <c r="B26">
        <v>40</v>
      </c>
      <c r="C26">
        <v>24</v>
      </c>
      <c r="D26">
        <f t="shared" si="0"/>
        <v>7551</v>
      </c>
    </row>
    <row r="27" spans="1:4" x14ac:dyDescent="0.45">
      <c r="A27" s="1">
        <v>42115</v>
      </c>
      <c r="B27">
        <v>135</v>
      </c>
      <c r="C27">
        <v>25</v>
      </c>
      <c r="D27">
        <f t="shared" si="0"/>
        <v>7686</v>
      </c>
    </row>
    <row r="28" spans="1:4" x14ac:dyDescent="0.45">
      <c r="A28" s="1">
        <v>42122</v>
      </c>
      <c r="B28">
        <v>47</v>
      </c>
      <c r="C28">
        <v>26</v>
      </c>
      <c r="D28">
        <f t="shared" si="0"/>
        <v>7733</v>
      </c>
    </row>
    <row r="29" spans="1:4" x14ac:dyDescent="0.45">
      <c r="A29" s="1">
        <v>42129</v>
      </c>
      <c r="B29">
        <v>43</v>
      </c>
      <c r="C29">
        <v>27</v>
      </c>
      <c r="D29">
        <f t="shared" si="0"/>
        <v>7776</v>
      </c>
    </row>
    <row r="30" spans="1:4" x14ac:dyDescent="0.45">
      <c r="A30" s="1">
        <v>42136</v>
      </c>
      <c r="B30">
        <v>42</v>
      </c>
      <c r="C30">
        <v>28</v>
      </c>
      <c r="D30">
        <f t="shared" si="0"/>
        <v>7818</v>
      </c>
    </row>
    <row r="31" spans="1:4" x14ac:dyDescent="0.45">
      <c r="A31" s="1">
        <v>42143</v>
      </c>
      <c r="B31">
        <v>43</v>
      </c>
      <c r="C31">
        <v>29</v>
      </c>
      <c r="D31">
        <f t="shared" si="0"/>
        <v>7861</v>
      </c>
    </row>
    <row r="32" spans="1:4" x14ac:dyDescent="0.45">
      <c r="A32" s="1">
        <v>42150</v>
      </c>
      <c r="B32">
        <v>40</v>
      </c>
      <c r="C32">
        <v>30</v>
      </c>
      <c r="D32">
        <f t="shared" si="0"/>
        <v>7901</v>
      </c>
    </row>
    <row r="33" spans="1:4" x14ac:dyDescent="0.45">
      <c r="A33" s="1">
        <v>42157</v>
      </c>
      <c r="B33">
        <v>29</v>
      </c>
      <c r="C33">
        <v>31</v>
      </c>
      <c r="D33">
        <f t="shared" si="0"/>
        <v>7930</v>
      </c>
    </row>
    <row r="34" spans="1:4" x14ac:dyDescent="0.45">
      <c r="A34" s="1">
        <v>42164</v>
      </c>
      <c r="B34">
        <v>397</v>
      </c>
      <c r="C34">
        <v>32</v>
      </c>
      <c r="D34">
        <f t="shared" si="0"/>
        <v>8327</v>
      </c>
    </row>
    <row r="35" spans="1:4" x14ac:dyDescent="0.45">
      <c r="A35" s="1">
        <v>42171</v>
      </c>
      <c r="B35">
        <v>208</v>
      </c>
      <c r="C35">
        <v>33</v>
      </c>
      <c r="D35">
        <f t="shared" si="0"/>
        <v>8535</v>
      </c>
    </row>
    <row r="36" spans="1:4" x14ac:dyDescent="0.45">
      <c r="A36" s="1">
        <v>42178</v>
      </c>
      <c r="B36">
        <v>64</v>
      </c>
      <c r="C36">
        <v>34</v>
      </c>
      <c r="D36">
        <f t="shared" si="0"/>
        <v>8599</v>
      </c>
    </row>
    <row r="37" spans="1:4" x14ac:dyDescent="0.45">
      <c r="A37" s="1">
        <v>42185</v>
      </c>
      <c r="B37">
        <v>46</v>
      </c>
      <c r="C37">
        <v>35</v>
      </c>
      <c r="D37">
        <f t="shared" si="0"/>
        <v>8645</v>
      </c>
    </row>
    <row r="38" spans="1:4" x14ac:dyDescent="0.45">
      <c r="A38" s="1">
        <v>42192</v>
      </c>
      <c r="B38">
        <v>37</v>
      </c>
      <c r="C38">
        <v>36</v>
      </c>
      <c r="D38">
        <f t="shared" si="0"/>
        <v>8682</v>
      </c>
    </row>
    <row r="39" spans="1:4" x14ac:dyDescent="0.45">
      <c r="A39" s="1">
        <v>42199</v>
      </c>
      <c r="B39">
        <v>39</v>
      </c>
      <c r="C39">
        <v>37</v>
      </c>
      <c r="D39">
        <f t="shared" si="0"/>
        <v>8721</v>
      </c>
    </row>
    <row r="40" spans="1:4" x14ac:dyDescent="0.45">
      <c r="A40" s="1">
        <v>42206</v>
      </c>
      <c r="B40">
        <v>47</v>
      </c>
      <c r="C40">
        <v>38</v>
      </c>
      <c r="D40">
        <f t="shared" si="0"/>
        <v>8768</v>
      </c>
    </row>
    <row r="41" spans="1:4" x14ac:dyDescent="0.45">
      <c r="A41" s="1">
        <v>42213</v>
      </c>
      <c r="B41">
        <v>120</v>
      </c>
      <c r="C41">
        <v>39</v>
      </c>
      <c r="D41">
        <f t="shared" si="0"/>
        <v>8888</v>
      </c>
    </row>
    <row r="42" spans="1:4" x14ac:dyDescent="0.45">
      <c r="A42" s="1">
        <v>42220</v>
      </c>
      <c r="B42">
        <v>55</v>
      </c>
      <c r="C42">
        <v>40</v>
      </c>
      <c r="D42">
        <f t="shared" si="0"/>
        <v>8943</v>
      </c>
    </row>
    <row r="43" spans="1:4" x14ac:dyDescent="0.45">
      <c r="A43" s="1">
        <v>42227</v>
      </c>
      <c r="B43">
        <v>50</v>
      </c>
      <c r="C43">
        <v>41</v>
      </c>
      <c r="D43">
        <f t="shared" si="0"/>
        <v>8993</v>
      </c>
    </row>
    <row r="44" spans="1:4" x14ac:dyDescent="0.45">
      <c r="A44" s="1">
        <v>42234</v>
      </c>
      <c r="B44">
        <v>40</v>
      </c>
      <c r="C44">
        <v>42</v>
      </c>
      <c r="D44">
        <f t="shared" si="0"/>
        <v>9033</v>
      </c>
    </row>
    <row r="45" spans="1:4" x14ac:dyDescent="0.45">
      <c r="A45" s="1">
        <v>42241</v>
      </c>
      <c r="B45">
        <v>32</v>
      </c>
      <c r="C45">
        <v>43</v>
      </c>
      <c r="D45">
        <f t="shared" si="0"/>
        <v>9065</v>
      </c>
    </row>
    <row r="46" spans="1:4" x14ac:dyDescent="0.45">
      <c r="A46" s="1">
        <v>42248</v>
      </c>
      <c r="B46">
        <v>44</v>
      </c>
      <c r="C46">
        <v>44</v>
      </c>
      <c r="D46">
        <f t="shared" si="0"/>
        <v>9109</v>
      </c>
    </row>
    <row r="47" spans="1:4" x14ac:dyDescent="0.45">
      <c r="A47" s="1">
        <v>42255</v>
      </c>
      <c r="B47">
        <v>48</v>
      </c>
      <c r="C47">
        <v>45</v>
      </c>
      <c r="D47">
        <f t="shared" si="0"/>
        <v>9157</v>
      </c>
    </row>
    <row r="48" spans="1:4" x14ac:dyDescent="0.45">
      <c r="A48" s="1">
        <v>42262</v>
      </c>
      <c r="B48">
        <v>56</v>
      </c>
      <c r="C48">
        <v>46</v>
      </c>
      <c r="D48">
        <f t="shared" si="0"/>
        <v>9213</v>
      </c>
    </row>
    <row r="49" spans="1:6" x14ac:dyDescent="0.45">
      <c r="A49" s="1">
        <v>42269</v>
      </c>
      <c r="B49">
        <v>60</v>
      </c>
      <c r="C49">
        <v>47</v>
      </c>
      <c r="D49">
        <f t="shared" si="0"/>
        <v>9273</v>
      </c>
    </row>
    <row r="50" spans="1:6" x14ac:dyDescent="0.45">
      <c r="A50" s="1">
        <v>42276</v>
      </c>
      <c r="B50">
        <v>52</v>
      </c>
      <c r="C50">
        <v>48</v>
      </c>
      <c r="D50">
        <f t="shared" si="0"/>
        <v>9325</v>
      </c>
    </row>
    <row r="51" spans="1:6" x14ac:dyDescent="0.45">
      <c r="A51" s="1">
        <v>42283</v>
      </c>
      <c r="B51">
        <v>42</v>
      </c>
      <c r="C51">
        <v>49</v>
      </c>
      <c r="D51">
        <f t="shared" si="0"/>
        <v>9367</v>
      </c>
    </row>
    <row r="52" spans="1:6" x14ac:dyDescent="0.45">
      <c r="A52" s="1">
        <v>42290</v>
      </c>
      <c r="B52">
        <v>50</v>
      </c>
      <c r="C52">
        <v>50</v>
      </c>
      <c r="D52">
        <f t="shared" si="0"/>
        <v>9417</v>
      </c>
    </row>
    <row r="53" spans="1:6" x14ac:dyDescent="0.45">
      <c r="A53" s="1">
        <v>42297</v>
      </c>
      <c r="B53">
        <v>58</v>
      </c>
      <c r="C53">
        <v>51</v>
      </c>
      <c r="D53">
        <f t="shared" si="0"/>
        <v>9475</v>
      </c>
    </row>
    <row r="54" spans="1:6" x14ac:dyDescent="0.45">
      <c r="A54" s="1">
        <v>42304</v>
      </c>
      <c r="B54">
        <v>422</v>
      </c>
      <c r="C54">
        <v>52</v>
      </c>
      <c r="D54">
        <f t="shared" si="0"/>
        <v>9897</v>
      </c>
    </row>
    <row r="55" spans="1:6" x14ac:dyDescent="0.45">
      <c r="A55" s="1">
        <v>42311</v>
      </c>
      <c r="B55">
        <v>171</v>
      </c>
      <c r="C55">
        <v>53</v>
      </c>
      <c r="D55">
        <f t="shared" si="0"/>
        <v>10068</v>
      </c>
    </row>
    <row r="56" spans="1:6" x14ac:dyDescent="0.45">
      <c r="A56" s="1">
        <v>42318</v>
      </c>
      <c r="B56">
        <v>253</v>
      </c>
      <c r="C56">
        <v>54</v>
      </c>
      <c r="D56">
        <f t="shared" si="0"/>
        <v>10321</v>
      </c>
    </row>
    <row r="57" spans="1:6" x14ac:dyDescent="0.45">
      <c r="A57" s="1">
        <v>42325</v>
      </c>
      <c r="B57">
        <v>97</v>
      </c>
      <c r="C57">
        <v>55</v>
      </c>
      <c r="D57">
        <f t="shared" si="0"/>
        <v>10418</v>
      </c>
    </row>
    <row r="58" spans="1:6" x14ac:dyDescent="0.45">
      <c r="A58" s="1">
        <v>42332</v>
      </c>
      <c r="B58">
        <v>187</v>
      </c>
      <c r="C58">
        <v>56</v>
      </c>
      <c r="D58">
        <f t="shared" si="0"/>
        <v>10605</v>
      </c>
    </row>
    <row r="59" spans="1:6" x14ac:dyDescent="0.45">
      <c r="A59" s="1">
        <v>42339</v>
      </c>
      <c r="B59">
        <v>115</v>
      </c>
      <c r="C59">
        <v>57</v>
      </c>
      <c r="D59">
        <f t="shared" si="0"/>
        <v>10720</v>
      </c>
    </row>
    <row r="60" spans="1:6" x14ac:dyDescent="0.45">
      <c r="A60" s="1">
        <v>42346</v>
      </c>
      <c r="B60">
        <v>72</v>
      </c>
      <c r="C60">
        <v>58</v>
      </c>
      <c r="D60">
        <f t="shared" si="0"/>
        <v>10792</v>
      </c>
    </row>
    <row r="61" spans="1:6" x14ac:dyDescent="0.45">
      <c r="A61" s="1">
        <v>42353</v>
      </c>
      <c r="B61">
        <v>63</v>
      </c>
      <c r="C61">
        <v>59</v>
      </c>
      <c r="D61">
        <f t="shared" si="0"/>
        <v>10855</v>
      </c>
    </row>
    <row r="62" spans="1:6" x14ac:dyDescent="0.45">
      <c r="A62" s="1">
        <v>42360</v>
      </c>
      <c r="B62">
        <v>416</v>
      </c>
      <c r="C62">
        <v>60</v>
      </c>
      <c r="D62">
        <f t="shared" si="0"/>
        <v>11271</v>
      </c>
    </row>
    <row r="63" spans="1:6" x14ac:dyDescent="0.45">
      <c r="A63" s="1">
        <v>42367</v>
      </c>
      <c r="B63">
        <v>324</v>
      </c>
      <c r="C63">
        <v>61</v>
      </c>
      <c r="D63">
        <f t="shared" si="0"/>
        <v>11595</v>
      </c>
    </row>
    <row r="64" spans="1:6" x14ac:dyDescent="0.45">
      <c r="A64" s="7">
        <v>42374</v>
      </c>
      <c r="B64" s="6">
        <v>86</v>
      </c>
      <c r="C64" s="6">
        <v>62</v>
      </c>
      <c r="D64" s="6">
        <f t="shared" si="0"/>
        <v>11681</v>
      </c>
      <c r="F64" t="s">
        <v>43</v>
      </c>
    </row>
    <row r="65" spans="1:4" x14ac:dyDescent="0.45">
      <c r="A65" s="7">
        <v>42381</v>
      </c>
      <c r="B65" s="6">
        <v>53</v>
      </c>
      <c r="C65" s="6">
        <v>63</v>
      </c>
      <c r="D65" s="6">
        <f t="shared" si="0"/>
        <v>11734</v>
      </c>
    </row>
    <row r="66" spans="1:4" x14ac:dyDescent="0.45">
      <c r="A66" s="7">
        <v>42388</v>
      </c>
      <c r="B66" s="6">
        <v>45</v>
      </c>
      <c r="C66" s="6">
        <v>64</v>
      </c>
      <c r="D66" s="6">
        <f t="shared" si="0"/>
        <v>11779</v>
      </c>
    </row>
    <row r="67" spans="1:4" x14ac:dyDescent="0.45">
      <c r="A67" s="7">
        <v>42395</v>
      </c>
      <c r="B67" s="6">
        <v>54</v>
      </c>
      <c r="C67" s="6">
        <v>65</v>
      </c>
      <c r="D67" s="6">
        <f t="shared" si="0"/>
        <v>11833</v>
      </c>
    </row>
    <row r="68" spans="1:4" x14ac:dyDescent="0.45">
      <c r="A68" s="7">
        <v>42402</v>
      </c>
      <c r="B68" s="6">
        <v>97</v>
      </c>
      <c r="C68" s="6">
        <v>66</v>
      </c>
      <c r="D68" s="6">
        <f t="shared" si="0"/>
        <v>11930</v>
      </c>
    </row>
    <row r="69" spans="1:4" x14ac:dyDescent="0.45">
      <c r="A69" s="7">
        <v>42409</v>
      </c>
      <c r="B69" s="6">
        <v>110</v>
      </c>
      <c r="C69" s="6">
        <v>67</v>
      </c>
      <c r="D69" s="6">
        <f t="shared" ref="D69:D115" si="1">SUM(B69+D68)</f>
        <v>12040</v>
      </c>
    </row>
    <row r="70" spans="1:4" x14ac:dyDescent="0.45">
      <c r="A70" s="7">
        <v>42416</v>
      </c>
      <c r="B70" s="6">
        <v>40</v>
      </c>
      <c r="C70" s="6">
        <v>68</v>
      </c>
      <c r="D70" s="6">
        <f t="shared" si="1"/>
        <v>12080</v>
      </c>
    </row>
    <row r="71" spans="1:4" x14ac:dyDescent="0.45">
      <c r="A71" s="7">
        <v>42423</v>
      </c>
      <c r="B71" s="6">
        <v>31</v>
      </c>
      <c r="C71" s="6">
        <v>69</v>
      </c>
      <c r="D71" s="6">
        <f t="shared" si="1"/>
        <v>12111</v>
      </c>
    </row>
    <row r="72" spans="1:4" x14ac:dyDescent="0.45">
      <c r="A72" s="7">
        <v>42430</v>
      </c>
      <c r="B72" s="6">
        <v>37</v>
      </c>
      <c r="C72" s="6">
        <v>70</v>
      </c>
      <c r="D72" s="6">
        <f t="shared" si="1"/>
        <v>12148</v>
      </c>
    </row>
    <row r="73" spans="1:4" x14ac:dyDescent="0.45">
      <c r="A73" s="7">
        <v>42437</v>
      </c>
      <c r="B73" s="6">
        <v>36</v>
      </c>
      <c r="C73" s="6">
        <v>71</v>
      </c>
      <c r="D73" s="6">
        <f t="shared" si="1"/>
        <v>12184</v>
      </c>
    </row>
    <row r="74" spans="1:4" x14ac:dyDescent="0.45">
      <c r="A74" s="7">
        <v>42444</v>
      </c>
      <c r="B74" s="6">
        <v>27</v>
      </c>
      <c r="C74" s="6">
        <v>72</v>
      </c>
      <c r="D74" s="6">
        <f t="shared" si="1"/>
        <v>12211</v>
      </c>
    </row>
    <row r="75" spans="1:4" x14ac:dyDescent="0.45">
      <c r="A75" s="7">
        <v>42451</v>
      </c>
      <c r="B75" s="6">
        <v>25</v>
      </c>
      <c r="C75" s="6">
        <v>73</v>
      </c>
      <c r="D75" s="6">
        <f t="shared" si="1"/>
        <v>12236</v>
      </c>
    </row>
    <row r="76" spans="1:4" x14ac:dyDescent="0.45">
      <c r="A76" s="7">
        <v>42458</v>
      </c>
      <c r="B76" s="6">
        <v>15</v>
      </c>
      <c r="C76" s="6">
        <v>74</v>
      </c>
      <c r="D76" s="6">
        <f t="shared" si="1"/>
        <v>12251</v>
      </c>
    </row>
    <row r="77" spans="1:4" x14ac:dyDescent="0.45">
      <c r="A77" s="7">
        <v>42465</v>
      </c>
      <c r="B77" s="6">
        <v>18</v>
      </c>
      <c r="C77" s="6">
        <v>75</v>
      </c>
      <c r="D77" s="6">
        <f t="shared" si="1"/>
        <v>12269</v>
      </c>
    </row>
    <row r="78" spans="1:4" x14ac:dyDescent="0.45">
      <c r="A78" s="7">
        <v>42472</v>
      </c>
      <c r="B78" s="6">
        <v>22</v>
      </c>
      <c r="C78" s="6">
        <v>76</v>
      </c>
      <c r="D78" s="6">
        <f t="shared" si="1"/>
        <v>12291</v>
      </c>
    </row>
    <row r="79" spans="1:4" x14ac:dyDescent="0.45">
      <c r="A79" s="7">
        <v>42479</v>
      </c>
      <c r="B79" s="6">
        <v>17</v>
      </c>
      <c r="C79" s="6">
        <v>77</v>
      </c>
      <c r="D79" s="6">
        <f t="shared" si="1"/>
        <v>12308</v>
      </c>
    </row>
    <row r="80" spans="1:4" x14ac:dyDescent="0.45">
      <c r="A80" s="7">
        <v>42486</v>
      </c>
      <c r="B80" s="6">
        <v>32</v>
      </c>
      <c r="C80" s="6">
        <v>78</v>
      </c>
      <c r="D80" s="6">
        <f t="shared" si="1"/>
        <v>12340</v>
      </c>
    </row>
    <row r="81" spans="1:4" x14ac:dyDescent="0.45">
      <c r="A81" s="7">
        <v>42493</v>
      </c>
      <c r="B81" s="6">
        <v>85</v>
      </c>
      <c r="C81" s="6">
        <v>79</v>
      </c>
      <c r="D81" s="6">
        <f t="shared" si="1"/>
        <v>12425</v>
      </c>
    </row>
    <row r="82" spans="1:4" x14ac:dyDescent="0.45">
      <c r="A82" s="7">
        <v>42500</v>
      </c>
      <c r="B82" s="6">
        <v>30</v>
      </c>
      <c r="C82" s="6">
        <v>80</v>
      </c>
      <c r="D82" s="6">
        <f t="shared" si="1"/>
        <v>12455</v>
      </c>
    </row>
    <row r="83" spans="1:4" x14ac:dyDescent="0.45">
      <c r="A83" s="7">
        <v>42507</v>
      </c>
      <c r="B83" s="6">
        <v>22</v>
      </c>
      <c r="C83" s="6">
        <v>81</v>
      </c>
      <c r="D83" s="6">
        <f t="shared" si="1"/>
        <v>12477</v>
      </c>
    </row>
    <row r="84" spans="1:4" x14ac:dyDescent="0.45">
      <c r="A84" s="7">
        <v>42514</v>
      </c>
      <c r="B84" s="6">
        <v>16</v>
      </c>
      <c r="C84" s="6">
        <v>82</v>
      </c>
      <c r="D84" s="6">
        <f t="shared" si="1"/>
        <v>12493</v>
      </c>
    </row>
    <row r="85" spans="1:4" x14ac:dyDescent="0.45">
      <c r="A85" s="7">
        <v>42521</v>
      </c>
      <c r="B85" s="6">
        <v>25</v>
      </c>
      <c r="C85" s="6">
        <v>83</v>
      </c>
      <c r="D85" s="6">
        <f t="shared" si="1"/>
        <v>12518</v>
      </c>
    </row>
    <row r="86" spans="1:4" x14ac:dyDescent="0.45">
      <c r="A86" s="7">
        <v>42528</v>
      </c>
      <c r="B86" s="6">
        <v>24</v>
      </c>
      <c r="C86" s="6">
        <v>84</v>
      </c>
      <c r="D86" s="6">
        <f t="shared" si="1"/>
        <v>12542</v>
      </c>
    </row>
    <row r="87" spans="1:4" x14ac:dyDescent="0.45">
      <c r="A87" s="7">
        <v>42535</v>
      </c>
      <c r="B87" s="6">
        <v>19</v>
      </c>
      <c r="C87" s="6">
        <v>85</v>
      </c>
      <c r="D87" s="6">
        <f t="shared" si="1"/>
        <v>12561</v>
      </c>
    </row>
    <row r="88" spans="1:4" x14ac:dyDescent="0.45">
      <c r="A88" s="7">
        <v>42542</v>
      </c>
      <c r="B88" s="6">
        <v>133</v>
      </c>
      <c r="C88" s="6">
        <v>86</v>
      </c>
      <c r="D88" s="6">
        <f t="shared" si="1"/>
        <v>12694</v>
      </c>
    </row>
    <row r="89" spans="1:4" x14ac:dyDescent="0.45">
      <c r="A89" s="7">
        <v>42549</v>
      </c>
      <c r="B89" s="6">
        <v>93</v>
      </c>
      <c r="C89" s="6">
        <v>87</v>
      </c>
      <c r="D89" s="6">
        <f t="shared" si="1"/>
        <v>12787</v>
      </c>
    </row>
    <row r="90" spans="1:4" x14ac:dyDescent="0.45">
      <c r="A90" s="7">
        <v>42556</v>
      </c>
      <c r="B90" s="6">
        <v>32</v>
      </c>
      <c r="C90" s="6">
        <v>88</v>
      </c>
      <c r="D90" s="6">
        <f t="shared" si="1"/>
        <v>12819</v>
      </c>
    </row>
    <row r="91" spans="1:4" x14ac:dyDescent="0.45">
      <c r="A91" s="7">
        <v>42563</v>
      </c>
      <c r="B91" s="6">
        <v>22</v>
      </c>
      <c r="C91" s="6">
        <v>89</v>
      </c>
      <c r="D91" s="6">
        <f t="shared" si="1"/>
        <v>12841</v>
      </c>
    </row>
    <row r="92" spans="1:4" x14ac:dyDescent="0.45">
      <c r="A92" s="7">
        <v>42570</v>
      </c>
      <c r="B92" s="6">
        <v>19</v>
      </c>
      <c r="C92" s="6">
        <v>90</v>
      </c>
      <c r="D92" s="6">
        <f t="shared" si="1"/>
        <v>12860</v>
      </c>
    </row>
    <row r="93" spans="1:4" x14ac:dyDescent="0.45">
      <c r="A93" s="7">
        <v>42577</v>
      </c>
      <c r="B93" s="6">
        <v>23</v>
      </c>
      <c r="C93" s="6">
        <v>91</v>
      </c>
      <c r="D93" s="6">
        <f t="shared" si="1"/>
        <v>12883</v>
      </c>
    </row>
    <row r="94" spans="1:4" x14ac:dyDescent="0.45">
      <c r="A94" s="7">
        <v>42584</v>
      </c>
      <c r="B94" s="6">
        <v>23</v>
      </c>
      <c r="C94" s="6">
        <v>92</v>
      </c>
      <c r="D94" s="6">
        <f t="shared" si="1"/>
        <v>12906</v>
      </c>
    </row>
    <row r="95" spans="1:4" x14ac:dyDescent="0.45">
      <c r="A95" s="7">
        <v>42591</v>
      </c>
      <c r="B95" s="6">
        <v>26</v>
      </c>
      <c r="C95" s="6">
        <v>93</v>
      </c>
      <c r="D95" s="6">
        <f t="shared" si="1"/>
        <v>12932</v>
      </c>
    </row>
    <row r="96" spans="1:4" x14ac:dyDescent="0.45">
      <c r="A96" s="7">
        <v>42598</v>
      </c>
      <c r="B96" s="6">
        <v>22</v>
      </c>
      <c r="C96" s="6">
        <v>94</v>
      </c>
      <c r="D96" s="6">
        <f t="shared" si="1"/>
        <v>12954</v>
      </c>
    </row>
    <row r="97" spans="1:4" x14ac:dyDescent="0.45">
      <c r="A97" s="7">
        <v>42605</v>
      </c>
      <c r="B97" s="6">
        <v>16</v>
      </c>
      <c r="C97" s="6">
        <v>95</v>
      </c>
      <c r="D97" s="6">
        <f t="shared" si="1"/>
        <v>12970</v>
      </c>
    </row>
    <row r="98" spans="1:4" x14ac:dyDescent="0.45">
      <c r="A98" s="7">
        <v>42612</v>
      </c>
      <c r="B98" s="6">
        <v>15</v>
      </c>
      <c r="C98" s="6">
        <v>96</v>
      </c>
      <c r="D98" s="6">
        <f t="shared" si="1"/>
        <v>12985</v>
      </c>
    </row>
    <row r="99" spans="1:4" x14ac:dyDescent="0.45">
      <c r="A99" s="7">
        <v>42619</v>
      </c>
      <c r="B99" s="6">
        <v>13</v>
      </c>
      <c r="C99" s="6">
        <v>97</v>
      </c>
      <c r="D99" s="6">
        <f t="shared" si="1"/>
        <v>12998</v>
      </c>
    </row>
    <row r="100" spans="1:4" x14ac:dyDescent="0.45">
      <c r="A100" s="7">
        <v>42626</v>
      </c>
      <c r="B100" s="6">
        <v>15</v>
      </c>
      <c r="C100" s="6">
        <v>98</v>
      </c>
      <c r="D100" s="6">
        <f t="shared" si="1"/>
        <v>13013</v>
      </c>
    </row>
    <row r="101" spans="1:4" x14ac:dyDescent="0.45">
      <c r="A101" s="7">
        <v>42633</v>
      </c>
      <c r="B101" s="6">
        <v>14</v>
      </c>
      <c r="C101" s="6">
        <v>99</v>
      </c>
      <c r="D101" s="6">
        <f t="shared" si="1"/>
        <v>13027</v>
      </c>
    </row>
    <row r="102" spans="1:4" x14ac:dyDescent="0.45">
      <c r="A102" s="7">
        <v>42640</v>
      </c>
      <c r="B102" s="6">
        <v>28</v>
      </c>
      <c r="C102" s="6">
        <v>100</v>
      </c>
      <c r="D102" s="6">
        <f t="shared" si="1"/>
        <v>13055</v>
      </c>
    </row>
    <row r="103" spans="1:4" x14ac:dyDescent="0.45">
      <c r="A103" s="7">
        <v>42647</v>
      </c>
      <c r="B103" s="6">
        <v>22</v>
      </c>
      <c r="C103" s="6">
        <v>101</v>
      </c>
      <c r="D103" s="6">
        <f t="shared" si="1"/>
        <v>13077</v>
      </c>
    </row>
    <row r="104" spans="1:4" x14ac:dyDescent="0.45">
      <c r="A104" s="7">
        <v>42654</v>
      </c>
      <c r="B104" s="6">
        <v>13</v>
      </c>
      <c r="C104" s="6">
        <v>102</v>
      </c>
      <c r="D104" s="6">
        <f t="shared" si="1"/>
        <v>13090</v>
      </c>
    </row>
    <row r="105" spans="1:4" x14ac:dyDescent="0.45">
      <c r="A105" s="7">
        <v>42661</v>
      </c>
      <c r="B105" s="6">
        <v>13</v>
      </c>
      <c r="C105" s="6">
        <v>103</v>
      </c>
      <c r="D105" s="6">
        <f t="shared" si="1"/>
        <v>13103</v>
      </c>
    </row>
    <row r="106" spans="1:4" x14ac:dyDescent="0.45">
      <c r="A106" s="7">
        <v>42668</v>
      </c>
      <c r="B106" s="6">
        <v>57</v>
      </c>
      <c r="C106" s="6">
        <v>104</v>
      </c>
      <c r="D106" s="6">
        <f t="shared" si="1"/>
        <v>13160</v>
      </c>
    </row>
    <row r="107" spans="1:4" x14ac:dyDescent="0.45">
      <c r="A107" s="7">
        <v>42675</v>
      </c>
      <c r="B107" s="6">
        <v>26</v>
      </c>
      <c r="C107" s="6">
        <v>105</v>
      </c>
      <c r="D107" s="6">
        <f t="shared" si="1"/>
        <v>13186</v>
      </c>
    </row>
    <row r="108" spans="1:4" x14ac:dyDescent="0.45">
      <c r="A108" s="7">
        <v>42682</v>
      </c>
      <c r="B108" s="6">
        <v>24</v>
      </c>
      <c r="C108" s="6">
        <v>106</v>
      </c>
      <c r="D108" s="6">
        <f t="shared" si="1"/>
        <v>13210</v>
      </c>
    </row>
    <row r="109" spans="1:4" x14ac:dyDescent="0.45">
      <c r="A109" s="7">
        <v>42689</v>
      </c>
      <c r="B109" s="6">
        <v>29</v>
      </c>
      <c r="C109" s="6">
        <v>107</v>
      </c>
      <c r="D109" s="6">
        <f t="shared" si="1"/>
        <v>13239</v>
      </c>
    </row>
    <row r="110" spans="1:4" x14ac:dyDescent="0.45">
      <c r="A110" s="7">
        <v>42696</v>
      </c>
      <c r="B110" s="6">
        <v>86</v>
      </c>
      <c r="C110" s="6">
        <v>108</v>
      </c>
      <c r="D110" s="6">
        <f t="shared" si="1"/>
        <v>13325</v>
      </c>
    </row>
    <row r="111" spans="1:4" x14ac:dyDescent="0.45">
      <c r="A111" s="7">
        <v>42703</v>
      </c>
      <c r="B111" s="6">
        <v>27</v>
      </c>
      <c r="C111" s="6">
        <v>109</v>
      </c>
      <c r="D111" s="6">
        <f t="shared" si="1"/>
        <v>13352</v>
      </c>
    </row>
    <row r="112" spans="1:4" x14ac:dyDescent="0.45">
      <c r="A112" s="7">
        <v>42710</v>
      </c>
      <c r="B112" s="6">
        <v>32</v>
      </c>
      <c r="C112" s="6">
        <v>110</v>
      </c>
      <c r="D112" s="6">
        <f t="shared" si="1"/>
        <v>13384</v>
      </c>
    </row>
    <row r="113" spans="1:4" x14ac:dyDescent="0.45">
      <c r="A113" s="7">
        <v>42717</v>
      </c>
      <c r="B113" s="6">
        <v>19</v>
      </c>
      <c r="C113" s="6">
        <v>111</v>
      </c>
      <c r="D113" s="6">
        <f t="shared" si="1"/>
        <v>13403</v>
      </c>
    </row>
    <row r="114" spans="1:4" x14ac:dyDescent="0.45">
      <c r="A114" s="7">
        <v>42724</v>
      </c>
      <c r="B114" s="6">
        <v>217</v>
      </c>
      <c r="C114" s="6">
        <v>112</v>
      </c>
      <c r="D114" s="6">
        <f t="shared" si="1"/>
        <v>13620</v>
      </c>
    </row>
    <row r="115" spans="1:4" x14ac:dyDescent="0.45">
      <c r="A115" s="7">
        <v>42731</v>
      </c>
      <c r="B115" s="6">
        <v>288</v>
      </c>
      <c r="C115" s="6">
        <v>113</v>
      </c>
      <c r="D115" s="6">
        <f t="shared" si="1"/>
        <v>13908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0F4C-A770-457F-BC9D-4B59E32A2BEE}">
  <dimension ref="A1:N119"/>
  <sheetViews>
    <sheetView topLeftCell="B15" workbookViewId="0">
      <selection activeCell="K35" sqref="K35"/>
    </sheetView>
  </sheetViews>
  <sheetFormatPr defaultRowHeight="14.25" x14ac:dyDescent="0.45"/>
  <cols>
    <col min="1" max="1" width="12.59765625" customWidth="1"/>
  </cols>
  <sheetData>
    <row r="1" spans="1:14" x14ac:dyDescent="0.45">
      <c r="A1" t="s">
        <v>1</v>
      </c>
      <c r="B1" s="6">
        <v>353930.45358514489</v>
      </c>
      <c r="G1" t="s">
        <v>2</v>
      </c>
      <c r="J1" t="s">
        <v>33</v>
      </c>
      <c r="N1">
        <f>B1/(B2-1)</f>
        <v>33.744118218387406</v>
      </c>
    </row>
    <row r="2" spans="1:14" x14ac:dyDescent="0.45">
      <c r="A2" t="s">
        <v>3</v>
      </c>
      <c r="B2" s="6">
        <v>10489.656165040511</v>
      </c>
      <c r="G2">
        <f>SUM(B8:B68)</f>
        <v>11595</v>
      </c>
      <c r="J2">
        <f>-2*G4+3*LN(61)</f>
        <v>152387.83026350371</v>
      </c>
    </row>
    <row r="3" spans="1:14" x14ac:dyDescent="0.45">
      <c r="A3" t="s">
        <v>4</v>
      </c>
      <c r="B3" s="6">
        <v>0.34579779276247952</v>
      </c>
    </row>
    <row r="4" spans="1:14" x14ac:dyDescent="0.45">
      <c r="A4" t="s">
        <v>5</v>
      </c>
      <c r="B4" s="6">
        <v>100000</v>
      </c>
      <c r="G4">
        <f>SUM(G8:G69)</f>
        <v>-76187.748820955589</v>
      </c>
      <c r="J4" t="s">
        <v>39</v>
      </c>
      <c r="M4">
        <f>MEDIAN(J8:J68)</f>
        <v>0.54062114828545793</v>
      </c>
    </row>
    <row r="6" spans="1:14" x14ac:dyDescent="0.45">
      <c r="B6" t="s">
        <v>44</v>
      </c>
      <c r="C6" t="s">
        <v>45</v>
      </c>
      <c r="D6" t="s">
        <v>0</v>
      </c>
      <c r="E6" t="s">
        <v>6</v>
      </c>
      <c r="F6" t="s">
        <v>7</v>
      </c>
      <c r="G6" t="s">
        <v>8</v>
      </c>
      <c r="H6" t="s">
        <v>9</v>
      </c>
      <c r="I6" t="s">
        <v>46</v>
      </c>
      <c r="J6" t="s">
        <v>28</v>
      </c>
    </row>
    <row r="8" spans="1:14" x14ac:dyDescent="0.45">
      <c r="A8" s="1">
        <v>41947</v>
      </c>
      <c r="B8">
        <v>3344</v>
      </c>
      <c r="C8">
        <f>B8</f>
        <v>3344</v>
      </c>
      <c r="D8">
        <v>1</v>
      </c>
      <c r="E8">
        <f>1-($B$1/($B$1+D8^$B$3))^$B$2</f>
        <v>2.9202691683319015E-2</v>
      </c>
      <c r="F8">
        <f>E8</f>
        <v>2.9202691683319015E-2</v>
      </c>
      <c r="G8">
        <f>B8*LN(F8)</f>
        <v>-11816.005250261287</v>
      </c>
      <c r="H8">
        <f>F8*$B$4</f>
        <v>2920.2691683319017</v>
      </c>
      <c r="I8">
        <f>H8</f>
        <v>2920.2691683319017</v>
      </c>
      <c r="J8">
        <f>ABS(H8-B8)/H8</f>
        <v>0.14509992306981045</v>
      </c>
    </row>
    <row r="9" spans="1:14" x14ac:dyDescent="0.45">
      <c r="A9" s="1">
        <v>41954</v>
      </c>
      <c r="B9">
        <v>501</v>
      </c>
      <c r="C9">
        <f>B9+C8</f>
        <v>3845</v>
      </c>
      <c r="D9">
        <v>2</v>
      </c>
      <c r="E9">
        <f t="shared" ref="E9:E68" si="0">1-($B$1/($B$1+D9^$B$3))^$B$2</f>
        <v>3.6964502663098475E-2</v>
      </c>
      <c r="F9">
        <f>E9-E8</f>
        <v>7.7618109797794599E-3</v>
      </c>
      <c r="G9">
        <f t="shared" ref="G9:G68" si="1">B9*LN(F9)</f>
        <v>-2434.1283387640774</v>
      </c>
      <c r="H9">
        <f t="shared" ref="H9:H68" si="2">F9*$B$4</f>
        <v>776.18109797794602</v>
      </c>
      <c r="I9">
        <f>H9+I8</f>
        <v>3696.4502663098478</v>
      </c>
      <c r="J9">
        <f t="shared" ref="J9:J68" si="3">ABS(H9-B9)/H9</f>
        <v>0.35453207852501051</v>
      </c>
    </row>
    <row r="10" spans="1:14" x14ac:dyDescent="0.45">
      <c r="A10" s="1">
        <v>41961</v>
      </c>
      <c r="B10">
        <v>235</v>
      </c>
      <c r="C10">
        <f t="shared" ref="C10:C68" si="4">B10+C9</f>
        <v>4080</v>
      </c>
      <c r="D10">
        <v>3</v>
      </c>
      <c r="E10">
        <f t="shared" si="0"/>
        <v>4.2408606017775297E-2</v>
      </c>
      <c r="F10">
        <f t="shared" ref="F10:F68" si="5">E10-E9</f>
        <v>5.4441033546768214E-3</v>
      </c>
      <c r="G10">
        <f t="shared" si="1"/>
        <v>-1225.1072191881462</v>
      </c>
      <c r="H10">
        <f t="shared" si="2"/>
        <v>544.4103354676821</v>
      </c>
      <c r="I10">
        <f t="shared" ref="I10:I68" si="6">H10+I9</f>
        <v>4240.8606017775301</v>
      </c>
      <c r="J10">
        <f t="shared" si="3"/>
        <v>0.56834030382960954</v>
      </c>
    </row>
    <row r="11" spans="1:14" x14ac:dyDescent="0.45">
      <c r="A11" s="1">
        <v>41968</v>
      </c>
      <c r="B11">
        <v>574</v>
      </c>
      <c r="C11">
        <f t="shared" si="4"/>
        <v>4654</v>
      </c>
      <c r="D11">
        <v>4</v>
      </c>
      <c r="E11">
        <f>1-($B$1/($B$1+D11^$B$3))^$B$2</f>
        <v>4.673913678405428E-2</v>
      </c>
      <c r="F11">
        <f t="shared" si="5"/>
        <v>4.3305307662789838E-3</v>
      </c>
      <c r="G11">
        <f t="shared" si="1"/>
        <v>-3123.745405090327</v>
      </c>
      <c r="H11">
        <f t="shared" si="2"/>
        <v>433.05307662789841</v>
      </c>
      <c r="I11">
        <f t="shared" si="6"/>
        <v>4673.9136784054281</v>
      </c>
      <c r="J11">
        <f t="shared" si="3"/>
        <v>0.32547262905884045</v>
      </c>
    </row>
    <row r="12" spans="1:14" x14ac:dyDescent="0.45">
      <c r="A12" s="1">
        <v>41975</v>
      </c>
      <c r="B12">
        <v>241</v>
      </c>
      <c r="C12">
        <f t="shared" si="4"/>
        <v>4895</v>
      </c>
      <c r="D12">
        <v>5</v>
      </c>
      <c r="E12">
        <f t="shared" si="0"/>
        <v>5.0392395625935782E-2</v>
      </c>
      <c r="F12">
        <f t="shared" si="5"/>
        <v>3.6532588418815015E-3</v>
      </c>
      <c r="G12">
        <f t="shared" si="1"/>
        <v>-1352.5246979965411</v>
      </c>
      <c r="H12">
        <f t="shared" si="2"/>
        <v>365.32588418815016</v>
      </c>
      <c r="I12">
        <f t="shared" si="6"/>
        <v>5039.2395625935778</v>
      </c>
      <c r="J12">
        <f t="shared" si="3"/>
        <v>0.34031501617914334</v>
      </c>
    </row>
    <row r="13" spans="1:14" x14ac:dyDescent="0.45">
      <c r="A13" s="1">
        <v>41982</v>
      </c>
      <c r="B13">
        <v>160</v>
      </c>
      <c r="C13">
        <f t="shared" si="4"/>
        <v>5055</v>
      </c>
      <c r="D13">
        <v>6</v>
      </c>
      <c r="E13">
        <f t="shared" si="0"/>
        <v>5.3582314418222698E-2</v>
      </c>
      <c r="F13">
        <f t="shared" si="5"/>
        <v>3.1899187922869165E-3</v>
      </c>
      <c r="G13">
        <f t="shared" si="1"/>
        <v>-919.64157111564282</v>
      </c>
      <c r="H13">
        <f t="shared" si="2"/>
        <v>318.99187922869163</v>
      </c>
      <c r="I13">
        <f t="shared" si="6"/>
        <v>5358.2314418222695</v>
      </c>
      <c r="J13">
        <f t="shared" si="3"/>
        <v>0.49841983317295419</v>
      </c>
    </row>
    <row r="14" spans="1:14" x14ac:dyDescent="0.45">
      <c r="A14" s="1">
        <v>41989</v>
      </c>
      <c r="B14">
        <v>426</v>
      </c>
      <c r="C14">
        <f t="shared" si="4"/>
        <v>5481</v>
      </c>
      <c r="D14">
        <v>7</v>
      </c>
      <c r="E14">
        <f t="shared" si="0"/>
        <v>5.6431667916369777E-2</v>
      </c>
      <c r="F14">
        <f t="shared" si="5"/>
        <v>2.8493534981470781E-3</v>
      </c>
      <c r="G14">
        <f t="shared" si="1"/>
        <v>-2496.6425032588118</v>
      </c>
      <c r="H14">
        <f t="shared" si="2"/>
        <v>284.93534981470782</v>
      </c>
      <c r="I14">
        <f t="shared" si="6"/>
        <v>5643.166791636977</v>
      </c>
      <c r="J14">
        <f t="shared" si="3"/>
        <v>0.49507598926221646</v>
      </c>
    </row>
    <row r="15" spans="1:14" x14ac:dyDescent="0.45">
      <c r="A15" s="1">
        <v>41996</v>
      </c>
      <c r="B15">
        <v>458</v>
      </c>
      <c r="C15">
        <f t="shared" si="4"/>
        <v>5939</v>
      </c>
      <c r="D15">
        <v>8</v>
      </c>
      <c r="E15">
        <f t="shared" si="0"/>
        <v>5.90182260052875E-2</v>
      </c>
      <c r="F15">
        <f t="shared" si="5"/>
        <v>2.5865580889177231E-3</v>
      </c>
      <c r="G15">
        <f t="shared" si="1"/>
        <v>-2728.5016623036613</v>
      </c>
      <c r="H15">
        <f t="shared" si="2"/>
        <v>258.65580889177232</v>
      </c>
      <c r="I15">
        <f t="shared" si="6"/>
        <v>5901.8226005287497</v>
      </c>
      <c r="J15">
        <f t="shared" si="3"/>
        <v>0.77069288318839957</v>
      </c>
    </row>
    <row r="16" spans="1:14" x14ac:dyDescent="0.45">
      <c r="A16" s="1">
        <v>42003</v>
      </c>
      <c r="B16">
        <v>374</v>
      </c>
      <c r="C16">
        <f t="shared" si="4"/>
        <v>6313</v>
      </c>
      <c r="D16">
        <v>9</v>
      </c>
      <c r="E16">
        <f t="shared" si="0"/>
        <v>6.1394730727079239E-2</v>
      </c>
      <c r="F16">
        <f t="shared" si="5"/>
        <v>2.376504721791739E-3</v>
      </c>
      <c r="G16">
        <f t="shared" si="1"/>
        <v>-2259.7545536665348</v>
      </c>
      <c r="H16">
        <f t="shared" si="2"/>
        <v>237.6504721791739</v>
      </c>
      <c r="I16">
        <f t="shared" si="6"/>
        <v>6139.4730727079241</v>
      </c>
      <c r="J16">
        <f t="shared" si="3"/>
        <v>0.57373977240839191</v>
      </c>
    </row>
    <row r="17" spans="1:10" x14ac:dyDescent="0.45">
      <c r="A17" s="1">
        <v>42010</v>
      </c>
      <c r="B17">
        <v>167</v>
      </c>
      <c r="C17">
        <f t="shared" si="4"/>
        <v>6480</v>
      </c>
      <c r="D17">
        <v>10</v>
      </c>
      <c r="E17">
        <f t="shared" si="0"/>
        <v>6.3598792295732842E-2</v>
      </c>
      <c r="F17">
        <f t="shared" si="5"/>
        <v>2.2040615686536036E-3</v>
      </c>
      <c r="G17">
        <f t="shared" si="1"/>
        <v>-1021.6147266711807</v>
      </c>
      <c r="H17">
        <f t="shared" si="2"/>
        <v>220.40615686536034</v>
      </c>
      <c r="I17">
        <f t="shared" si="6"/>
        <v>6359.8792295732846</v>
      </c>
      <c r="J17">
        <f t="shared" si="3"/>
        <v>0.24230791745978583</v>
      </c>
    </row>
    <row r="18" spans="1:10" x14ac:dyDescent="0.45">
      <c r="A18" s="1">
        <v>42017</v>
      </c>
      <c r="B18">
        <v>106</v>
      </c>
      <c r="C18">
        <f t="shared" si="4"/>
        <v>6586</v>
      </c>
      <c r="D18">
        <v>11</v>
      </c>
      <c r="E18">
        <f t="shared" si="0"/>
        <v>6.565828471524926E-2</v>
      </c>
      <c r="F18">
        <f t="shared" si="5"/>
        <v>2.0594924195164177E-3</v>
      </c>
      <c r="G18">
        <f t="shared" si="1"/>
        <v>-655.64134683247767</v>
      </c>
      <c r="H18">
        <f t="shared" si="2"/>
        <v>205.94924195164177</v>
      </c>
      <c r="I18">
        <f t="shared" si="6"/>
        <v>6565.8284715249265</v>
      </c>
      <c r="J18">
        <f t="shared" si="3"/>
        <v>0.48531007448481167</v>
      </c>
    </row>
    <row r="19" spans="1:10" x14ac:dyDescent="0.45">
      <c r="A19" s="1">
        <v>42024</v>
      </c>
      <c r="B19">
        <v>75</v>
      </c>
      <c r="C19">
        <f t="shared" si="4"/>
        <v>6661</v>
      </c>
      <c r="D19">
        <v>12</v>
      </c>
      <c r="E19">
        <f t="shared" si="0"/>
        <v>6.7594507637820267E-2</v>
      </c>
      <c r="F19">
        <f t="shared" si="5"/>
        <v>1.936222922571007E-3</v>
      </c>
      <c r="G19">
        <f t="shared" si="1"/>
        <v>-468.52621131003298</v>
      </c>
      <c r="H19">
        <f t="shared" si="2"/>
        <v>193.6222922571007</v>
      </c>
      <c r="I19">
        <f t="shared" si="6"/>
        <v>6759.450763782027</v>
      </c>
      <c r="J19">
        <f t="shared" si="3"/>
        <v>0.61264790781212575</v>
      </c>
    </row>
    <row r="20" spans="1:10" x14ac:dyDescent="0.45">
      <c r="A20" s="1">
        <v>42031</v>
      </c>
      <c r="B20">
        <v>62</v>
      </c>
      <c r="C20">
        <f t="shared" si="4"/>
        <v>6723</v>
      </c>
      <c r="D20">
        <v>13</v>
      </c>
      <c r="E20">
        <f t="shared" si="0"/>
        <v>6.9424146713358836E-2</v>
      </c>
      <c r="F20">
        <f t="shared" si="5"/>
        <v>1.8296390755385694E-3</v>
      </c>
      <c r="G20">
        <f t="shared" si="1"/>
        <v>-390.82546659985417</v>
      </c>
      <c r="H20">
        <f t="shared" si="2"/>
        <v>182.96390755385693</v>
      </c>
      <c r="I20">
        <f t="shared" si="6"/>
        <v>6942.4146713358841</v>
      </c>
      <c r="J20">
        <f t="shared" si="3"/>
        <v>0.66113535271020707</v>
      </c>
    </row>
    <row r="21" spans="1:10" x14ac:dyDescent="0.45">
      <c r="A21" s="1">
        <v>42038</v>
      </c>
      <c r="B21">
        <v>67</v>
      </c>
      <c r="C21">
        <f t="shared" si="4"/>
        <v>6790</v>
      </c>
      <c r="D21">
        <v>14</v>
      </c>
      <c r="E21">
        <f t="shared" si="0"/>
        <v>7.1160545452130242E-2</v>
      </c>
      <c r="F21">
        <f t="shared" si="5"/>
        <v>1.7363987387714053E-3</v>
      </c>
      <c r="G21">
        <f t="shared" si="1"/>
        <v>-425.84811405935574</v>
      </c>
      <c r="H21">
        <f t="shared" si="2"/>
        <v>173.63987387714053</v>
      </c>
      <c r="I21">
        <f t="shared" si="6"/>
        <v>7116.0545452130245</v>
      </c>
      <c r="J21">
        <f t="shared" si="3"/>
        <v>0.61414392613872737</v>
      </c>
    </row>
    <row r="22" spans="1:10" x14ac:dyDescent="0.45">
      <c r="A22" s="1">
        <v>42045</v>
      </c>
      <c r="B22">
        <v>75</v>
      </c>
      <c r="C22">
        <f t="shared" si="4"/>
        <v>6865</v>
      </c>
      <c r="D22">
        <v>15</v>
      </c>
      <c r="E22">
        <f t="shared" si="0"/>
        <v>7.2814561821601953E-2</v>
      </c>
      <c r="F22">
        <f t="shared" si="5"/>
        <v>1.6540163694717114E-3</v>
      </c>
      <c r="G22">
        <f t="shared" si="1"/>
        <v>-480.34115891476114</v>
      </c>
      <c r="H22">
        <f t="shared" si="2"/>
        <v>165.40163694717114</v>
      </c>
      <c r="I22">
        <f t="shared" si="6"/>
        <v>7281.4561821601956</v>
      </c>
      <c r="J22">
        <f t="shared" si="3"/>
        <v>0.54655829661495547</v>
      </c>
    </row>
    <row r="23" spans="1:10" x14ac:dyDescent="0.45">
      <c r="A23" s="1">
        <v>42052</v>
      </c>
      <c r="B23">
        <v>72</v>
      </c>
      <c r="C23">
        <f t="shared" si="4"/>
        <v>6937</v>
      </c>
      <c r="D23">
        <v>16</v>
      </c>
      <c r="E23">
        <f t="shared" si="0"/>
        <v>7.4395163549464516E-2</v>
      </c>
      <c r="F23">
        <f t="shared" si="5"/>
        <v>1.5806017278625628E-3</v>
      </c>
      <c r="G23">
        <f t="shared" si="1"/>
        <v>-464.39637580981611</v>
      </c>
      <c r="H23">
        <f t="shared" si="2"/>
        <v>158.06017278625629</v>
      </c>
      <c r="I23">
        <f t="shared" si="6"/>
        <v>7439.5163549464514</v>
      </c>
      <c r="J23">
        <f t="shared" si="3"/>
        <v>0.54447727893246634</v>
      </c>
    </row>
    <row r="24" spans="1:10" x14ac:dyDescent="0.45">
      <c r="A24" s="1">
        <v>42059</v>
      </c>
      <c r="B24">
        <v>102</v>
      </c>
      <c r="C24">
        <f t="shared" si="4"/>
        <v>7039</v>
      </c>
      <c r="D24">
        <v>17</v>
      </c>
      <c r="E24">
        <f t="shared" si="0"/>
        <v>7.5909852997359861E-2</v>
      </c>
      <c r="F24">
        <f t="shared" si="5"/>
        <v>1.5146894478953454E-3</v>
      </c>
      <c r="G24">
        <f t="shared" si="1"/>
        <v>-662.2395742839052</v>
      </c>
      <c r="H24">
        <f t="shared" si="2"/>
        <v>151.46894478953453</v>
      </c>
      <c r="I24">
        <f t="shared" si="6"/>
        <v>7590.9852997359858</v>
      </c>
      <c r="J24">
        <f t="shared" si="3"/>
        <v>0.32659463534436994</v>
      </c>
    </row>
    <row r="25" spans="1:10" x14ac:dyDescent="0.45">
      <c r="A25" s="1">
        <v>42066</v>
      </c>
      <c r="B25">
        <v>207</v>
      </c>
      <c r="C25">
        <f t="shared" si="4"/>
        <v>7246</v>
      </c>
      <c r="D25">
        <v>18</v>
      </c>
      <c r="E25">
        <f t="shared" si="0"/>
        <v>7.7364977481143571E-2</v>
      </c>
      <c r="F25">
        <f t="shared" si="5"/>
        <v>1.4551244837837096E-3</v>
      </c>
      <c r="G25">
        <f t="shared" si="1"/>
        <v>-1352.2614120137296</v>
      </c>
      <c r="H25">
        <f t="shared" si="2"/>
        <v>145.51244837837095</v>
      </c>
      <c r="I25">
        <f t="shared" si="6"/>
        <v>7736.4977481143569</v>
      </c>
      <c r="J25">
        <f t="shared" si="3"/>
        <v>0.42255870413055735</v>
      </c>
    </row>
    <row r="26" spans="1:10" x14ac:dyDescent="0.45">
      <c r="A26" s="1">
        <v>42073</v>
      </c>
      <c r="B26">
        <v>57</v>
      </c>
      <c r="C26">
        <f t="shared" si="4"/>
        <v>7303</v>
      </c>
      <c r="D26">
        <v>19</v>
      </c>
      <c r="E26">
        <f t="shared" si="0"/>
        <v>7.8765960469769358E-2</v>
      </c>
      <c r="F26">
        <f t="shared" si="5"/>
        <v>1.4009829886257874E-3</v>
      </c>
      <c r="G26">
        <f t="shared" si="1"/>
        <v>-374.52312577854082</v>
      </c>
      <c r="H26">
        <f t="shared" si="2"/>
        <v>140.09829886257873</v>
      </c>
      <c r="I26">
        <f t="shared" si="6"/>
        <v>7876.5960469769352</v>
      </c>
      <c r="J26">
        <f t="shared" si="3"/>
        <v>0.5931428114204953</v>
      </c>
    </row>
    <row r="27" spans="1:10" x14ac:dyDescent="0.45">
      <c r="A27" s="1">
        <v>42080</v>
      </c>
      <c r="B27">
        <v>43</v>
      </c>
      <c r="C27">
        <f t="shared" si="4"/>
        <v>7346</v>
      </c>
      <c r="D27">
        <v>20</v>
      </c>
      <c r="E27">
        <f t="shared" si="0"/>
        <v>8.0117476945607224E-2</v>
      </c>
      <c r="F27">
        <f t="shared" si="5"/>
        <v>1.3515164758378662E-3</v>
      </c>
      <c r="G27">
        <f t="shared" si="1"/>
        <v>-284.0807040663509</v>
      </c>
      <c r="H27">
        <f t="shared" si="2"/>
        <v>135.15164758378663</v>
      </c>
      <c r="I27">
        <f t="shared" si="6"/>
        <v>8011.7476945607223</v>
      </c>
      <c r="J27">
        <f t="shared" si="3"/>
        <v>0.68183887678215427</v>
      </c>
    </row>
    <row r="28" spans="1:10" x14ac:dyDescent="0.45">
      <c r="A28" s="1">
        <v>42087</v>
      </c>
      <c r="B28">
        <v>60</v>
      </c>
      <c r="C28">
        <f t="shared" si="4"/>
        <v>7406</v>
      </c>
      <c r="D28">
        <v>21</v>
      </c>
      <c r="E28">
        <f t="shared" si="0"/>
        <v>8.1423588443253703E-2</v>
      </c>
      <c r="F28">
        <f t="shared" si="5"/>
        <v>1.3061114976464783E-3</v>
      </c>
      <c r="G28">
        <f t="shared" si="1"/>
        <v>-398.44205270295947</v>
      </c>
      <c r="H28">
        <f t="shared" si="2"/>
        <v>130.61114976464782</v>
      </c>
      <c r="I28">
        <f t="shared" si="6"/>
        <v>8142.3588443253702</v>
      </c>
      <c r="J28">
        <f t="shared" si="3"/>
        <v>0.54062114828545793</v>
      </c>
    </row>
    <row r="29" spans="1:10" x14ac:dyDescent="0.45">
      <c r="A29" s="1">
        <v>42094</v>
      </c>
      <c r="B29">
        <v>59</v>
      </c>
      <c r="C29">
        <f t="shared" si="4"/>
        <v>7465</v>
      </c>
      <c r="D29">
        <v>22</v>
      </c>
      <c r="E29">
        <f t="shared" si="0"/>
        <v>8.2687848555630383E-2</v>
      </c>
      <c r="F29">
        <f t="shared" si="5"/>
        <v>1.2642601123766806E-3</v>
      </c>
      <c r="G29">
        <f t="shared" si="1"/>
        <v>-393.72282493989115</v>
      </c>
      <c r="H29">
        <f t="shared" si="2"/>
        <v>126.42601123766806</v>
      </c>
      <c r="I29">
        <f t="shared" si="6"/>
        <v>8268.7848555630389</v>
      </c>
      <c r="J29">
        <f t="shared" si="3"/>
        <v>0.53332388309644607</v>
      </c>
    </row>
    <row r="30" spans="1:10" x14ac:dyDescent="0.45">
      <c r="A30" s="1">
        <v>42101</v>
      </c>
      <c r="B30">
        <v>46</v>
      </c>
      <c r="C30">
        <f t="shared" si="4"/>
        <v>7511</v>
      </c>
      <c r="D30">
        <v>23</v>
      </c>
      <c r="E30">
        <f t="shared" si="0"/>
        <v>8.3913386357754249E-2</v>
      </c>
      <c r="F30">
        <f t="shared" si="5"/>
        <v>1.2255378021238661E-3</v>
      </c>
      <c r="G30">
        <f t="shared" si="1"/>
        <v>-308.40127342253481</v>
      </c>
      <c r="H30">
        <f t="shared" si="2"/>
        <v>122.55378021238661</v>
      </c>
      <c r="I30">
        <f t="shared" si="6"/>
        <v>8391.3386357754262</v>
      </c>
      <c r="J30">
        <f t="shared" si="3"/>
        <v>0.62465458086823877</v>
      </c>
    </row>
    <row r="31" spans="1:10" x14ac:dyDescent="0.45">
      <c r="A31" s="1">
        <v>42108</v>
      </c>
      <c r="B31">
        <v>40</v>
      </c>
      <c r="C31">
        <f t="shared" si="4"/>
        <v>7551</v>
      </c>
      <c r="D31">
        <v>24</v>
      </c>
      <c r="E31">
        <f t="shared" si="0"/>
        <v>8.5102973149605576E-2</v>
      </c>
      <c r="F31">
        <f t="shared" si="5"/>
        <v>1.189586791851327E-3</v>
      </c>
      <c r="G31">
        <f t="shared" si="1"/>
        <v>-269.36597063586692</v>
      </c>
      <c r="H31">
        <f t="shared" si="2"/>
        <v>118.9586791851327</v>
      </c>
      <c r="I31">
        <f t="shared" si="6"/>
        <v>8510.2973149605587</v>
      </c>
      <c r="J31">
        <f t="shared" si="3"/>
        <v>0.66374878845326701</v>
      </c>
    </row>
    <row r="32" spans="1:10" x14ac:dyDescent="0.45">
      <c r="A32" s="1">
        <v>42115</v>
      </c>
      <c r="B32">
        <v>135</v>
      </c>
      <c r="C32">
        <f t="shared" si="4"/>
        <v>7686</v>
      </c>
      <c r="D32">
        <v>25</v>
      </c>
      <c r="E32">
        <f t="shared" si="0"/>
        <v>8.6259076378467081E-2</v>
      </c>
      <c r="F32">
        <f t="shared" si="5"/>
        <v>1.1561032288615047E-3</v>
      </c>
      <c r="G32">
        <f t="shared" si="1"/>
        <v>-912.96452894342053</v>
      </c>
      <c r="H32">
        <f t="shared" si="2"/>
        <v>115.61032288615047</v>
      </c>
      <c r="I32">
        <f t="shared" si="6"/>
        <v>8625.9076378467089</v>
      </c>
      <c r="J32">
        <f t="shared" si="3"/>
        <v>0.16771579414187687</v>
      </c>
    </row>
    <row r="33" spans="1:10" x14ac:dyDescent="0.45">
      <c r="A33" s="1">
        <v>42122</v>
      </c>
      <c r="B33">
        <v>47</v>
      </c>
      <c r="C33">
        <f t="shared" si="4"/>
        <v>7733</v>
      </c>
      <c r="D33">
        <v>26</v>
      </c>
      <c r="E33">
        <f t="shared" si="0"/>
        <v>8.7383903642193617E-2</v>
      </c>
      <c r="F33">
        <f t="shared" si="5"/>
        <v>1.1248272637265355E-3</v>
      </c>
      <c r="G33">
        <f t="shared" si="1"/>
        <v>-319.1359125280398</v>
      </c>
      <c r="H33">
        <f t="shared" si="2"/>
        <v>112.48272637265356</v>
      </c>
      <c r="I33">
        <f t="shared" si="6"/>
        <v>8738.3903642193618</v>
      </c>
      <c r="J33">
        <f t="shared" si="3"/>
        <v>0.58215806537005765</v>
      </c>
    </row>
    <row r="34" spans="1:10" x14ac:dyDescent="0.45">
      <c r="A34" s="1">
        <v>42129</v>
      </c>
      <c r="B34">
        <v>43</v>
      </c>
      <c r="C34">
        <f t="shared" si="4"/>
        <v>7776</v>
      </c>
      <c r="D34">
        <v>27</v>
      </c>
      <c r="E34">
        <f t="shared" si="0"/>
        <v>8.8479438869819571E-2</v>
      </c>
      <c r="F34">
        <f t="shared" si="5"/>
        <v>1.0955352276259545E-3</v>
      </c>
      <c r="G34">
        <f t="shared" si="1"/>
        <v>-293.11002643959466</v>
      </c>
      <c r="H34">
        <f t="shared" si="2"/>
        <v>109.55352276259545</v>
      </c>
      <c r="I34">
        <f t="shared" si="6"/>
        <v>8847.9438869819569</v>
      </c>
      <c r="J34">
        <f t="shared" si="3"/>
        <v>0.60749778815253785</v>
      </c>
    </row>
    <row r="35" spans="1:10" x14ac:dyDescent="0.45">
      <c r="A35" s="1">
        <v>42136</v>
      </c>
      <c r="B35">
        <v>42</v>
      </c>
      <c r="C35">
        <f t="shared" si="4"/>
        <v>7818</v>
      </c>
      <c r="D35">
        <v>28</v>
      </c>
      <c r="E35">
        <f t="shared" si="0"/>
        <v>8.954747233815763E-2</v>
      </c>
      <c r="F35">
        <f t="shared" si="5"/>
        <v>1.0680334683380588E-3</v>
      </c>
      <c r="G35">
        <f t="shared" si="1"/>
        <v>-287.36132046467804</v>
      </c>
      <c r="H35">
        <f t="shared" si="2"/>
        <v>106.80334683380588</v>
      </c>
      <c r="I35">
        <f t="shared" si="6"/>
        <v>8954.7472338157622</v>
      </c>
      <c r="J35">
        <f t="shared" si="3"/>
        <v>0.60675389634226362</v>
      </c>
    </row>
    <row r="36" spans="1:10" x14ac:dyDescent="0.45">
      <c r="A36" s="1">
        <v>42143</v>
      </c>
      <c r="B36">
        <v>43</v>
      </c>
      <c r="C36">
        <f t="shared" si="4"/>
        <v>7861</v>
      </c>
      <c r="D36">
        <v>29</v>
      </c>
      <c r="E36">
        <f t="shared" si="0"/>
        <v>9.0589625742817037E-2</v>
      </c>
      <c r="F36">
        <f t="shared" si="5"/>
        <v>1.0421534046594072E-3</v>
      </c>
      <c r="G36">
        <f t="shared" si="1"/>
        <v>-295.25804338036505</v>
      </c>
      <c r="H36">
        <f t="shared" si="2"/>
        <v>104.21534046594073</v>
      </c>
      <c r="I36">
        <f t="shared" si="6"/>
        <v>9058.9625742817025</v>
      </c>
      <c r="J36">
        <f t="shared" si="3"/>
        <v>0.58739279833708258</v>
      </c>
    </row>
    <row r="37" spans="1:10" x14ac:dyDescent="0.45">
      <c r="A37" s="1">
        <v>42150</v>
      </c>
      <c r="B37">
        <v>40</v>
      </c>
      <c r="C37">
        <f t="shared" si="4"/>
        <v>7901</v>
      </c>
      <c r="D37">
        <v>30</v>
      </c>
      <c r="E37">
        <f t="shared" si="0"/>
        <v>9.1607373269425252E-2</v>
      </c>
      <c r="F37">
        <f t="shared" si="5"/>
        <v>1.0177475266082148E-3</v>
      </c>
      <c r="G37">
        <f t="shared" si="1"/>
        <v>-275.6065360335561</v>
      </c>
      <c r="H37">
        <f t="shared" si="2"/>
        <v>101.77475266082148</v>
      </c>
      <c r="I37">
        <f t="shared" si="6"/>
        <v>9160.7373269425243</v>
      </c>
      <c r="J37">
        <f t="shared" si="3"/>
        <v>0.60697521778013486</v>
      </c>
    </row>
    <row r="38" spans="1:10" x14ac:dyDescent="0.45">
      <c r="A38" s="1">
        <v>42157</v>
      </c>
      <c r="B38">
        <v>29</v>
      </c>
      <c r="C38">
        <f t="shared" si="4"/>
        <v>7930</v>
      </c>
      <c r="D38">
        <v>31</v>
      </c>
      <c r="E38">
        <f t="shared" si="0"/>
        <v>9.2602059427805528E-2</v>
      </c>
      <c r="F38">
        <f t="shared" si="5"/>
        <v>9.9468615838027574E-4</v>
      </c>
      <c r="G38">
        <f t="shared" si="1"/>
        <v>-200.47941538894361</v>
      </c>
      <c r="H38">
        <f t="shared" si="2"/>
        <v>99.468615838027574</v>
      </c>
      <c r="I38">
        <f t="shared" si="6"/>
        <v>9260.2059427805525</v>
      </c>
      <c r="J38">
        <f t="shared" si="3"/>
        <v>0.70845075347964082</v>
      </c>
    </row>
    <row r="39" spans="1:10" x14ac:dyDescent="0.45">
      <c r="A39" s="1">
        <v>42164</v>
      </c>
      <c r="B39">
        <v>397</v>
      </c>
      <c r="C39">
        <f t="shared" si="4"/>
        <v>8327</v>
      </c>
      <c r="D39">
        <v>32</v>
      </c>
      <c r="E39">
        <f t="shared" si="0"/>
        <v>9.3574914240805662E-2</v>
      </c>
      <c r="F39">
        <f t="shared" si="5"/>
        <v>9.7285481300013465E-4</v>
      </c>
      <c r="G39">
        <f t="shared" si="1"/>
        <v>-2753.3044539874854</v>
      </c>
      <c r="H39">
        <f t="shared" si="2"/>
        <v>97.285481300013458</v>
      </c>
      <c r="I39">
        <f t="shared" si="6"/>
        <v>9357.4914240805665</v>
      </c>
      <c r="J39">
        <f t="shared" si="3"/>
        <v>3.0807733558485784</v>
      </c>
    </row>
    <row r="40" spans="1:10" x14ac:dyDescent="0.45">
      <c r="A40" s="1">
        <v>42171</v>
      </c>
      <c r="B40">
        <v>208</v>
      </c>
      <c r="C40">
        <f t="shared" si="4"/>
        <v>8535</v>
      </c>
      <c r="D40">
        <v>33</v>
      </c>
      <c r="E40">
        <f t="shared" si="0"/>
        <v>9.4527066215558175E-2</v>
      </c>
      <c r="F40">
        <f t="shared" si="5"/>
        <v>9.5215197475251312E-4</v>
      </c>
      <c r="G40">
        <f t="shared" si="1"/>
        <v>-1447.0114669022516</v>
      </c>
      <c r="H40">
        <f t="shared" si="2"/>
        <v>95.215197475251315</v>
      </c>
      <c r="I40">
        <f t="shared" si="6"/>
        <v>9452.706621555817</v>
      </c>
      <c r="J40">
        <f t="shared" si="3"/>
        <v>1.184525217773813</v>
      </c>
    </row>
    <row r="41" spans="1:10" x14ac:dyDescent="0.45">
      <c r="A41" s="1">
        <v>42178</v>
      </c>
      <c r="B41">
        <v>64</v>
      </c>
      <c r="C41">
        <f t="shared" si="4"/>
        <v>8599</v>
      </c>
      <c r="D41">
        <v>34</v>
      </c>
      <c r="E41">
        <f t="shared" si="0"/>
        <v>9.545955352048896E-2</v>
      </c>
      <c r="F41">
        <f t="shared" si="5"/>
        <v>9.3248730493078469E-4</v>
      </c>
      <c r="G41">
        <f t="shared" si="1"/>
        <v>-446.56992131547003</v>
      </c>
      <c r="H41">
        <f t="shared" si="2"/>
        <v>93.248730493078469</v>
      </c>
      <c r="I41">
        <f t="shared" si="6"/>
        <v>9545.9553520488953</v>
      </c>
      <c r="J41">
        <f t="shared" si="3"/>
        <v>0.31366357845750514</v>
      </c>
    </row>
    <row r="42" spans="1:10" x14ac:dyDescent="0.45">
      <c r="A42" s="1">
        <v>42185</v>
      </c>
      <c r="B42">
        <v>46</v>
      </c>
      <c r="C42">
        <f t="shared" si="4"/>
        <v>8645</v>
      </c>
      <c r="D42">
        <v>35</v>
      </c>
      <c r="E42">
        <f t="shared" si="0"/>
        <v>9.6373333636135206E-2</v>
      </c>
      <c r="F42">
        <f t="shared" si="5"/>
        <v>9.1378011564624551E-4</v>
      </c>
      <c r="G42">
        <f t="shared" si="1"/>
        <v>-321.90434710061544</v>
      </c>
      <c r="H42">
        <f t="shared" si="2"/>
        <v>91.378011564624558</v>
      </c>
      <c r="I42">
        <f t="shared" si="6"/>
        <v>9637.3333636135194</v>
      </c>
      <c r="J42">
        <f t="shared" si="3"/>
        <v>0.49659661867923466</v>
      </c>
    </row>
    <row r="43" spans="1:10" x14ac:dyDescent="0.45">
      <c r="A43" s="1">
        <v>42192</v>
      </c>
      <c r="B43">
        <v>37</v>
      </c>
      <c r="C43">
        <f t="shared" si="4"/>
        <v>8682</v>
      </c>
      <c r="D43">
        <v>36</v>
      </c>
      <c r="E43">
        <f t="shared" si="0"/>
        <v>9.7269291727014373E-2</v>
      </c>
      <c r="F43">
        <f t="shared" si="5"/>
        <v>8.9595809087916756E-4</v>
      </c>
      <c r="G43">
        <f t="shared" si="1"/>
        <v>-259.65182602725787</v>
      </c>
      <c r="H43">
        <f t="shared" si="2"/>
        <v>89.595809087916763</v>
      </c>
      <c r="I43">
        <f t="shared" si="6"/>
        <v>9726.929172701437</v>
      </c>
      <c r="J43">
        <f t="shared" si="3"/>
        <v>0.58703425554544197</v>
      </c>
    </row>
    <row r="44" spans="1:10" x14ac:dyDescent="0.45">
      <c r="A44" s="1">
        <v>42199</v>
      </c>
      <c r="B44">
        <v>39</v>
      </c>
      <c r="C44">
        <f t="shared" si="4"/>
        <v>8721</v>
      </c>
      <c r="D44">
        <v>37</v>
      </c>
      <c r="E44">
        <f t="shared" si="0"/>
        <v>9.8148247942646538E-2</v>
      </c>
      <c r="F44">
        <f t="shared" si="5"/>
        <v>8.7895621563216508E-4</v>
      </c>
      <c r="G44">
        <f t="shared" si="1"/>
        <v>-274.43424345040228</v>
      </c>
      <c r="H44">
        <f t="shared" si="2"/>
        <v>87.895621563216508</v>
      </c>
      <c r="I44">
        <f t="shared" si="6"/>
        <v>9814.824794264654</v>
      </c>
      <c r="J44">
        <f t="shared" si="3"/>
        <v>0.55629189137765722</v>
      </c>
    </row>
    <row r="45" spans="1:10" x14ac:dyDescent="0.45">
      <c r="A45" s="1">
        <v>42206</v>
      </c>
      <c r="B45">
        <v>47</v>
      </c>
      <c r="C45">
        <f t="shared" si="4"/>
        <v>8768</v>
      </c>
      <c r="D45">
        <v>38</v>
      </c>
      <c r="E45">
        <f t="shared" si="0"/>
        <v>9.9010963806877683E-2</v>
      </c>
      <c r="F45">
        <f t="shared" si="5"/>
        <v>8.6271586423114499E-4</v>
      </c>
      <c r="G45">
        <f t="shared" si="1"/>
        <v>-331.60498266116315</v>
      </c>
      <c r="H45">
        <f t="shared" si="2"/>
        <v>86.271586423114499</v>
      </c>
      <c r="I45">
        <f t="shared" si="6"/>
        <v>9901.096380687768</v>
      </c>
      <c r="J45">
        <f t="shared" si="3"/>
        <v>0.45520881267337604</v>
      </c>
    </row>
    <row r="46" spans="1:10" x14ac:dyDescent="0.45">
      <c r="A46" s="1">
        <v>42213</v>
      </c>
      <c r="B46">
        <v>120</v>
      </c>
      <c r="C46">
        <f t="shared" si="4"/>
        <v>8888</v>
      </c>
      <c r="D46">
        <v>39</v>
      </c>
      <c r="E46">
        <f t="shared" si="0"/>
        <v>9.9858147817890042E-2</v>
      </c>
      <c r="F46">
        <f t="shared" si="5"/>
        <v>8.4718401101235852E-4</v>
      </c>
      <c r="G46">
        <f t="shared" si="1"/>
        <v>-848.83111639174808</v>
      </c>
      <c r="H46">
        <f t="shared" si="2"/>
        <v>84.718401101235855</v>
      </c>
      <c r="I46">
        <f t="shared" si="6"/>
        <v>9985.814781789004</v>
      </c>
      <c r="J46">
        <f t="shared" si="3"/>
        <v>0.41645732733557767</v>
      </c>
    </row>
    <row r="47" spans="1:10" x14ac:dyDescent="0.45">
      <c r="A47" s="1">
        <v>42220</v>
      </c>
      <c r="B47">
        <v>55</v>
      </c>
      <c r="C47">
        <f t="shared" si="4"/>
        <v>8943</v>
      </c>
      <c r="D47">
        <v>40</v>
      </c>
      <c r="E47">
        <f t="shared" si="0"/>
        <v>0.10069046040578877</v>
      </c>
      <c r="F47">
        <f t="shared" si="5"/>
        <v>8.3231258789873142E-4</v>
      </c>
      <c r="G47">
        <f t="shared" si="1"/>
        <v>-390.02163646017374</v>
      </c>
      <c r="H47">
        <f t="shared" si="2"/>
        <v>83.231258789873138</v>
      </c>
      <c r="I47">
        <f t="shared" si="6"/>
        <v>10069.046040578876</v>
      </c>
      <c r="J47">
        <f t="shared" si="3"/>
        <v>0.33919057815941711</v>
      </c>
    </row>
    <row r="48" spans="1:10" x14ac:dyDescent="0.45">
      <c r="A48" s="1">
        <v>42227</v>
      </c>
      <c r="B48">
        <v>50</v>
      </c>
      <c r="C48">
        <f t="shared" si="4"/>
        <v>8993</v>
      </c>
      <c r="D48">
        <v>41</v>
      </c>
      <c r="E48">
        <f t="shared" si="0"/>
        <v>0.10150851829457763</v>
      </c>
      <c r="F48">
        <f t="shared" si="5"/>
        <v>8.1805788878885899E-4</v>
      </c>
      <c r="G48">
        <f t="shared" si="1"/>
        <v>-355.42887275874881</v>
      </c>
      <c r="H48">
        <f t="shared" si="2"/>
        <v>81.805788878885892</v>
      </c>
      <c r="I48">
        <f t="shared" si="6"/>
        <v>10150.851829457763</v>
      </c>
      <c r="J48">
        <f t="shared" si="3"/>
        <v>0.38879631031948864</v>
      </c>
    </row>
    <row r="49" spans="1:10" x14ac:dyDescent="0.45">
      <c r="A49" s="1">
        <v>42234</v>
      </c>
      <c r="B49">
        <v>40</v>
      </c>
      <c r="C49">
        <f t="shared" si="4"/>
        <v>9033</v>
      </c>
      <c r="D49">
        <v>42</v>
      </c>
      <c r="E49">
        <f t="shared" si="0"/>
        <v>0.10231289838140067</v>
      </c>
      <c r="F49">
        <f t="shared" si="5"/>
        <v>8.0438008682304218E-4</v>
      </c>
      <c r="G49">
        <f t="shared" si="1"/>
        <v>-285.01754622756596</v>
      </c>
      <c r="H49">
        <f t="shared" si="2"/>
        <v>80.438008682304215</v>
      </c>
      <c r="I49">
        <f t="shared" si="6"/>
        <v>10231.289838140066</v>
      </c>
      <c r="J49">
        <f t="shared" si="3"/>
        <v>0.50272264747399553</v>
      </c>
    </row>
    <row r="50" spans="1:10" x14ac:dyDescent="0.45">
      <c r="A50" s="1">
        <v>42241</v>
      </c>
      <c r="B50">
        <v>32</v>
      </c>
      <c r="C50">
        <f t="shared" si="4"/>
        <v>9065</v>
      </c>
      <c r="D50">
        <v>43</v>
      </c>
      <c r="E50">
        <f t="shared" si="0"/>
        <v>0.10310414119037103</v>
      </c>
      <c r="F50">
        <f t="shared" si="5"/>
        <v>7.9124280897036048E-4</v>
      </c>
      <c r="G50">
        <f t="shared" si="1"/>
        <v>-228.54098152756171</v>
      </c>
      <c r="H50">
        <f t="shared" si="2"/>
        <v>79.124280897036044</v>
      </c>
      <c r="I50">
        <f t="shared" si="6"/>
        <v>10310.414119037103</v>
      </c>
      <c r="J50">
        <f t="shared" si="3"/>
        <v>0.59557294376373027</v>
      </c>
    </row>
    <row r="51" spans="1:10" x14ac:dyDescent="0.45">
      <c r="A51" s="1">
        <v>42248</v>
      </c>
      <c r="B51">
        <v>44</v>
      </c>
      <c r="C51">
        <f t="shared" si="4"/>
        <v>9109</v>
      </c>
      <c r="D51">
        <v>44</v>
      </c>
      <c r="E51">
        <f t="shared" si="0"/>
        <v>0.10388275394921342</v>
      </c>
      <c r="F51">
        <f t="shared" si="5"/>
        <v>7.7861275884238967E-4</v>
      </c>
      <c r="G51">
        <f t="shared" si="1"/>
        <v>-314.95185638486021</v>
      </c>
      <c r="H51">
        <f t="shared" si="2"/>
        <v>77.861275884238964</v>
      </c>
      <c r="I51">
        <f t="shared" si="6"/>
        <v>10388.275394921342</v>
      </c>
      <c r="J51">
        <f t="shared" si="3"/>
        <v>0.43489238391858048</v>
      </c>
    </row>
    <row r="52" spans="1:10" x14ac:dyDescent="0.45">
      <c r="A52" s="1">
        <v>42255</v>
      </c>
      <c r="B52">
        <v>48</v>
      </c>
      <c r="C52">
        <f t="shared" si="4"/>
        <v>9157</v>
      </c>
      <c r="D52">
        <v>45</v>
      </c>
      <c r="E52">
        <f t="shared" si="0"/>
        <v>0.10464921334152943</v>
      </c>
      <c r="F52">
        <f t="shared" si="5"/>
        <v>7.6645939231601012E-4</v>
      </c>
      <c r="G52">
        <f t="shared" si="1"/>
        <v>-344.33898427762068</v>
      </c>
      <c r="H52">
        <f t="shared" si="2"/>
        <v>76.645939231601005</v>
      </c>
      <c r="I52">
        <f t="shared" si="6"/>
        <v>10464.921334152943</v>
      </c>
      <c r="J52">
        <f t="shared" si="3"/>
        <v>0.3737437301804285</v>
      </c>
    </row>
    <row r="53" spans="1:10" x14ac:dyDescent="0.45">
      <c r="A53" s="1">
        <v>42262</v>
      </c>
      <c r="B53">
        <v>56</v>
      </c>
      <c r="C53">
        <f t="shared" si="4"/>
        <v>9213</v>
      </c>
      <c r="D53">
        <v>46</v>
      </c>
      <c r="E53">
        <f t="shared" si="0"/>
        <v>0.10540396798480811</v>
      </c>
      <c r="F53">
        <f t="shared" si="5"/>
        <v>7.547546432786767E-4</v>
      </c>
      <c r="G53">
        <f t="shared" si="1"/>
        <v>-402.59059888998479</v>
      </c>
      <c r="H53">
        <f t="shared" si="2"/>
        <v>75.47546432786767</v>
      </c>
      <c r="I53">
        <f t="shared" si="6"/>
        <v>10540.396798480811</v>
      </c>
      <c r="J53">
        <f t="shared" si="3"/>
        <v>0.25803702569176218</v>
      </c>
    </row>
    <row r="54" spans="1:10" x14ac:dyDescent="0.45">
      <c r="A54" s="1">
        <v>42269</v>
      </c>
      <c r="B54">
        <v>60</v>
      </c>
      <c r="C54">
        <f t="shared" si="4"/>
        <v>9273</v>
      </c>
      <c r="D54">
        <v>47</v>
      </c>
      <c r="E54">
        <f t="shared" si="0"/>
        <v>0.10614744064732873</v>
      </c>
      <c r="F54">
        <f t="shared" si="5"/>
        <v>7.4347266252061672E-4</v>
      </c>
      <c r="G54">
        <f t="shared" si="1"/>
        <v>-432.25071368244318</v>
      </c>
      <c r="H54">
        <f t="shared" si="2"/>
        <v>74.347266252061672</v>
      </c>
      <c r="I54">
        <f t="shared" si="6"/>
        <v>10614.744064732873</v>
      </c>
      <c r="J54">
        <f t="shared" si="3"/>
        <v>0.19297637929846301</v>
      </c>
    </row>
    <row r="55" spans="1:10" x14ac:dyDescent="0.45">
      <c r="A55" s="1">
        <v>42276</v>
      </c>
      <c r="B55">
        <v>52</v>
      </c>
      <c r="C55">
        <f t="shared" si="4"/>
        <v>9325</v>
      </c>
      <c r="D55">
        <v>48</v>
      </c>
      <c r="E55">
        <f t="shared" si="0"/>
        <v>0.10688003024908299</v>
      </c>
      <c r="F55">
        <f t="shared" si="5"/>
        <v>7.3258960175426324E-4</v>
      </c>
      <c r="G55">
        <f t="shared" si="1"/>
        <v>-375.38409486967561</v>
      </c>
      <c r="H55">
        <f t="shared" si="2"/>
        <v>73.258960175426324</v>
      </c>
      <c r="I55">
        <f t="shared" si="6"/>
        <v>10688.003024908299</v>
      </c>
      <c r="J55">
        <f t="shared" si="3"/>
        <v>0.29018921541500858</v>
      </c>
    </row>
    <row r="56" spans="1:10" x14ac:dyDescent="0.45">
      <c r="A56" s="1">
        <v>42283</v>
      </c>
      <c r="B56">
        <v>42</v>
      </c>
      <c r="C56">
        <f t="shared" si="4"/>
        <v>9367</v>
      </c>
      <c r="D56">
        <v>49</v>
      </c>
      <c r="E56">
        <f t="shared" si="0"/>
        <v>0.10760211367581773</v>
      </c>
      <c r="F56">
        <f t="shared" si="5"/>
        <v>7.2208342673474313E-4</v>
      </c>
      <c r="G56">
        <f t="shared" si="1"/>
        <v>-303.80153480261225</v>
      </c>
      <c r="H56">
        <f t="shared" si="2"/>
        <v>72.208342673474306</v>
      </c>
      <c r="I56">
        <f t="shared" si="6"/>
        <v>10760.211367581773</v>
      </c>
      <c r="J56">
        <f t="shared" si="3"/>
        <v>0.41834975786767814</v>
      </c>
    </row>
    <row r="57" spans="1:10" x14ac:dyDescent="0.45">
      <c r="A57" s="1">
        <v>42290</v>
      </c>
      <c r="B57">
        <v>50</v>
      </c>
      <c r="C57">
        <f t="shared" si="4"/>
        <v>9417</v>
      </c>
      <c r="D57">
        <v>50</v>
      </c>
      <c r="E57">
        <f t="shared" si="0"/>
        <v>0.10831404742148176</v>
      </c>
      <c r="F57">
        <f t="shared" si="5"/>
        <v>7.1193374566402845E-4</v>
      </c>
      <c r="G57">
        <f t="shared" si="1"/>
        <v>-362.37628523623664</v>
      </c>
      <c r="H57">
        <f t="shared" si="2"/>
        <v>71.193374566402838</v>
      </c>
      <c r="I57">
        <f t="shared" si="6"/>
        <v>10831.404742148176</v>
      </c>
      <c r="J57">
        <f t="shared" si="3"/>
        <v>0.29768745610780883</v>
      </c>
    </row>
    <row r="58" spans="1:10" x14ac:dyDescent="0.45">
      <c r="A58" s="1">
        <v>42297</v>
      </c>
      <c r="B58">
        <v>58</v>
      </c>
      <c r="C58">
        <f t="shared" si="4"/>
        <v>9475</v>
      </c>
      <c r="D58">
        <v>51</v>
      </c>
      <c r="E58">
        <f t="shared" si="0"/>
        <v>0.10901616906171074</v>
      </c>
      <c r="F58">
        <f t="shared" si="5"/>
        <v>7.0212164022898094E-4</v>
      </c>
      <c r="G58">
        <f t="shared" si="1"/>
        <v>-421.16142575164105</v>
      </c>
      <c r="H58">
        <f t="shared" si="2"/>
        <v>70.212164022898094</v>
      </c>
      <c r="I58">
        <f t="shared" si="6"/>
        <v>10901.616906171073</v>
      </c>
      <c r="J58">
        <f t="shared" si="3"/>
        <v>0.17393231205515008</v>
      </c>
    </row>
    <row r="59" spans="1:10" x14ac:dyDescent="0.45">
      <c r="A59" s="1">
        <v>42304</v>
      </c>
      <c r="B59">
        <v>422</v>
      </c>
      <c r="C59">
        <f t="shared" si="4"/>
        <v>9897</v>
      </c>
      <c r="D59">
        <v>52</v>
      </c>
      <c r="E59">
        <f t="shared" si="0"/>
        <v>0.10970879862100968</v>
      </c>
      <c r="F59">
        <f t="shared" si="5"/>
        <v>6.9262955929894066E-4</v>
      </c>
      <c r="G59">
        <f t="shared" si="1"/>
        <v>-3070.0564347241288</v>
      </c>
      <c r="H59">
        <f t="shared" si="2"/>
        <v>69.262955929894062</v>
      </c>
      <c r="I59">
        <f t="shared" si="6"/>
        <v>10970.879862100968</v>
      </c>
      <c r="J59">
        <f t="shared" si="3"/>
        <v>5.0927229329792976</v>
      </c>
    </row>
    <row r="60" spans="1:10" x14ac:dyDescent="0.45">
      <c r="A60" s="1">
        <v>42311</v>
      </c>
      <c r="B60">
        <v>171</v>
      </c>
      <c r="C60">
        <f t="shared" si="4"/>
        <v>10068</v>
      </c>
      <c r="D60">
        <v>53</v>
      </c>
      <c r="E60">
        <f t="shared" si="0"/>
        <v>0.11039223978704271</v>
      </c>
      <c r="F60">
        <f t="shared" si="5"/>
        <v>6.8344116603302751E-4</v>
      </c>
      <c r="G60">
        <f t="shared" si="1"/>
        <v>-1246.3112670928103</v>
      </c>
      <c r="H60">
        <f t="shared" si="2"/>
        <v>68.344116603302751</v>
      </c>
      <c r="I60">
        <f t="shared" si="6"/>
        <v>11039.223978704271</v>
      </c>
      <c r="J60">
        <f t="shared" si="3"/>
        <v>1.5020441919317511</v>
      </c>
    </row>
    <row r="61" spans="1:10" x14ac:dyDescent="0.45">
      <c r="A61" s="1">
        <v>42318</v>
      </c>
      <c r="B61">
        <v>253</v>
      </c>
      <c r="C61">
        <f t="shared" si="4"/>
        <v>10321</v>
      </c>
      <c r="D61">
        <v>54</v>
      </c>
      <c r="E61">
        <f t="shared" si="0"/>
        <v>0.11106678104988921</v>
      </c>
      <c r="F61">
        <f t="shared" si="5"/>
        <v>6.7454126284649529E-4</v>
      </c>
      <c r="G61">
        <f t="shared" si="1"/>
        <v>-1847.2738603085625</v>
      </c>
      <c r="H61">
        <f t="shared" si="2"/>
        <v>67.454126284649533</v>
      </c>
      <c r="I61">
        <f t="shared" si="6"/>
        <v>11106.67810498892</v>
      </c>
      <c r="J61">
        <f t="shared" si="3"/>
        <v>2.7506971616883127</v>
      </c>
    </row>
    <row r="62" spans="1:10" x14ac:dyDescent="0.45">
      <c r="A62" s="1">
        <v>42325</v>
      </c>
      <c r="B62">
        <v>97</v>
      </c>
      <c r="C62">
        <f t="shared" si="4"/>
        <v>10418</v>
      </c>
      <c r="D62">
        <v>55</v>
      </c>
      <c r="E62">
        <f t="shared" si="0"/>
        <v>0.1117326967153196</v>
      </c>
      <c r="F62">
        <f t="shared" si="5"/>
        <v>6.6591566543039438E-4</v>
      </c>
      <c r="G62">
        <f t="shared" si="1"/>
        <v>-709.49170982070939</v>
      </c>
      <c r="H62">
        <f t="shared" si="2"/>
        <v>66.591566543039434</v>
      </c>
      <c r="I62">
        <f t="shared" si="6"/>
        <v>11173.26967153196</v>
      </c>
      <c r="J62">
        <f t="shared" si="3"/>
        <v>0.45664090868484075</v>
      </c>
    </row>
    <row r="63" spans="1:10" x14ac:dyDescent="0.45">
      <c r="A63" s="1">
        <v>42332</v>
      </c>
      <c r="B63">
        <v>187</v>
      </c>
      <c r="C63">
        <f t="shared" si="4"/>
        <v>10605</v>
      </c>
      <c r="D63">
        <v>56</v>
      </c>
      <c r="E63">
        <f t="shared" si="0"/>
        <v>0.11239024785614404</v>
      </c>
      <c r="F63">
        <f t="shared" si="5"/>
        <v>6.5755114082444166E-4</v>
      </c>
      <c r="G63">
        <f t="shared" si="1"/>
        <v>-1370.1467590323048</v>
      </c>
      <c r="H63">
        <f t="shared" si="2"/>
        <v>65.755114082444166</v>
      </c>
      <c r="I63">
        <f t="shared" si="6"/>
        <v>11239.024785614403</v>
      </c>
      <c r="J63">
        <f t="shared" si="3"/>
        <v>1.8438852644303567</v>
      </c>
    </row>
    <row r="64" spans="1:10" x14ac:dyDescent="0.45">
      <c r="A64" s="1">
        <v>42339</v>
      </c>
      <c r="B64">
        <v>115</v>
      </c>
      <c r="C64">
        <f t="shared" si="4"/>
        <v>10720</v>
      </c>
      <c r="D64">
        <v>57</v>
      </c>
      <c r="E64">
        <f t="shared" si="0"/>
        <v>0.11303968316299728</v>
      </c>
      <c r="F64">
        <f t="shared" si="5"/>
        <v>6.4943530685324102E-4</v>
      </c>
      <c r="G64">
        <f t="shared" si="1"/>
        <v>-844.03184310541633</v>
      </c>
      <c r="H64">
        <f t="shared" si="2"/>
        <v>64.943530685324106</v>
      </c>
      <c r="I64">
        <f t="shared" si="6"/>
        <v>11303.968316299728</v>
      </c>
      <c r="J64">
        <f t="shared" si="3"/>
        <v>0.7707691403046496</v>
      </c>
    </row>
    <row r="65" spans="1:10" x14ac:dyDescent="0.45">
      <c r="A65" s="1">
        <v>42346</v>
      </c>
      <c r="B65">
        <v>72</v>
      </c>
      <c r="C65">
        <f t="shared" si="4"/>
        <v>10792</v>
      </c>
      <c r="D65">
        <v>58</v>
      </c>
      <c r="E65">
        <f t="shared" si="0"/>
        <v>0.1136812397469511</v>
      </c>
      <c r="F65">
        <f t="shared" si="5"/>
        <v>6.4155658395381732E-4</v>
      </c>
      <c r="G65">
        <f t="shared" si="1"/>
        <v>-529.31614839139706</v>
      </c>
      <c r="H65">
        <f t="shared" si="2"/>
        <v>64.155658395381735</v>
      </c>
      <c r="I65">
        <f t="shared" si="6"/>
        <v>11368.123974695111</v>
      </c>
      <c r="J65">
        <f t="shared" si="3"/>
        <v>0.12227045596313205</v>
      </c>
    </row>
    <row r="66" spans="1:10" x14ac:dyDescent="0.45">
      <c r="A66" s="1">
        <v>42353</v>
      </c>
      <c r="B66">
        <v>63</v>
      </c>
      <c r="C66">
        <f t="shared" si="4"/>
        <v>10855</v>
      </c>
      <c r="D66">
        <v>59</v>
      </c>
      <c r="E66">
        <f t="shared" si="0"/>
        <v>0.1143151438593607</v>
      </c>
      <c r="F66">
        <f t="shared" si="5"/>
        <v>6.339041124096001E-4</v>
      </c>
      <c r="G66">
        <f t="shared" si="1"/>
        <v>-463.90761000495212</v>
      </c>
      <c r="H66">
        <f t="shared" si="2"/>
        <v>63.390411240960006</v>
      </c>
      <c r="I66">
        <f t="shared" si="6"/>
        <v>11431.514385936071</v>
      </c>
      <c r="J66">
        <f t="shared" si="3"/>
        <v>6.1588374853094501E-3</v>
      </c>
    </row>
    <row r="67" spans="1:10" x14ac:dyDescent="0.45">
      <c r="A67" s="1">
        <v>42360</v>
      </c>
      <c r="B67">
        <v>416</v>
      </c>
      <c r="C67">
        <f t="shared" si="4"/>
        <v>11271</v>
      </c>
      <c r="D67">
        <v>60</v>
      </c>
      <c r="E67">
        <f t="shared" si="0"/>
        <v>0.11494161157080074</v>
      </c>
      <c r="F67">
        <f t="shared" si="5"/>
        <v>6.2646771144003743E-4</v>
      </c>
      <c r="G67">
        <f t="shared" si="1"/>
        <v>-3068.1719423517793</v>
      </c>
      <c r="H67">
        <f t="shared" si="2"/>
        <v>62.646771144003743</v>
      </c>
      <c r="I67">
        <f t="shared" si="6"/>
        <v>11494.161157080074</v>
      </c>
      <c r="J67">
        <f t="shared" si="3"/>
        <v>5.6404060800477112</v>
      </c>
    </row>
    <row r="68" spans="1:10" x14ac:dyDescent="0.45">
      <c r="A68" s="1">
        <v>42367</v>
      </c>
      <c r="B68">
        <v>324</v>
      </c>
      <c r="C68">
        <f t="shared" si="4"/>
        <v>11595</v>
      </c>
      <c r="D68">
        <v>61</v>
      </c>
      <c r="E68">
        <f t="shared" si="0"/>
        <v>0.11556084938372768</v>
      </c>
      <c r="F68">
        <f t="shared" si="5"/>
        <v>6.1923781292694269E-4</v>
      </c>
      <c r="G68">
        <f t="shared" si="1"/>
        <v>-2393.394859133402</v>
      </c>
      <c r="H68">
        <f t="shared" si="2"/>
        <v>61.923781292694272</v>
      </c>
      <c r="I68">
        <f t="shared" si="6"/>
        <v>11556.084938372769</v>
      </c>
      <c r="J68">
        <f t="shared" si="3"/>
        <v>4.2322386203864673</v>
      </c>
    </row>
    <row r="69" spans="1:10" x14ac:dyDescent="0.45">
      <c r="A69" s="1"/>
      <c r="B69">
        <f>B4-SUM(B8:B68)</f>
        <v>88405</v>
      </c>
      <c r="F69">
        <f>1-E68</f>
        <v>0.88443915061627232</v>
      </c>
      <c r="G69">
        <f>B69*LN(F69)</f>
        <v>-10856.272175419736</v>
      </c>
    </row>
    <row r="70" spans="1:10" x14ac:dyDescent="0.45">
      <c r="A70" s="1"/>
    </row>
    <row r="71" spans="1:10" x14ac:dyDescent="0.45">
      <c r="A71" s="1"/>
    </row>
    <row r="72" spans="1:10" x14ac:dyDescent="0.45">
      <c r="A72" s="1"/>
    </row>
    <row r="73" spans="1:10" x14ac:dyDescent="0.45">
      <c r="A73" s="1"/>
    </row>
    <row r="74" spans="1:10" x14ac:dyDescent="0.45">
      <c r="A74" s="1"/>
    </row>
    <row r="75" spans="1:10" x14ac:dyDescent="0.45">
      <c r="A75" s="1"/>
    </row>
    <row r="76" spans="1:10" x14ac:dyDescent="0.45">
      <c r="A76" s="1"/>
    </row>
    <row r="77" spans="1:10" x14ac:dyDescent="0.45">
      <c r="A77" s="1"/>
    </row>
    <row r="78" spans="1:10" x14ac:dyDescent="0.45">
      <c r="A78" s="1"/>
    </row>
    <row r="79" spans="1:10" x14ac:dyDescent="0.45">
      <c r="A79" s="1"/>
    </row>
    <row r="80" spans="1:10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D21C-73F4-4F25-BFC8-EBEA62CD8747}">
  <dimension ref="A1:H120"/>
  <sheetViews>
    <sheetView workbookViewId="0">
      <selection activeCell="H2" sqref="H2"/>
    </sheetView>
  </sheetViews>
  <sheetFormatPr defaultRowHeight="14.25" x14ac:dyDescent="0.45"/>
  <cols>
    <col min="1" max="1" width="12.59765625" customWidth="1"/>
    <col min="8" max="8" width="12.19921875" bestFit="1" customWidth="1"/>
  </cols>
  <sheetData>
    <row r="1" spans="1:8" x14ac:dyDescent="0.45">
      <c r="A1" t="s">
        <v>1</v>
      </c>
      <c r="B1">
        <v>381216.15049504465</v>
      </c>
      <c r="F1">
        <f>B1/B2</f>
        <v>111.58234821087235</v>
      </c>
      <c r="H1" t="s">
        <v>33</v>
      </c>
    </row>
    <row r="2" spans="1:8" x14ac:dyDescent="0.45">
      <c r="A2" t="s">
        <v>3</v>
      </c>
      <c r="B2">
        <v>3416.4557083402528</v>
      </c>
      <c r="H2">
        <f>-2*F5+4*LN(61)</f>
        <v>151777.00523727792</v>
      </c>
    </row>
    <row r="3" spans="1:8" x14ac:dyDescent="0.45">
      <c r="A3" t="s">
        <v>4</v>
      </c>
      <c r="B3">
        <v>0.5818568518801851</v>
      </c>
    </row>
    <row r="4" spans="1:8" x14ac:dyDescent="0.45">
      <c r="A4" t="s">
        <v>10</v>
      </c>
      <c r="B4">
        <v>2.4738297267815224E-2</v>
      </c>
      <c r="H4" t="s">
        <v>14</v>
      </c>
    </row>
    <row r="5" spans="1:8" x14ac:dyDescent="0.45">
      <c r="A5" t="s">
        <v>5</v>
      </c>
      <c r="B5">
        <v>100000</v>
      </c>
      <c r="F5">
        <f>SUM(F9:F70)</f>
        <v>-75880.280870910618</v>
      </c>
      <c r="H5">
        <f>MEDIAN(H9:H69)</f>
        <v>0.4230224784226469</v>
      </c>
    </row>
    <row r="7" spans="1:8" x14ac:dyDescent="0.45">
      <c r="C7" t="s">
        <v>0</v>
      </c>
      <c r="D7" t="s">
        <v>6</v>
      </c>
      <c r="E7" t="s">
        <v>7</v>
      </c>
      <c r="F7" t="s">
        <v>8</v>
      </c>
      <c r="G7" t="s">
        <v>26</v>
      </c>
      <c r="H7" t="s">
        <v>28</v>
      </c>
    </row>
    <row r="9" spans="1:8" x14ac:dyDescent="0.45">
      <c r="A9" s="1">
        <v>41947</v>
      </c>
      <c r="B9">
        <v>3344</v>
      </c>
      <c r="C9">
        <v>1</v>
      </c>
      <c r="D9">
        <f>(1-($B$1/($B$1+C9^$B$3))^$B$2)*(1-$B$4)+$B$4</f>
        <v>3.3439524058082509E-2</v>
      </c>
      <c r="E9">
        <f>D9</f>
        <v>3.3439524058082509E-2</v>
      </c>
      <c r="F9">
        <f>B9*LN(E9)</f>
        <v>-11362.967923650738</v>
      </c>
      <c r="G9">
        <f>E9*$B$5</f>
        <v>3343.9524058082511</v>
      </c>
      <c r="H9">
        <f>(G9-B9)/G9</f>
        <v>-1.4232915416564244E-5</v>
      </c>
    </row>
    <row r="10" spans="1:8" x14ac:dyDescent="0.45">
      <c r="A10" s="1">
        <v>41954</v>
      </c>
      <c r="B10">
        <v>501</v>
      </c>
      <c r="C10">
        <v>2</v>
      </c>
      <c r="D10">
        <f t="shared" ref="D10:D69" si="0">(1-($B$1/($B$1+C10^$B$3))^$B$2)*(1-$B$4)+$B$4</f>
        <v>3.7733157659902164E-2</v>
      </c>
      <c r="E10">
        <f>D10-D9</f>
        <v>4.2936336018196547E-3</v>
      </c>
      <c r="F10">
        <f t="shared" ref="F10:F69" si="1">B10*LN(E10)</f>
        <v>-2730.7615774648966</v>
      </c>
      <c r="G10">
        <f t="shared" ref="G10:G69" si="2">E10*$B$5</f>
        <v>429.36336018196545</v>
      </c>
      <c r="H10">
        <f t="shared" ref="H10:H69" si="3">(G10-B10)/G10</f>
        <v>-0.16684385874862431</v>
      </c>
    </row>
    <row r="11" spans="1:8" x14ac:dyDescent="0.45">
      <c r="A11" s="1">
        <v>41961</v>
      </c>
      <c r="B11">
        <v>235</v>
      </c>
      <c r="C11">
        <v>3</v>
      </c>
      <c r="D11">
        <f t="shared" si="0"/>
        <v>4.1161514153646953E-2</v>
      </c>
      <c r="E11">
        <f t="shared" ref="E11:E69" si="4">D11-D10</f>
        <v>3.4283564937447886E-3</v>
      </c>
      <c r="F11">
        <f t="shared" si="1"/>
        <v>-1333.7834579100647</v>
      </c>
      <c r="G11">
        <f t="shared" si="2"/>
        <v>342.83564937447886</v>
      </c>
      <c r="H11">
        <f t="shared" si="3"/>
        <v>0.31454036233171934</v>
      </c>
    </row>
    <row r="12" spans="1:8" x14ac:dyDescent="0.45">
      <c r="A12" s="1">
        <v>41968</v>
      </c>
      <c r="B12">
        <v>574</v>
      </c>
      <c r="C12">
        <v>4</v>
      </c>
      <c r="D12">
        <f t="shared" si="0"/>
        <v>4.4124135577127716E-2</v>
      </c>
      <c r="E12">
        <f t="shared" si="4"/>
        <v>2.962621423480763E-3</v>
      </c>
      <c r="F12">
        <f t="shared" si="1"/>
        <v>-3341.6447714692963</v>
      </c>
      <c r="G12">
        <f t="shared" si="2"/>
        <v>296.26214234807628</v>
      </c>
      <c r="H12">
        <f t="shared" si="3"/>
        <v>-0.93747333172799208</v>
      </c>
    </row>
    <row r="13" spans="1:8" x14ac:dyDescent="0.45">
      <c r="A13" s="1">
        <v>41975</v>
      </c>
      <c r="B13">
        <v>241</v>
      </c>
      <c r="C13">
        <v>5</v>
      </c>
      <c r="D13">
        <f t="shared" si="0"/>
        <v>4.6781254919539529E-2</v>
      </c>
      <c r="E13">
        <f t="shared" si="4"/>
        <v>2.6571193424118136E-3</v>
      </c>
      <c r="F13">
        <f t="shared" si="1"/>
        <v>-1429.2535599739672</v>
      </c>
      <c r="G13">
        <f t="shared" si="2"/>
        <v>265.71193424118138</v>
      </c>
      <c r="H13">
        <f t="shared" si="3"/>
        <v>9.3002726097920971E-2</v>
      </c>
    </row>
    <row r="14" spans="1:8" x14ac:dyDescent="0.45">
      <c r="A14" s="1">
        <v>41982</v>
      </c>
      <c r="B14">
        <v>160</v>
      </c>
      <c r="C14">
        <v>6</v>
      </c>
      <c r="D14">
        <f t="shared" si="0"/>
        <v>4.921700601793725E-2</v>
      </c>
      <c r="E14">
        <f t="shared" si="4"/>
        <v>2.4357510983977204E-3</v>
      </c>
      <c r="F14">
        <f t="shared" si="1"/>
        <v>-962.80001771367381</v>
      </c>
      <c r="G14">
        <f t="shared" si="2"/>
        <v>243.57510983977204</v>
      </c>
      <c r="H14">
        <f t="shared" si="3"/>
        <v>0.34311843231744493</v>
      </c>
    </row>
    <row r="15" spans="1:8" x14ac:dyDescent="0.45">
      <c r="A15" s="1">
        <v>41989</v>
      </c>
      <c r="B15">
        <v>426</v>
      </c>
      <c r="C15">
        <v>7</v>
      </c>
      <c r="D15">
        <f t="shared" si="0"/>
        <v>5.1482282291862705E-2</v>
      </c>
      <c r="E15">
        <f t="shared" si="4"/>
        <v>2.2652762739254553E-3</v>
      </c>
      <c r="F15">
        <f t="shared" si="1"/>
        <v>-2594.3649432552997</v>
      </c>
      <c r="G15">
        <f t="shared" si="2"/>
        <v>226.52762739254553</v>
      </c>
      <c r="H15">
        <f t="shared" si="3"/>
        <v>-0.88056531957487238</v>
      </c>
    </row>
    <row r="16" spans="1:8" x14ac:dyDescent="0.45">
      <c r="A16" s="1">
        <v>41996</v>
      </c>
      <c r="B16">
        <v>458</v>
      </c>
      <c r="C16">
        <v>8</v>
      </c>
      <c r="D16">
        <f t="shared" si="0"/>
        <v>5.3610739371719937E-2</v>
      </c>
      <c r="E16">
        <f t="shared" si="4"/>
        <v>2.1284570798572322E-3</v>
      </c>
      <c r="F16">
        <f t="shared" si="1"/>
        <v>-2817.7799353298851</v>
      </c>
      <c r="G16">
        <f t="shared" si="2"/>
        <v>212.84570798572321</v>
      </c>
      <c r="H16">
        <f t="shared" si="3"/>
        <v>-1.151793448570364</v>
      </c>
    </row>
    <row r="17" spans="1:8" x14ac:dyDescent="0.45">
      <c r="A17" s="1">
        <v>42003</v>
      </c>
      <c r="B17">
        <v>374</v>
      </c>
      <c r="C17">
        <v>9</v>
      </c>
      <c r="D17">
        <f t="shared" si="0"/>
        <v>5.562605110681268E-2</v>
      </c>
      <c r="E17">
        <f t="shared" si="4"/>
        <v>2.0153117350927424E-3</v>
      </c>
      <c r="F17">
        <f t="shared" si="1"/>
        <v>-2321.4110392269549</v>
      </c>
      <c r="G17">
        <f t="shared" si="2"/>
        <v>201.53117350927425</v>
      </c>
      <c r="H17">
        <f t="shared" si="3"/>
        <v>-0.85579229995794626</v>
      </c>
    </row>
    <row r="18" spans="1:8" x14ac:dyDescent="0.45">
      <c r="A18" s="1">
        <v>42010</v>
      </c>
      <c r="B18">
        <v>167</v>
      </c>
      <c r="C18">
        <v>10</v>
      </c>
      <c r="D18">
        <f t="shared" si="0"/>
        <v>5.7545644574862553E-2</v>
      </c>
      <c r="E18">
        <f t="shared" si="4"/>
        <v>1.9195934680498739E-3</v>
      </c>
      <c r="F18">
        <f t="shared" si="1"/>
        <v>-1044.6921890756241</v>
      </c>
      <c r="G18">
        <f t="shared" si="2"/>
        <v>191.95934680498738</v>
      </c>
      <c r="H18">
        <f t="shared" si="3"/>
        <v>0.13002412865232202</v>
      </c>
    </row>
    <row r="19" spans="1:8" x14ac:dyDescent="0.45">
      <c r="A19" s="1">
        <v>42017</v>
      </c>
      <c r="B19">
        <v>106</v>
      </c>
      <c r="C19">
        <v>11</v>
      </c>
      <c r="D19">
        <f t="shared" si="0"/>
        <v>5.9382804534061917E-2</v>
      </c>
      <c r="E19">
        <f t="shared" si="4"/>
        <v>1.8371599591993637E-3</v>
      </c>
      <c r="F19">
        <f t="shared" si="1"/>
        <v>-667.75064642335497</v>
      </c>
      <c r="G19">
        <f t="shared" si="2"/>
        <v>183.71599591993638</v>
      </c>
      <c r="H19">
        <f t="shared" si="3"/>
        <v>0.4230224784226469</v>
      </c>
    </row>
    <row r="20" spans="1:8" x14ac:dyDescent="0.45">
      <c r="A20" s="1">
        <v>42024</v>
      </c>
      <c r="B20">
        <v>75</v>
      </c>
      <c r="C20">
        <v>12</v>
      </c>
      <c r="D20">
        <f t="shared" si="0"/>
        <v>6.1147942679042777E-2</v>
      </c>
      <c r="E20">
        <f t="shared" si="4"/>
        <v>1.7651381449808601E-3</v>
      </c>
      <c r="F20">
        <f t="shared" si="1"/>
        <v>-475.46447419115816</v>
      </c>
      <c r="G20">
        <f t="shared" si="2"/>
        <v>176.51381449808602</v>
      </c>
      <c r="H20">
        <f t="shared" si="3"/>
        <v>0.57510407775583339</v>
      </c>
    </row>
    <row r="21" spans="1:8" x14ac:dyDescent="0.45">
      <c r="A21" s="1">
        <v>42031</v>
      </c>
      <c r="B21">
        <v>62</v>
      </c>
      <c r="C21">
        <v>13</v>
      </c>
      <c r="D21">
        <f t="shared" si="0"/>
        <v>6.2849405040669715E-2</v>
      </c>
      <c r="E21">
        <f t="shared" si="4"/>
        <v>1.7014623616269375E-3</v>
      </c>
      <c r="F21">
        <f t="shared" si="1"/>
        <v>-395.32856546808813</v>
      </c>
      <c r="G21">
        <f t="shared" si="2"/>
        <v>170.14623616269375</v>
      </c>
      <c r="H21">
        <f t="shared" si="3"/>
        <v>0.63560757264876766</v>
      </c>
    </row>
    <row r="22" spans="1:8" x14ac:dyDescent="0.45">
      <c r="A22" s="1">
        <v>42038</v>
      </c>
      <c r="B22">
        <v>67</v>
      </c>
      <c r="C22">
        <v>14</v>
      </c>
      <c r="D22">
        <f t="shared" si="0"/>
        <v>6.4494008120415697E-2</v>
      </c>
      <c r="E22">
        <f t="shared" si="4"/>
        <v>1.6446030797459821E-3</v>
      </c>
      <c r="F22">
        <f t="shared" si="1"/>
        <v>-429.48716625678736</v>
      </c>
      <c r="G22">
        <f t="shared" si="2"/>
        <v>164.46030797459821</v>
      </c>
      <c r="H22">
        <f t="shared" si="3"/>
        <v>0.59260686772915128</v>
      </c>
    </row>
    <row r="23" spans="1:8" x14ac:dyDescent="0.45">
      <c r="A23" s="1">
        <v>42045</v>
      </c>
      <c r="B23">
        <v>75</v>
      </c>
      <c r="C23">
        <v>15</v>
      </c>
      <c r="D23">
        <f t="shared" si="0"/>
        <v>6.6087407700665943E-2</v>
      </c>
      <c r="E23">
        <f t="shared" si="4"/>
        <v>1.593399580250246E-3</v>
      </c>
      <c r="F23">
        <f t="shared" si="1"/>
        <v>-483.14140833362165</v>
      </c>
      <c r="G23">
        <f t="shared" si="2"/>
        <v>159.3399580250246</v>
      </c>
      <c r="H23">
        <f t="shared" si="3"/>
        <v>0.52930827314375761</v>
      </c>
    </row>
    <row r="24" spans="1:8" x14ac:dyDescent="0.45">
      <c r="A24" s="1">
        <v>42052</v>
      </c>
      <c r="B24">
        <v>72</v>
      </c>
      <c r="C24">
        <v>16</v>
      </c>
      <c r="D24">
        <f t="shared" si="0"/>
        <v>6.7634360191664342E-2</v>
      </c>
      <c r="E24">
        <f t="shared" si="4"/>
        <v>1.5469524909983989E-3</v>
      </c>
      <c r="F24">
        <f t="shared" si="1"/>
        <v>-465.94572611551609</v>
      </c>
      <c r="G24">
        <f t="shared" si="2"/>
        <v>154.69524909983988</v>
      </c>
      <c r="H24">
        <f t="shared" si="3"/>
        <v>0.53456877041174422</v>
      </c>
    </row>
    <row r="25" spans="1:8" x14ac:dyDescent="0.45">
      <c r="A25" s="1">
        <v>42059</v>
      </c>
      <c r="B25">
        <v>102</v>
      </c>
      <c r="C25">
        <v>17</v>
      </c>
      <c r="D25">
        <f t="shared" si="0"/>
        <v>6.9138912560519752E-2</v>
      </c>
      <c r="E25">
        <f t="shared" si="4"/>
        <v>1.5045523688554108E-3</v>
      </c>
      <c r="F25">
        <f t="shared" si="1"/>
        <v>-662.92450514412099</v>
      </c>
      <c r="G25">
        <f t="shared" si="2"/>
        <v>150.45523688554107</v>
      </c>
      <c r="H25">
        <f t="shared" si="3"/>
        <v>0.32205749622662472</v>
      </c>
    </row>
    <row r="26" spans="1:8" x14ac:dyDescent="0.45">
      <c r="A26" s="1">
        <v>42066</v>
      </c>
      <c r="B26">
        <v>207</v>
      </c>
      <c r="C26">
        <v>18</v>
      </c>
      <c r="D26">
        <f t="shared" si="0"/>
        <v>7.0604543397598085E-2</v>
      </c>
      <c r="E26">
        <f t="shared" si="4"/>
        <v>1.4656308370783327E-3</v>
      </c>
      <c r="F26">
        <f t="shared" si="1"/>
        <v>-1350.7721914023468</v>
      </c>
      <c r="G26">
        <f t="shared" si="2"/>
        <v>146.56308370783327</v>
      </c>
      <c r="H26">
        <f t="shared" si="3"/>
        <v>-0.41236111279321147</v>
      </c>
    </row>
    <row r="27" spans="1:8" x14ac:dyDescent="0.45">
      <c r="A27" s="1">
        <v>42073</v>
      </c>
      <c r="B27">
        <v>57</v>
      </c>
      <c r="C27">
        <v>19</v>
      </c>
      <c r="D27">
        <f t="shared" si="0"/>
        <v>7.2034269692370881E-2</v>
      </c>
      <c r="E27">
        <f t="shared" si="4"/>
        <v>1.4297262947727957E-3</v>
      </c>
      <c r="F27">
        <f t="shared" si="1"/>
        <v>-373.36551855135087</v>
      </c>
      <c r="G27">
        <f t="shared" si="2"/>
        <v>142.97262947727955</v>
      </c>
      <c r="H27">
        <f t="shared" si="3"/>
        <v>0.60132229358586331</v>
      </c>
    </row>
    <row r="28" spans="1:8" x14ac:dyDescent="0.45">
      <c r="A28" s="1">
        <v>42080</v>
      </c>
      <c r="B28">
        <v>43</v>
      </c>
      <c r="C28">
        <v>20</v>
      </c>
      <c r="D28">
        <f t="shared" si="0"/>
        <v>7.3430729017606819E-2</v>
      </c>
      <c r="E28">
        <f t="shared" si="4"/>
        <v>1.3964593252359381E-3</v>
      </c>
      <c r="F28">
        <f t="shared" si="1"/>
        <v>-282.67405786653165</v>
      </c>
      <c r="G28">
        <f t="shared" si="2"/>
        <v>139.64593252359381</v>
      </c>
      <c r="H28">
        <f t="shared" si="3"/>
        <v>0.69207839266829374</v>
      </c>
    </row>
    <row r="29" spans="1:8" x14ac:dyDescent="0.45">
      <c r="A29" s="1">
        <v>42087</v>
      </c>
      <c r="B29">
        <v>60</v>
      </c>
      <c r="C29">
        <v>21</v>
      </c>
      <c r="D29">
        <f t="shared" si="0"/>
        <v>7.4796243722281219E-2</v>
      </c>
      <c r="E29">
        <f t="shared" si="4"/>
        <v>1.3655147046744004E-3</v>
      </c>
      <c r="F29">
        <f t="shared" si="1"/>
        <v>-395.77343090387046</v>
      </c>
      <c r="G29">
        <f t="shared" si="2"/>
        <v>136.55147046744003</v>
      </c>
      <c r="H29">
        <f t="shared" si="3"/>
        <v>0.56060524434772252</v>
      </c>
    </row>
    <row r="30" spans="1:8" x14ac:dyDescent="0.45">
      <c r="A30" s="1">
        <v>42094</v>
      </c>
      <c r="B30">
        <v>59</v>
      </c>
      <c r="C30">
        <v>22</v>
      </c>
      <c r="D30">
        <f t="shared" si="0"/>
        <v>7.6132871741708838E-2</v>
      </c>
      <c r="E30">
        <f t="shared" si="4"/>
        <v>1.3366280194276187E-3</v>
      </c>
      <c r="F30">
        <f t="shared" si="1"/>
        <v>-390.43870915387475</v>
      </c>
      <c r="G30">
        <f t="shared" si="2"/>
        <v>133.66280194276186</v>
      </c>
      <c r="H30">
        <f t="shared" si="3"/>
        <v>0.55859072874092941</v>
      </c>
    </row>
    <row r="31" spans="1:8" x14ac:dyDescent="0.45">
      <c r="A31" s="1">
        <v>42101</v>
      </c>
      <c r="B31">
        <v>46</v>
      </c>
      <c r="C31">
        <v>23</v>
      </c>
      <c r="D31">
        <f t="shared" si="0"/>
        <v>7.7442447289016753E-2</v>
      </c>
      <c r="E31">
        <f t="shared" si="4"/>
        <v>1.3095755473079146E-3</v>
      </c>
      <c r="F31">
        <f t="shared" si="1"/>
        <v>-305.35040138216795</v>
      </c>
      <c r="G31">
        <f t="shared" si="2"/>
        <v>130.95755473079146</v>
      </c>
      <c r="H31">
        <f t="shared" si="3"/>
        <v>0.64874115056163129</v>
      </c>
    </row>
    <row r="32" spans="1:8" x14ac:dyDescent="0.45">
      <c r="A32" s="1">
        <v>42108</v>
      </c>
      <c r="B32">
        <v>40</v>
      </c>
      <c r="C32">
        <v>24</v>
      </c>
      <c r="D32">
        <f t="shared" si="0"/>
        <v>7.8726613796858969E-2</v>
      </c>
      <c r="E32">
        <f t="shared" si="4"/>
        <v>1.284166507842216E-3</v>
      </c>
      <c r="F32">
        <f t="shared" si="1"/>
        <v>-266.30581612468484</v>
      </c>
      <c r="G32">
        <f t="shared" si="2"/>
        <v>128.41665078422159</v>
      </c>
      <c r="H32">
        <f t="shared" si="3"/>
        <v>0.68851391345494617</v>
      </c>
    </row>
    <row r="33" spans="1:8" x14ac:dyDescent="0.45">
      <c r="A33" s="1">
        <v>42115</v>
      </c>
      <c r="B33">
        <v>135</v>
      </c>
      <c r="C33">
        <v>25</v>
      </c>
      <c r="D33">
        <f t="shared" si="0"/>
        <v>7.9986850846655425E-2</v>
      </c>
      <c r="E33">
        <f t="shared" si="4"/>
        <v>1.260237049796456E-3</v>
      </c>
      <c r="F33">
        <f t="shared" si="1"/>
        <v>-901.32148452889567</v>
      </c>
      <c r="G33">
        <f t="shared" si="2"/>
        <v>126.0237049796456</v>
      </c>
      <c r="H33">
        <f t="shared" si="3"/>
        <v>-7.1227036388147633E-2</v>
      </c>
    </row>
    <row r="34" spans="1:8" x14ac:dyDescent="0.45">
      <c r="A34" s="1">
        <v>42122</v>
      </c>
      <c r="B34">
        <v>47</v>
      </c>
      <c r="C34">
        <v>26</v>
      </c>
      <c r="D34">
        <f t="shared" si="0"/>
        <v>8.1224496372708968E-2</v>
      </c>
      <c r="E34">
        <f t="shared" si="4"/>
        <v>1.2376455260535435E-3</v>
      </c>
      <c r="F34">
        <f t="shared" si="1"/>
        <v>-314.64359026034901</v>
      </c>
      <c r="G34">
        <f t="shared" si="2"/>
        <v>123.76455260535435</v>
      </c>
      <c r="H34">
        <f t="shared" si="3"/>
        <v>0.62024667798163502</v>
      </c>
    </row>
    <row r="35" spans="1:8" x14ac:dyDescent="0.45">
      <c r="A35" s="1">
        <v>42129</v>
      </c>
      <c r="B35">
        <v>43</v>
      </c>
      <c r="C35">
        <v>27</v>
      </c>
      <c r="D35">
        <f t="shared" si="0"/>
        <v>8.2440765127680976E-2</v>
      </c>
      <c r="E35">
        <f t="shared" si="4"/>
        <v>1.216268754972008E-3</v>
      </c>
      <c r="F35">
        <f t="shared" si="1"/>
        <v>-288.61460268303085</v>
      </c>
      <c r="G35">
        <f t="shared" si="2"/>
        <v>121.6268754972008</v>
      </c>
      <c r="H35">
        <f t="shared" si="3"/>
        <v>0.64645971686586956</v>
      </c>
    </row>
    <row r="36" spans="1:8" x14ac:dyDescent="0.45">
      <c r="A36" s="1">
        <v>42136</v>
      </c>
      <c r="B36">
        <v>42</v>
      </c>
      <c r="C36">
        <v>28</v>
      </c>
      <c r="D36">
        <f t="shared" si="0"/>
        <v>8.3636764143247569E-2</v>
      </c>
      <c r="E36">
        <f t="shared" si="4"/>
        <v>1.1959990155665928E-3</v>
      </c>
      <c r="F36">
        <f t="shared" si="1"/>
        <v>-282.60848475547346</v>
      </c>
      <c r="G36">
        <f t="shared" si="2"/>
        <v>119.59990155665928</v>
      </c>
      <c r="H36">
        <f t="shared" si="3"/>
        <v>0.64882914238768907</v>
      </c>
    </row>
    <row r="37" spans="1:8" x14ac:dyDescent="0.45">
      <c r="A37" s="1">
        <v>42143</v>
      </c>
      <c r="B37">
        <v>43</v>
      </c>
      <c r="C37">
        <v>29</v>
      </c>
      <c r="D37">
        <f t="shared" si="0"/>
        <v>8.4813505773457573E-2</v>
      </c>
      <c r="E37">
        <f t="shared" si="4"/>
        <v>1.1767416302100042E-3</v>
      </c>
      <c r="F37">
        <f t="shared" si="1"/>
        <v>-290.03525758464423</v>
      </c>
      <c r="G37">
        <f t="shared" si="2"/>
        <v>117.67416302100042</v>
      </c>
      <c r="H37">
        <f t="shared" si="3"/>
        <v>0.63458418657011295</v>
      </c>
    </row>
    <row r="38" spans="1:8" x14ac:dyDescent="0.45">
      <c r="A38" s="1">
        <v>42150</v>
      </c>
      <c r="B38">
        <v>40</v>
      </c>
      <c r="C38">
        <v>30</v>
      </c>
      <c r="D38">
        <f t="shared" si="0"/>
        <v>8.597191876640152E-2</v>
      </c>
      <c r="E38">
        <f t="shared" si="4"/>
        <v>1.1584129929439468E-3</v>
      </c>
      <c r="F38">
        <f t="shared" si="1"/>
        <v>-270.42817280444956</v>
      </c>
      <c r="G38">
        <f t="shared" si="2"/>
        <v>115.84129929439469</v>
      </c>
      <c r="H38">
        <f t="shared" si="3"/>
        <v>0.65470000557965502</v>
      </c>
    </row>
    <row r="39" spans="1:8" x14ac:dyDescent="0.45">
      <c r="A39" s="1">
        <v>42157</v>
      </c>
      <c r="B39">
        <v>29</v>
      </c>
      <c r="C39">
        <v>31</v>
      </c>
      <c r="D39">
        <f t="shared" si="0"/>
        <v>8.7112857711772393E-2</v>
      </c>
      <c r="E39">
        <f t="shared" si="4"/>
        <v>1.1409389453708729E-3</v>
      </c>
      <c r="F39">
        <f t="shared" si="1"/>
        <v>-196.50120785934425</v>
      </c>
      <c r="G39">
        <f t="shared" si="2"/>
        <v>114.09389453708729</v>
      </c>
      <c r="H39">
        <f t="shared" si="3"/>
        <v>0.74582338417264493</v>
      </c>
    </row>
    <row r="40" spans="1:8" x14ac:dyDescent="0.45">
      <c r="A40" s="1">
        <v>42164</v>
      </c>
      <c r="B40">
        <v>397</v>
      </c>
      <c r="C40">
        <v>32</v>
      </c>
      <c r="D40">
        <f t="shared" si="0"/>
        <v>8.8237111159072276E-2</v>
      </c>
      <c r="E40">
        <f t="shared" si="4"/>
        <v>1.1242534472998833E-3</v>
      </c>
      <c r="F40">
        <f t="shared" si="1"/>
        <v>-2695.8825182049331</v>
      </c>
      <c r="G40">
        <f t="shared" si="2"/>
        <v>112.42534472998832</v>
      </c>
      <c r="H40">
        <f t="shared" si="3"/>
        <v>-2.5312322230674407</v>
      </c>
    </row>
    <row r="41" spans="1:8" x14ac:dyDescent="0.45">
      <c r="A41" s="1">
        <v>42171</v>
      </c>
      <c r="B41">
        <v>208</v>
      </c>
      <c r="C41">
        <v>33</v>
      </c>
      <c r="D41">
        <f t="shared" si="0"/>
        <v>8.9345408612758748E-2</v>
      </c>
      <c r="E41">
        <f t="shared" si="4"/>
        <v>1.1082974536864715E-3</v>
      </c>
      <c r="F41">
        <f t="shared" si="1"/>
        <v>-1415.4254954694698</v>
      </c>
      <c r="G41">
        <f t="shared" si="2"/>
        <v>110.82974536864715</v>
      </c>
      <c r="H41">
        <f t="shared" si="3"/>
        <v>-0.87675248470652478</v>
      </c>
    </row>
    <row r="42" spans="1:8" x14ac:dyDescent="0.45">
      <c r="A42" s="1">
        <v>42178</v>
      </c>
      <c r="B42">
        <v>64</v>
      </c>
      <c r="C42">
        <v>34</v>
      </c>
      <c r="D42">
        <f t="shared" si="0"/>
        <v>9.0438426606231748E-2</v>
      </c>
      <c r="E42">
        <f t="shared" si="4"/>
        <v>1.093017993473E-3</v>
      </c>
      <c r="F42">
        <f t="shared" si="1"/>
        <v>-436.40400687740026</v>
      </c>
      <c r="G42">
        <f t="shared" si="2"/>
        <v>109.3017993473</v>
      </c>
      <c r="H42">
        <f t="shared" si="3"/>
        <v>0.41446526605985889</v>
      </c>
    </row>
    <row r="43" spans="1:8" x14ac:dyDescent="0.45">
      <c r="A43" s="1">
        <v>42185</v>
      </c>
      <c r="B43">
        <v>46</v>
      </c>
      <c r="C43">
        <v>35</v>
      </c>
      <c r="D43">
        <f t="shared" si="0"/>
        <v>9.1516793987664907E-2</v>
      </c>
      <c r="E43">
        <f t="shared" si="4"/>
        <v>1.0783673814331596E-3</v>
      </c>
      <c r="F43">
        <f t="shared" si="1"/>
        <v>-314.28612501074775</v>
      </c>
      <c r="G43">
        <f t="shared" si="2"/>
        <v>107.83673814331596</v>
      </c>
      <c r="H43">
        <f t="shared" si="3"/>
        <v>0.57342923393263623</v>
      </c>
    </row>
    <row r="44" spans="1:8" x14ac:dyDescent="0.45">
      <c r="A44" s="1">
        <v>42192</v>
      </c>
      <c r="B44">
        <v>37</v>
      </c>
      <c r="C44">
        <v>36</v>
      </c>
      <c r="D44">
        <f t="shared" si="0"/>
        <v>9.2581096541555052E-2</v>
      </c>
      <c r="E44">
        <f t="shared" si="4"/>
        <v>1.0643025538901452E-3</v>
      </c>
      <c r="F44">
        <f t="shared" si="1"/>
        <v>-253.28111621298947</v>
      </c>
      <c r="G44">
        <f t="shared" si="2"/>
        <v>106.43025538901452</v>
      </c>
      <c r="H44">
        <f t="shared" si="3"/>
        <v>0.65235449389122624</v>
      </c>
    </row>
    <row r="45" spans="1:8" x14ac:dyDescent="0.45">
      <c r="A45" s="1">
        <v>42199</v>
      </c>
      <c r="B45">
        <v>39</v>
      </c>
      <c r="C45">
        <v>37</v>
      </c>
      <c r="D45">
        <f t="shared" si="0"/>
        <v>9.3631881049277513E-2</v>
      </c>
      <c r="E45">
        <f t="shared" si="4"/>
        <v>1.0507845077224603E-3</v>
      </c>
      <c r="F45">
        <f t="shared" si="1"/>
        <v>-267.47051149956565</v>
      </c>
      <c r="G45">
        <f t="shared" si="2"/>
        <v>105.07845077224603</v>
      </c>
      <c r="H45">
        <f t="shared" si="3"/>
        <v>0.62884873431821742</v>
      </c>
    </row>
    <row r="46" spans="1:8" x14ac:dyDescent="0.45">
      <c r="A46" s="1">
        <v>42206</v>
      </c>
      <c r="B46">
        <v>47</v>
      </c>
      <c r="C46">
        <v>38</v>
      </c>
      <c r="D46">
        <f t="shared" si="0"/>
        <v>9.4669658868927822E-2</v>
      </c>
      <c r="E46">
        <f t="shared" si="4"/>
        <v>1.0377778196503096E-3</v>
      </c>
      <c r="F46">
        <f t="shared" si="1"/>
        <v>-322.92165749527908</v>
      </c>
      <c r="G46">
        <f t="shared" si="2"/>
        <v>103.77778196503095</v>
      </c>
      <c r="H46">
        <f t="shared" si="3"/>
        <v>0.54710922598213596</v>
      </c>
    </row>
    <row r="47" spans="1:8" x14ac:dyDescent="0.45">
      <c r="A47" s="1">
        <v>42213</v>
      </c>
      <c r="B47">
        <v>120</v>
      </c>
      <c r="C47">
        <v>39</v>
      </c>
      <c r="D47">
        <f t="shared" si="0"/>
        <v>9.5694909095128428E-2</v>
      </c>
      <c r="E47">
        <f t="shared" si="4"/>
        <v>1.0252502262006052E-3</v>
      </c>
      <c r="F47">
        <f t="shared" si="1"/>
        <v>-825.93822876749095</v>
      </c>
      <c r="G47">
        <f t="shared" si="2"/>
        <v>102.52502262006053</v>
      </c>
      <c r="H47">
        <f t="shared" si="3"/>
        <v>-0.17044597439103845</v>
      </c>
    </row>
    <row r="48" spans="1:8" x14ac:dyDescent="0.45">
      <c r="A48" s="1">
        <v>42220</v>
      </c>
      <c r="B48">
        <v>55</v>
      </c>
      <c r="C48">
        <v>40</v>
      </c>
      <c r="D48">
        <f t="shared" si="0"/>
        <v>9.6708081370985535E-2</v>
      </c>
      <c r="E48">
        <f t="shared" si="4"/>
        <v>1.0131722758571077E-3</v>
      </c>
      <c r="F48">
        <f t="shared" si="1"/>
        <v>-379.20679517396792</v>
      </c>
      <c r="G48">
        <f t="shared" si="2"/>
        <v>101.31722758571077</v>
      </c>
      <c r="H48">
        <f t="shared" si="3"/>
        <v>0.45715056253911057</v>
      </c>
    </row>
    <row r="49" spans="1:8" x14ac:dyDescent="0.45">
      <c r="A49" s="1">
        <v>42227</v>
      </c>
      <c r="B49">
        <v>50</v>
      </c>
      <c r="C49">
        <v>41</v>
      </c>
      <c r="D49">
        <f t="shared" si="0"/>
        <v>9.7709598386879537E-2</v>
      </c>
      <c r="E49">
        <f t="shared" si="4"/>
        <v>1.0015170158940018E-3</v>
      </c>
      <c r="F49">
        <f t="shared" si="1"/>
        <v>-345.31197062971739</v>
      </c>
      <c r="G49">
        <f t="shared" si="2"/>
        <v>100.15170158940018</v>
      </c>
      <c r="H49">
        <f t="shared" si="3"/>
        <v>0.50075735902132801</v>
      </c>
    </row>
    <row r="50" spans="1:8" x14ac:dyDescent="0.45">
      <c r="A50" s="1">
        <v>42234</v>
      </c>
      <c r="B50">
        <v>40</v>
      </c>
      <c r="C50">
        <v>42</v>
      </c>
      <c r="D50">
        <f t="shared" si="0"/>
        <v>9.8699858113266453E-2</v>
      </c>
      <c r="E50">
        <f t="shared" si="4"/>
        <v>9.9025972638691617E-4</v>
      </c>
      <c r="F50">
        <f t="shared" si="1"/>
        <v>-276.70173197430313</v>
      </c>
      <c r="G50">
        <f t="shared" si="2"/>
        <v>99.025972638691613</v>
      </c>
      <c r="H50">
        <f t="shared" si="3"/>
        <v>0.596065568111662</v>
      </c>
    </row>
    <row r="51" spans="1:8" x14ac:dyDescent="0.45">
      <c r="A51" s="1">
        <v>42241</v>
      </c>
      <c r="B51">
        <v>32</v>
      </c>
      <c r="C51">
        <v>43</v>
      </c>
      <c r="D51">
        <f t="shared" si="0"/>
        <v>9.9679235795309268E-2</v>
      </c>
      <c r="E51">
        <f t="shared" si="4"/>
        <v>9.7937768204281461E-4</v>
      </c>
      <c r="F51">
        <f t="shared" si="1"/>
        <v>-221.71498260265113</v>
      </c>
      <c r="G51">
        <f t="shared" si="2"/>
        <v>97.937768204281468</v>
      </c>
      <c r="H51">
        <f t="shared" si="3"/>
        <v>0.67326190307651834</v>
      </c>
    </row>
    <row r="52" spans="1:8" x14ac:dyDescent="0.45">
      <c r="A52" s="1">
        <v>42248</v>
      </c>
      <c r="B52">
        <v>44</v>
      </c>
      <c r="C52">
        <v>44</v>
      </c>
      <c r="D52">
        <f t="shared" si="0"/>
        <v>0.10064808575383863</v>
      </c>
      <c r="E52">
        <f t="shared" si="4"/>
        <v>9.6884995852936084E-4</v>
      </c>
      <c r="F52">
        <f t="shared" si="1"/>
        <v>-305.33363518335335</v>
      </c>
      <c r="G52">
        <f t="shared" si="2"/>
        <v>96.884995852936086</v>
      </c>
      <c r="H52">
        <f t="shared" si="3"/>
        <v>0.54585331182974306</v>
      </c>
    </row>
    <row r="53" spans="1:8" x14ac:dyDescent="0.45">
      <c r="A53" s="1">
        <v>42255</v>
      </c>
      <c r="B53">
        <v>48</v>
      </c>
      <c r="C53">
        <v>45</v>
      </c>
      <c r="D53">
        <f t="shared" si="0"/>
        <v>0.10160674299404986</v>
      </c>
      <c r="E53">
        <f t="shared" si="4"/>
        <v>9.5865724021122756E-4</v>
      </c>
      <c r="F53">
        <f t="shared" si="1"/>
        <v>-333.59889411460728</v>
      </c>
      <c r="G53">
        <f t="shared" si="2"/>
        <v>95.865724021122759</v>
      </c>
      <c r="H53">
        <f t="shared" si="3"/>
        <v>0.49929966638103285</v>
      </c>
    </row>
    <row r="54" spans="1:8" x14ac:dyDescent="0.45">
      <c r="A54" s="1">
        <v>42262</v>
      </c>
      <c r="B54">
        <v>56</v>
      </c>
      <c r="C54">
        <v>46</v>
      </c>
      <c r="D54">
        <f t="shared" si="0"/>
        <v>0.10255552466748992</v>
      </c>
      <c r="E54">
        <f t="shared" si="4"/>
        <v>9.4878167344006337E-4</v>
      </c>
      <c r="F54">
        <f t="shared" si="1"/>
        <v>-389.7785833436111</v>
      </c>
      <c r="G54">
        <f t="shared" si="2"/>
        <v>94.878167344006343</v>
      </c>
      <c r="H54">
        <f t="shared" si="3"/>
        <v>0.40976937510863881</v>
      </c>
    </row>
    <row r="55" spans="1:8" x14ac:dyDescent="0.45">
      <c r="A55" s="1">
        <v>42269</v>
      </c>
      <c r="B55">
        <v>60</v>
      </c>
      <c r="C55">
        <v>47</v>
      </c>
      <c r="D55">
        <f t="shared" si="0"/>
        <v>0.10349473138923478</v>
      </c>
      <c r="E55">
        <f t="shared" si="4"/>
        <v>9.3920672174485631E-4</v>
      </c>
      <c r="F55">
        <f t="shared" si="1"/>
        <v>-418.22849712196125</v>
      </c>
      <c r="G55">
        <f t="shared" si="2"/>
        <v>93.920672174485631</v>
      </c>
      <c r="H55">
        <f t="shared" si="3"/>
        <v>0.36116300479055213</v>
      </c>
    </row>
    <row r="56" spans="1:8" x14ac:dyDescent="0.45">
      <c r="A56" s="1">
        <v>42276</v>
      </c>
      <c r="B56">
        <v>52</v>
      </c>
      <c r="C56">
        <v>48</v>
      </c>
      <c r="D56">
        <f t="shared" si="0"/>
        <v>0.10442464843143377</v>
      </c>
      <c r="E56">
        <f t="shared" si="4"/>
        <v>9.2991704219899662E-4</v>
      </c>
      <c r="F56">
        <f t="shared" si="1"/>
        <v>-362.98158924207775</v>
      </c>
      <c r="G56">
        <f t="shared" si="2"/>
        <v>92.99170421989966</v>
      </c>
      <c r="H56">
        <f t="shared" si="3"/>
        <v>0.44081033425267285</v>
      </c>
    </row>
    <row r="57" spans="1:8" x14ac:dyDescent="0.45">
      <c r="A57" s="1">
        <v>42283</v>
      </c>
      <c r="B57">
        <v>42</v>
      </c>
      <c r="C57">
        <v>49</v>
      </c>
      <c r="D57">
        <f t="shared" si="0"/>
        <v>0.105345546811452</v>
      </c>
      <c r="E57">
        <f t="shared" si="4"/>
        <v>9.2089838001822855E-4</v>
      </c>
      <c r="F57">
        <f t="shared" si="1"/>
        <v>-293.5867563034293</v>
      </c>
      <c r="G57">
        <f t="shared" si="2"/>
        <v>92.089838001822855</v>
      </c>
      <c r="H57">
        <f t="shared" si="3"/>
        <v>0.54392361946419499</v>
      </c>
    </row>
    <row r="58" spans="1:8" x14ac:dyDescent="0.45">
      <c r="A58" s="1">
        <v>42290</v>
      </c>
      <c r="B58">
        <v>50</v>
      </c>
      <c r="C58">
        <v>50</v>
      </c>
      <c r="D58">
        <f t="shared" si="0"/>
        <v>0.10625768427806022</v>
      </c>
      <c r="E58">
        <f t="shared" si="4"/>
        <v>9.1213746660821771E-4</v>
      </c>
      <c r="F58">
        <f t="shared" si="1"/>
        <v>-349.98599241593223</v>
      </c>
      <c r="G58">
        <f t="shared" si="2"/>
        <v>91.213746660821769</v>
      </c>
      <c r="H58">
        <f t="shared" si="3"/>
        <v>0.45183701108205815</v>
      </c>
    </row>
    <row r="59" spans="1:8" x14ac:dyDescent="0.45">
      <c r="A59" s="1">
        <v>42297</v>
      </c>
      <c r="B59">
        <v>58</v>
      </c>
      <c r="C59">
        <v>51</v>
      </c>
      <c r="D59">
        <f t="shared" si="0"/>
        <v>0.1071613062142913</v>
      </c>
      <c r="E59">
        <f t="shared" si="4"/>
        <v>9.03621936231086E-4</v>
      </c>
      <c r="F59">
        <f t="shared" si="1"/>
        <v>-406.52777083649431</v>
      </c>
      <c r="G59">
        <f t="shared" si="2"/>
        <v>90.362193623108595</v>
      </c>
      <c r="H59">
        <f t="shared" si="3"/>
        <v>0.35813864543935237</v>
      </c>
    </row>
    <row r="60" spans="1:8" x14ac:dyDescent="0.45">
      <c r="A60" s="1">
        <v>42304</v>
      </c>
      <c r="B60">
        <v>422</v>
      </c>
      <c r="C60">
        <v>52</v>
      </c>
      <c r="D60">
        <f t="shared" si="0"/>
        <v>0.10805664646050778</v>
      </c>
      <c r="E60">
        <f t="shared" si="4"/>
        <v>8.9534024621647224E-4</v>
      </c>
      <c r="F60">
        <f t="shared" si="1"/>
        <v>-2961.7254478935201</v>
      </c>
      <c r="G60">
        <f t="shared" si="2"/>
        <v>89.53402462164722</v>
      </c>
      <c r="H60">
        <f t="shared" si="3"/>
        <v>-3.7132919779188649</v>
      </c>
    </row>
    <row r="61" spans="1:8" x14ac:dyDescent="0.45">
      <c r="A61" s="1">
        <v>42311</v>
      </c>
      <c r="B61">
        <v>171</v>
      </c>
      <c r="C61">
        <v>53</v>
      </c>
      <c r="D61">
        <f t="shared" si="0"/>
        <v>0.10894392806893834</v>
      </c>
      <c r="E61">
        <f t="shared" si="4"/>
        <v>8.8728160843055959E-4</v>
      </c>
      <c r="F61">
        <f t="shared" si="1"/>
        <v>-1201.6765322655749</v>
      </c>
      <c r="G61">
        <f t="shared" si="2"/>
        <v>88.72816084305596</v>
      </c>
      <c r="H61">
        <f t="shared" si="3"/>
        <v>-0.92723480770065791</v>
      </c>
    </row>
    <row r="62" spans="1:8" x14ac:dyDescent="0.45">
      <c r="A62" s="1">
        <v>42318</v>
      </c>
      <c r="B62">
        <v>253</v>
      </c>
      <c r="C62">
        <v>54</v>
      </c>
      <c r="D62">
        <f t="shared" si="0"/>
        <v>0.10982336399406961</v>
      </c>
      <c r="E62">
        <f t="shared" si="4"/>
        <v>8.79435925131275E-4</v>
      </c>
      <c r="F62">
        <f t="shared" si="1"/>
        <v>-1780.1661520969622</v>
      </c>
      <c r="G62">
        <f t="shared" si="2"/>
        <v>87.943592513127498</v>
      </c>
      <c r="H62">
        <f t="shared" si="3"/>
        <v>-1.8768440402549422</v>
      </c>
    </row>
    <row r="63" spans="1:8" x14ac:dyDescent="0.45">
      <c r="A63" s="1">
        <v>42325</v>
      </c>
      <c r="B63">
        <v>97</v>
      </c>
      <c r="C63">
        <v>55</v>
      </c>
      <c r="D63">
        <f t="shared" si="0"/>
        <v>0.11069515772996445</v>
      </c>
      <c r="E63">
        <f t="shared" si="4"/>
        <v>8.7179373589484077E-4</v>
      </c>
      <c r="F63">
        <f t="shared" si="1"/>
        <v>-683.3608972337405</v>
      </c>
      <c r="G63">
        <f t="shared" si="2"/>
        <v>87.179373589484072</v>
      </c>
      <c r="H63">
        <f t="shared" si="3"/>
        <v>-0.11264850854239829</v>
      </c>
    </row>
    <row r="64" spans="1:8" x14ac:dyDescent="0.45">
      <c r="A64" s="1">
        <v>42332</v>
      </c>
      <c r="B64">
        <v>187</v>
      </c>
      <c r="C64">
        <v>56</v>
      </c>
      <c r="D64">
        <f t="shared" si="0"/>
        <v>0.11155950389368116</v>
      </c>
      <c r="E64">
        <f t="shared" si="4"/>
        <v>8.643461637167088E-4</v>
      </c>
      <c r="F64">
        <f t="shared" si="1"/>
        <v>-1319.0114595696659</v>
      </c>
      <c r="G64">
        <f t="shared" si="2"/>
        <v>86.434616371670884</v>
      </c>
      <c r="H64">
        <f t="shared" si="3"/>
        <v>-1.1634850462677546</v>
      </c>
    </row>
    <row r="65" spans="1:8" x14ac:dyDescent="0.45">
      <c r="A65" s="1">
        <v>42339</v>
      </c>
      <c r="B65">
        <v>115</v>
      </c>
      <c r="C65">
        <v>57</v>
      </c>
      <c r="D65">
        <f t="shared" si="0"/>
        <v>0.11241658876404738</v>
      </c>
      <c r="E65">
        <f t="shared" si="4"/>
        <v>8.5708487036621761E-4</v>
      </c>
      <c r="F65">
        <f t="shared" si="1"/>
        <v>-812.12696541878449</v>
      </c>
      <c r="G65">
        <f t="shared" si="2"/>
        <v>85.708487036621761</v>
      </c>
      <c r="H65">
        <f t="shared" si="3"/>
        <v>-0.34175743822035359</v>
      </c>
    </row>
    <row r="66" spans="1:8" x14ac:dyDescent="0.45">
      <c r="A66" s="1">
        <v>42346</v>
      </c>
      <c r="B66">
        <v>72</v>
      </c>
      <c r="C66">
        <v>58</v>
      </c>
      <c r="D66">
        <f t="shared" si="0"/>
        <v>0.11326659077689022</v>
      </c>
      <c r="E66">
        <f t="shared" si="4"/>
        <v>8.5000201284284038E-4</v>
      </c>
      <c r="F66">
        <f t="shared" si="1"/>
        <v>-509.0595725111267</v>
      </c>
      <c r="G66">
        <f t="shared" si="2"/>
        <v>85.000201284284032</v>
      </c>
      <c r="H66">
        <f t="shared" si="3"/>
        <v>0.15294318234382442</v>
      </c>
    </row>
    <row r="67" spans="1:8" x14ac:dyDescent="0.45">
      <c r="A67" s="1">
        <v>42353</v>
      </c>
      <c r="B67">
        <v>63</v>
      </c>
      <c r="C67">
        <v>59</v>
      </c>
      <c r="D67">
        <f t="shared" si="0"/>
        <v>0.11410968098955543</v>
      </c>
      <c r="E67">
        <f t="shared" si="4"/>
        <v>8.4309021266520956E-4</v>
      </c>
      <c r="F67">
        <f t="shared" si="1"/>
        <v>-445.94150528656616</v>
      </c>
      <c r="G67">
        <f t="shared" si="2"/>
        <v>84.309021266520958</v>
      </c>
      <c r="H67">
        <f t="shared" si="3"/>
        <v>0.25274900534259614</v>
      </c>
    </row>
    <row r="68" spans="1:8" x14ac:dyDescent="0.45">
      <c r="A68" s="1">
        <v>42360</v>
      </c>
      <c r="B68">
        <v>416</v>
      </c>
      <c r="C68">
        <v>60</v>
      </c>
      <c r="D68">
        <f t="shared" si="0"/>
        <v>0.11494602349924282</v>
      </c>
      <c r="E68">
        <f t="shared" si="4"/>
        <v>8.3634250968739332E-4</v>
      </c>
      <c r="F68">
        <f t="shared" si="1"/>
        <v>-2947.9724885315882</v>
      </c>
      <c r="G68">
        <f t="shared" si="2"/>
        <v>83.634250968739337</v>
      </c>
      <c r="H68">
        <f t="shared" si="3"/>
        <v>-3.9740386884733589</v>
      </c>
    </row>
    <row r="69" spans="1:8" x14ac:dyDescent="0.45">
      <c r="A69" s="1">
        <v>42367</v>
      </c>
      <c r="B69">
        <v>324</v>
      </c>
      <c r="C69">
        <v>61</v>
      </c>
      <c r="D69">
        <f t="shared" si="0"/>
        <v>0.11577577584372582</v>
      </c>
      <c r="E69">
        <f t="shared" si="4"/>
        <v>8.2975234448300073E-4</v>
      </c>
      <c r="F69">
        <f t="shared" si="1"/>
        <v>-2298.5801833157725</v>
      </c>
      <c r="G69">
        <f t="shared" si="2"/>
        <v>82.975234448300071</v>
      </c>
      <c r="H69">
        <f t="shared" si="3"/>
        <v>-2.9047795665088096</v>
      </c>
    </row>
    <row r="70" spans="1:8" x14ac:dyDescent="0.45">
      <c r="A70" s="1"/>
      <c r="B70">
        <f>B5-SUM(B9:B69)</f>
        <v>88405</v>
      </c>
      <c r="F70">
        <f>B70*LN(1-D69)</f>
        <v>-10877.757975443272</v>
      </c>
    </row>
    <row r="71" spans="1:8" x14ac:dyDescent="0.45">
      <c r="A71" s="1"/>
    </row>
    <row r="72" spans="1:8" x14ac:dyDescent="0.45">
      <c r="A72" s="1"/>
    </row>
    <row r="73" spans="1:8" x14ac:dyDescent="0.45">
      <c r="A73" s="1"/>
    </row>
    <row r="74" spans="1:8" x14ac:dyDescent="0.45">
      <c r="A74" s="1"/>
    </row>
    <row r="75" spans="1:8" x14ac:dyDescent="0.45">
      <c r="A75" s="1"/>
    </row>
    <row r="76" spans="1:8" x14ac:dyDescent="0.45">
      <c r="A76" s="1"/>
    </row>
    <row r="77" spans="1:8" x14ac:dyDescent="0.45">
      <c r="A77" s="1"/>
    </row>
    <row r="78" spans="1:8" x14ac:dyDescent="0.45">
      <c r="A78" s="1"/>
    </row>
    <row r="79" spans="1:8" x14ac:dyDescent="0.45">
      <c r="A79" s="1"/>
    </row>
    <row r="80" spans="1:8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7512-20B0-4588-BEC0-CAB346EBEFB8}">
  <dimension ref="A1:S124"/>
  <sheetViews>
    <sheetView topLeftCell="C1" zoomScaleNormal="100" workbookViewId="0">
      <selection activeCell="O20" sqref="O20"/>
    </sheetView>
  </sheetViews>
  <sheetFormatPr defaultRowHeight="14.25" x14ac:dyDescent="0.45"/>
  <cols>
    <col min="1" max="1" width="12.59765625" customWidth="1"/>
    <col min="6" max="6" width="11.86328125" bestFit="1" customWidth="1"/>
    <col min="7" max="7" width="12" bestFit="1" customWidth="1"/>
    <col min="14" max="14" width="10.1328125" customWidth="1"/>
    <col min="15" max="15" width="11.53125" customWidth="1"/>
  </cols>
  <sheetData>
    <row r="1" spans="1:19" x14ac:dyDescent="0.45">
      <c r="A1" t="s">
        <v>3</v>
      </c>
      <c r="B1">
        <v>23121.360355567867</v>
      </c>
      <c r="E1" t="s">
        <v>11</v>
      </c>
      <c r="F1">
        <f>SUM(B12:B72)/F72</f>
        <v>100105.16860890301</v>
      </c>
    </row>
    <row r="2" spans="1:19" x14ac:dyDescent="0.45">
      <c r="A2" t="s">
        <v>1</v>
      </c>
      <c r="B2">
        <v>4078155.4804504141</v>
      </c>
    </row>
    <row r="3" spans="1:19" x14ac:dyDescent="0.45">
      <c r="A3" t="s">
        <v>4</v>
      </c>
      <c r="B3">
        <v>0.57150409244392275</v>
      </c>
      <c r="Q3" t="s">
        <v>12</v>
      </c>
    </row>
    <row r="4" spans="1:19" x14ac:dyDescent="0.45">
      <c r="A4" t="s">
        <v>13</v>
      </c>
      <c r="B4">
        <v>2.7946559604947758E-2</v>
      </c>
      <c r="G4" t="s">
        <v>8</v>
      </c>
      <c r="H4">
        <f>SUM(H12:H73)</f>
        <v>-74073.093346149486</v>
      </c>
      <c r="L4" t="s">
        <v>34</v>
      </c>
      <c r="Q4" t="s">
        <v>15</v>
      </c>
      <c r="S4" t="s">
        <v>16</v>
      </c>
    </row>
    <row r="5" spans="1:19" x14ac:dyDescent="0.45">
      <c r="A5" t="s">
        <v>30</v>
      </c>
      <c r="B5">
        <v>1.6515702091351532</v>
      </c>
      <c r="G5" t="s">
        <v>33</v>
      </c>
      <c r="H5">
        <f>-2*H4+6*LN(61)</f>
        <v>148170.85193548401</v>
      </c>
      <c r="L5">
        <f>MEDIAN(L12:L124)</f>
        <v>0.40040592332266445</v>
      </c>
      <c r="Q5" t="s">
        <v>17</v>
      </c>
      <c r="S5" t="s">
        <v>18</v>
      </c>
    </row>
    <row r="6" spans="1:19" x14ac:dyDescent="0.45">
      <c r="A6" t="s">
        <v>31</v>
      </c>
      <c r="B6">
        <v>1.2091468001076415</v>
      </c>
      <c r="Q6" t="s">
        <v>19</v>
      </c>
      <c r="S6" t="s">
        <v>20</v>
      </c>
    </row>
    <row r="10" spans="1:19" x14ac:dyDescent="0.45">
      <c r="C10" t="s">
        <v>21</v>
      </c>
      <c r="D10" t="s">
        <v>0</v>
      </c>
      <c r="E10" t="s">
        <v>22</v>
      </c>
      <c r="F10" t="s">
        <v>23</v>
      </c>
      <c r="G10" t="s">
        <v>24</v>
      </c>
      <c r="H10" t="s">
        <v>25</v>
      </c>
      <c r="J10" t="s">
        <v>26</v>
      </c>
      <c r="K10" t="s">
        <v>27</v>
      </c>
      <c r="L10" t="s">
        <v>28</v>
      </c>
      <c r="N10" t="s">
        <v>35</v>
      </c>
      <c r="O10" t="s">
        <v>29</v>
      </c>
      <c r="P10" t="s">
        <v>32</v>
      </c>
    </row>
    <row r="11" spans="1:19" x14ac:dyDescent="0.45">
      <c r="O11" s="5">
        <f>B5</f>
        <v>1.6515702091351532</v>
      </c>
      <c r="P11" s="2">
        <f>B6</f>
        <v>1.2091468001076415</v>
      </c>
    </row>
    <row r="12" spans="1:19" x14ac:dyDescent="0.45">
      <c r="A12" s="1">
        <v>41947</v>
      </c>
      <c r="B12">
        <v>3344</v>
      </c>
      <c r="C12">
        <f>B12</f>
        <v>3344</v>
      </c>
      <c r="D12">
        <v>1</v>
      </c>
      <c r="E12">
        <f>(D12^$B$3-(D12-1)^$B$3)*EXP(SUMPRODUCT(O12:P12,$O$11:$P$11))+E11</f>
        <v>1</v>
      </c>
      <c r="F12">
        <f>(1-($B$2/($B$2+E12))^$B$1)*(1-$B$4)+$B$4</f>
        <v>3.3442084041699724E-2</v>
      </c>
      <c r="G12">
        <f>F12</f>
        <v>3.3442084041699724E-2</v>
      </c>
      <c r="H12">
        <f>B12*IFERROR(LN(G12),-10000)</f>
        <v>-11362.71193144411</v>
      </c>
      <c r="J12">
        <f t="shared" ref="J12:J43" si="0">$F$1*G12</f>
        <v>3347.7254616274554</v>
      </c>
      <c r="K12">
        <f>J12</f>
        <v>3347.7254616274554</v>
      </c>
      <c r="L12">
        <f t="shared" ref="L12:L43" si="1">ABS(J12-B12)/J12</f>
        <v>1.1128336747315895E-3</v>
      </c>
      <c r="O12" s="4">
        <v>0</v>
      </c>
      <c r="P12">
        <v>0</v>
      </c>
    </row>
    <row r="13" spans="1:19" x14ac:dyDescent="0.45">
      <c r="A13" s="1">
        <v>41954</v>
      </c>
      <c r="B13">
        <v>501</v>
      </c>
      <c r="C13">
        <f>B13+C12</f>
        <v>3845</v>
      </c>
      <c r="D13">
        <v>2</v>
      </c>
      <c r="E13">
        <f t="shared" ref="E13:E76" si="2">(D13^$B$3-(D13-1)^$B$3)*EXP(SUMPRODUCT(O13:P13,$O$11:$P$11))+E12</f>
        <v>1.4860720787818089</v>
      </c>
      <c r="F13">
        <f t="shared" ref="F13:F76" si="3">(1-($B$2/($B$2+E13))^$B$1)*(1-$B$4)+$B$4</f>
        <v>3.6102072469238577E-2</v>
      </c>
      <c r="G13">
        <f>F13-F12</f>
        <v>2.6599884275388536E-3</v>
      </c>
      <c r="H13">
        <f t="shared" ref="H13:H72" si="4">B13*IFERROR(LN(G13),-10000)</f>
        <v>-2970.6461868803954</v>
      </c>
      <c r="J13">
        <f t="shared" si="0"/>
        <v>266.27859003650775</v>
      </c>
      <c r="K13">
        <f>J13+K12</f>
        <v>3614.0040516639633</v>
      </c>
      <c r="L13">
        <f t="shared" si="1"/>
        <v>0.88148810586427961</v>
      </c>
      <c r="O13" s="4">
        <v>0</v>
      </c>
      <c r="P13">
        <v>0</v>
      </c>
    </row>
    <row r="14" spans="1:19" x14ac:dyDescent="0.45">
      <c r="A14" s="1">
        <v>41961</v>
      </c>
      <c r="B14">
        <v>235</v>
      </c>
      <c r="C14">
        <f t="shared" ref="C14:C77" si="5">B14+C13</f>
        <v>4080</v>
      </c>
      <c r="D14">
        <v>3</v>
      </c>
      <c r="E14">
        <f t="shared" si="2"/>
        <v>1.8735994475160858</v>
      </c>
      <c r="F14">
        <f t="shared" si="3"/>
        <v>3.8217537451550085E-2</v>
      </c>
      <c r="G14">
        <f t="shared" ref="G14:G77" si="6">F14-F13</f>
        <v>2.1154649823115074E-3</v>
      </c>
      <c r="H14">
        <f t="shared" si="4"/>
        <v>-1447.2429506008416</v>
      </c>
      <c r="J14">
        <f t="shared" si="0"/>
        <v>211.76897874052347</v>
      </c>
      <c r="K14">
        <f t="shared" ref="K14:K77" si="7">J14+K13</f>
        <v>3825.7730304044867</v>
      </c>
      <c r="L14">
        <f t="shared" si="1"/>
        <v>0.10969983138059643</v>
      </c>
      <c r="O14" s="4">
        <v>0</v>
      </c>
      <c r="P14">
        <v>0</v>
      </c>
    </row>
    <row r="15" spans="1:19" x14ac:dyDescent="0.45">
      <c r="A15" s="1">
        <v>41968</v>
      </c>
      <c r="B15">
        <v>574</v>
      </c>
      <c r="C15">
        <f t="shared" si="5"/>
        <v>4654</v>
      </c>
      <c r="D15">
        <v>4</v>
      </c>
      <c r="E15">
        <f>(D15^$B$3-(D15-1)^$B$3)*EXP(SUMPRODUCT(O15:P15,$O$11:$P$11))+E14</f>
        <v>2.9954246961185875</v>
      </c>
      <c r="F15">
        <f t="shared" si="3"/>
        <v>4.4315307296349832E-2</v>
      </c>
      <c r="G15">
        <f t="shared" si="6"/>
        <v>6.0977698447997469E-3</v>
      </c>
      <c r="H15">
        <f t="shared" si="4"/>
        <v>-2927.3036677977716</v>
      </c>
      <c r="J15">
        <f t="shared" si="0"/>
        <v>610.41827845196303</v>
      </c>
      <c r="K15">
        <f t="shared" si="7"/>
        <v>4436.1913088564497</v>
      </c>
      <c r="L15">
        <f t="shared" si="1"/>
        <v>5.9661186005636586E-2</v>
      </c>
      <c r="O15" s="4">
        <v>0</v>
      </c>
      <c r="P15">
        <v>1</v>
      </c>
    </row>
    <row r="16" spans="1:19" x14ac:dyDescent="0.45">
      <c r="A16" s="1">
        <v>41975</v>
      </c>
      <c r="B16">
        <v>241</v>
      </c>
      <c r="C16">
        <f t="shared" si="5"/>
        <v>4895</v>
      </c>
      <c r="D16">
        <v>5</v>
      </c>
      <c r="E16">
        <f t="shared" si="2"/>
        <v>3.2958039416575406</v>
      </c>
      <c r="F16">
        <f t="shared" si="3"/>
        <v>4.5941470265168899E-2</v>
      </c>
      <c r="G16">
        <f t="shared" si="6"/>
        <v>1.6261629688190671E-3</v>
      </c>
      <c r="H16">
        <f t="shared" si="4"/>
        <v>-1547.5892230987481</v>
      </c>
      <c r="J16">
        <f t="shared" si="0"/>
        <v>162.787318179187</v>
      </c>
      <c r="K16">
        <f t="shared" si="7"/>
        <v>4598.9786270356371</v>
      </c>
      <c r="L16">
        <f t="shared" si="1"/>
        <v>0.48045930540314535</v>
      </c>
      <c r="O16" s="4">
        <v>0</v>
      </c>
      <c r="P16">
        <v>0</v>
      </c>
    </row>
    <row r="17" spans="1:16" x14ac:dyDescent="0.45">
      <c r="A17" s="1">
        <v>41982</v>
      </c>
      <c r="B17">
        <v>160</v>
      </c>
      <c r="C17">
        <f t="shared" si="5"/>
        <v>5055</v>
      </c>
      <c r="D17">
        <v>6</v>
      </c>
      <c r="E17">
        <f t="shared" si="2"/>
        <v>3.5713182985583782</v>
      </c>
      <c r="F17">
        <f t="shared" si="3"/>
        <v>4.7430589045643234E-2</v>
      </c>
      <c r="G17">
        <f t="shared" si="6"/>
        <v>1.4891187804743355E-3</v>
      </c>
      <c r="H17">
        <f t="shared" si="4"/>
        <v>-1041.5313210375182</v>
      </c>
      <c r="J17">
        <f t="shared" si="0"/>
        <v>149.06848659806738</v>
      </c>
      <c r="K17">
        <f t="shared" si="7"/>
        <v>4748.0471136337046</v>
      </c>
      <c r="L17">
        <f t="shared" si="1"/>
        <v>7.3332155248930678E-2</v>
      </c>
      <c r="O17" s="4">
        <v>0</v>
      </c>
      <c r="P17">
        <v>0</v>
      </c>
    </row>
    <row r="18" spans="1:16" x14ac:dyDescent="0.45">
      <c r="A18" s="1">
        <v>41989</v>
      </c>
      <c r="B18">
        <v>426</v>
      </c>
      <c r="C18">
        <f t="shared" si="5"/>
        <v>5481</v>
      </c>
      <c r="D18">
        <v>7</v>
      </c>
      <c r="E18">
        <f t="shared" si="2"/>
        <v>4.4055490467616591</v>
      </c>
      <c r="F18">
        <f>(1-($B$2/($B$2+E18))^$B$1)*(1-$B$4)+$B$4</f>
        <v>5.1925337190728421E-2</v>
      </c>
      <c r="G18">
        <f t="shared" si="6"/>
        <v>4.4947481450851867E-3</v>
      </c>
      <c r="H18">
        <f t="shared" si="4"/>
        <v>-2302.4642437657953</v>
      </c>
      <c r="J18">
        <f t="shared" si="0"/>
        <v>449.94752091830668</v>
      </c>
      <c r="K18">
        <f t="shared" si="7"/>
        <v>5197.9946345520111</v>
      </c>
      <c r="L18">
        <f t="shared" si="1"/>
        <v>5.3222920018387292E-2</v>
      </c>
      <c r="N18">
        <v>5</v>
      </c>
      <c r="O18" s="4">
        <v>0.7142857142857143</v>
      </c>
      <c r="P18">
        <v>0</v>
      </c>
    </row>
    <row r="19" spans="1:16" x14ac:dyDescent="0.45">
      <c r="A19" s="1">
        <v>41996</v>
      </c>
      <c r="B19">
        <v>458</v>
      </c>
      <c r="C19">
        <f t="shared" si="5"/>
        <v>5939</v>
      </c>
      <c r="D19">
        <v>8</v>
      </c>
      <c r="E19">
        <f t="shared" si="2"/>
        <v>5.6630960801514965</v>
      </c>
      <c r="F19">
        <f t="shared" si="3"/>
        <v>5.8660817366966253E-2</v>
      </c>
      <c r="G19">
        <f t="shared" si="6"/>
        <v>6.7354801762378319E-3</v>
      </c>
      <c r="H19">
        <f t="shared" si="4"/>
        <v>-2290.1677086107552</v>
      </c>
      <c r="J19">
        <f t="shared" si="0"/>
        <v>674.2563787042119</v>
      </c>
      <c r="K19">
        <f t="shared" si="7"/>
        <v>5872.2510132562229</v>
      </c>
      <c r="L19">
        <f t="shared" si="1"/>
        <v>0.32073315957323845</v>
      </c>
      <c r="N19">
        <v>7</v>
      </c>
      <c r="O19" s="4">
        <v>1</v>
      </c>
      <c r="P19">
        <v>0</v>
      </c>
    </row>
    <row r="20" spans="1:16" x14ac:dyDescent="0.45">
      <c r="A20" s="1">
        <v>42003</v>
      </c>
      <c r="B20">
        <v>374</v>
      </c>
      <c r="C20">
        <f t="shared" si="5"/>
        <v>6313</v>
      </c>
      <c r="D20">
        <v>9</v>
      </c>
      <c r="E20">
        <f t="shared" si="2"/>
        <v>6.2502986800554581</v>
      </c>
      <c r="F20">
        <f t="shared" si="3"/>
        <v>6.1789491659781912E-2</v>
      </c>
      <c r="G20">
        <f t="shared" si="6"/>
        <v>3.1286742928156586E-3</v>
      </c>
      <c r="H20">
        <f t="shared" si="4"/>
        <v>-2156.9125713772228</v>
      </c>
      <c r="J20">
        <f t="shared" si="0"/>
        <v>313.1964676046519</v>
      </c>
      <c r="K20">
        <f t="shared" si="7"/>
        <v>6185.4474808608747</v>
      </c>
      <c r="L20">
        <f t="shared" si="1"/>
        <v>0.19413862761728345</v>
      </c>
      <c r="N20">
        <v>4</v>
      </c>
      <c r="O20" s="4">
        <v>0.5714285714285714</v>
      </c>
      <c r="P20">
        <v>0</v>
      </c>
    </row>
    <row r="21" spans="1:16" x14ac:dyDescent="0.45">
      <c r="A21" s="1">
        <v>42010</v>
      </c>
      <c r="B21">
        <v>167</v>
      </c>
      <c r="C21">
        <f t="shared" si="5"/>
        <v>6480</v>
      </c>
      <c r="D21">
        <v>10</v>
      </c>
      <c r="E21">
        <f t="shared" si="2"/>
        <v>6.4681657715581347</v>
      </c>
      <c r="F21">
        <f t="shared" si="3"/>
        <v>6.2947662589011438E-2</v>
      </c>
      <c r="G21">
        <f t="shared" si="6"/>
        <v>1.1581709292295267E-3</v>
      </c>
      <c r="H21">
        <f t="shared" si="4"/>
        <v>-1129.0725216752869</v>
      </c>
      <c r="J21">
        <f t="shared" si="0"/>
        <v>115.93889614845165</v>
      </c>
      <c r="K21">
        <f t="shared" si="7"/>
        <v>6301.3863770093267</v>
      </c>
      <c r="L21">
        <f t="shared" si="1"/>
        <v>0.44041392102067439</v>
      </c>
      <c r="O21" s="4">
        <v>0</v>
      </c>
      <c r="P21">
        <v>0</v>
      </c>
    </row>
    <row r="22" spans="1:16" x14ac:dyDescent="0.45">
      <c r="A22" s="1">
        <v>42017</v>
      </c>
      <c r="B22">
        <v>106</v>
      </c>
      <c r="C22">
        <f t="shared" si="5"/>
        <v>6586</v>
      </c>
      <c r="D22">
        <v>11</v>
      </c>
      <c r="E22">
        <f t="shared" si="2"/>
        <v>6.6768763485563802</v>
      </c>
      <c r="F22">
        <f t="shared" si="3"/>
        <v>6.4055817015642252E-2</v>
      </c>
      <c r="G22">
        <f t="shared" si="6"/>
        <v>1.1081544266308141E-3</v>
      </c>
      <c r="H22">
        <f t="shared" si="4"/>
        <v>-721.33628857223835</v>
      </c>
      <c r="J22">
        <f t="shared" si="0"/>
        <v>110.93198572257988</v>
      </c>
      <c r="K22">
        <f t="shared" si="7"/>
        <v>6412.3183627319067</v>
      </c>
      <c r="L22">
        <f t="shared" si="1"/>
        <v>4.4459546004286393E-2</v>
      </c>
      <c r="O22" s="4">
        <v>0</v>
      </c>
      <c r="P22">
        <v>0</v>
      </c>
    </row>
    <row r="23" spans="1:16" x14ac:dyDescent="0.45">
      <c r="A23" s="1">
        <v>42024</v>
      </c>
      <c r="B23">
        <v>75</v>
      </c>
      <c r="C23">
        <f t="shared" si="5"/>
        <v>6661</v>
      </c>
      <c r="D23">
        <v>12</v>
      </c>
      <c r="E23">
        <f t="shared" si="2"/>
        <v>6.8775999646519956</v>
      </c>
      <c r="F23">
        <f t="shared" si="3"/>
        <v>6.5120328155336207E-2</v>
      </c>
      <c r="G23">
        <f t="shared" si="6"/>
        <v>1.0645111396939549E-3</v>
      </c>
      <c r="H23">
        <f t="shared" si="4"/>
        <v>-513.39297067244627</v>
      </c>
      <c r="J23">
        <f t="shared" si="0"/>
        <v>106.56306712511886</v>
      </c>
      <c r="K23">
        <f t="shared" si="7"/>
        <v>6518.881429857026</v>
      </c>
      <c r="L23">
        <f t="shared" si="1"/>
        <v>0.29619142895032974</v>
      </c>
      <c r="O23" s="4">
        <v>0</v>
      </c>
      <c r="P23">
        <v>0</v>
      </c>
    </row>
    <row r="24" spans="1:16" x14ac:dyDescent="0.45">
      <c r="A24" s="1">
        <v>42031</v>
      </c>
      <c r="B24">
        <v>62</v>
      </c>
      <c r="C24">
        <f t="shared" si="5"/>
        <v>6723</v>
      </c>
      <c r="D24">
        <v>13</v>
      </c>
      <c r="E24">
        <f t="shared" si="2"/>
        <v>7.0712728503682181</v>
      </c>
      <c r="F24">
        <f t="shared" si="3"/>
        <v>6.6146298921609503E-2</v>
      </c>
      <c r="G24">
        <f t="shared" si="6"/>
        <v>1.0259707662732959E-3</v>
      </c>
      <c r="H24">
        <f t="shared" si="4"/>
        <v>-426.69119358413144</v>
      </c>
      <c r="J24">
        <f t="shared" si="0"/>
        <v>102.70497654559371</v>
      </c>
      <c r="K24">
        <f t="shared" si="7"/>
        <v>6621.58640640262</v>
      </c>
      <c r="L24">
        <f t="shared" si="1"/>
        <v>0.39632915477589925</v>
      </c>
      <c r="O24" s="4">
        <v>0</v>
      </c>
      <c r="P24">
        <v>0</v>
      </c>
    </row>
    <row r="25" spans="1:16" x14ac:dyDescent="0.45">
      <c r="A25" s="1">
        <v>42038</v>
      </c>
      <c r="B25">
        <v>67</v>
      </c>
      <c r="C25">
        <f t="shared" si="5"/>
        <v>6790</v>
      </c>
      <c r="D25">
        <v>14</v>
      </c>
      <c r="E25">
        <f t="shared" si="2"/>
        <v>7.2586586848189878</v>
      </c>
      <c r="F25">
        <f t="shared" si="3"/>
        <v>6.7137892637802246E-2</v>
      </c>
      <c r="G25">
        <f t="shared" si="6"/>
        <v>9.9159371619274295E-4</v>
      </c>
      <c r="H25">
        <f t="shared" si="4"/>
        <v>-463.38520535573372</v>
      </c>
      <c r="J25">
        <f t="shared" si="0"/>
        <v>99.263656151003246</v>
      </c>
      <c r="K25">
        <f t="shared" si="7"/>
        <v>6720.8500625536235</v>
      </c>
      <c r="L25">
        <f t="shared" si="1"/>
        <v>0.3250298991800451</v>
      </c>
      <c r="O25" s="4">
        <v>0</v>
      </c>
      <c r="P25">
        <v>0</v>
      </c>
    </row>
    <row r="26" spans="1:16" x14ac:dyDescent="0.45">
      <c r="A26" s="1">
        <v>42045</v>
      </c>
      <c r="B26">
        <v>75</v>
      </c>
      <c r="C26">
        <f t="shared" si="5"/>
        <v>6865</v>
      </c>
      <c r="D26">
        <v>15</v>
      </c>
      <c r="E26">
        <f t="shared" si="2"/>
        <v>7.4403903531390769</v>
      </c>
      <c r="F26">
        <f t="shared" si="3"/>
        <v>6.8098560295974706E-2</v>
      </c>
      <c r="G26">
        <f t="shared" si="6"/>
        <v>9.6066765817245936E-4</v>
      </c>
      <c r="H26">
        <f t="shared" si="4"/>
        <v>-521.0911528478739</v>
      </c>
      <c r="J26">
        <f t="shared" si="0"/>
        <v>96.167797898474049</v>
      </c>
      <c r="K26">
        <f t="shared" si="7"/>
        <v>6817.0178604520979</v>
      </c>
      <c r="L26">
        <f t="shared" si="1"/>
        <v>0.22011316013309618</v>
      </c>
      <c r="O26" s="4">
        <v>0</v>
      </c>
      <c r="P26">
        <v>0</v>
      </c>
    </row>
    <row r="27" spans="1:16" x14ac:dyDescent="0.45">
      <c r="A27" s="1">
        <v>42052</v>
      </c>
      <c r="B27">
        <v>72</v>
      </c>
      <c r="C27">
        <f t="shared" si="5"/>
        <v>6937</v>
      </c>
      <c r="D27">
        <v>16</v>
      </c>
      <c r="E27">
        <f t="shared" si="2"/>
        <v>7.6169995048529211</v>
      </c>
      <c r="F27">
        <f t="shared" si="3"/>
        <v>6.903120145499729E-2</v>
      </c>
      <c r="G27">
        <f t="shared" si="6"/>
        <v>9.3264115902258471E-4</v>
      </c>
      <c r="H27">
        <f t="shared" si="4"/>
        <v>-502.37928294729988</v>
      </c>
      <c r="J27">
        <f t="shared" si="0"/>
        <v>93.362200475558566</v>
      </c>
      <c r="K27">
        <f t="shared" si="7"/>
        <v>6910.3800609276568</v>
      </c>
      <c r="L27">
        <f t="shared" si="1"/>
        <v>0.22880995056613956</v>
      </c>
      <c r="O27" s="4">
        <v>0</v>
      </c>
      <c r="P27">
        <v>0</v>
      </c>
    </row>
    <row r="28" spans="1:16" x14ac:dyDescent="0.45">
      <c r="A28" s="1">
        <v>42059</v>
      </c>
      <c r="B28">
        <v>102</v>
      </c>
      <c r="C28">
        <f t="shared" si="5"/>
        <v>7039</v>
      </c>
      <c r="D28">
        <v>17</v>
      </c>
      <c r="E28">
        <f t="shared" si="2"/>
        <v>7.7889380134671988</v>
      </c>
      <c r="F28">
        <f t="shared" si="3"/>
        <v>6.9938281061671354E-2</v>
      </c>
      <c r="G28">
        <f t="shared" si="6"/>
        <v>9.0707960667406329E-4</v>
      </c>
      <c r="H28">
        <f t="shared" si="4"/>
        <v>-714.53859493397749</v>
      </c>
      <c r="J28">
        <f t="shared" si="0"/>
        <v>90.803356967804532</v>
      </c>
      <c r="K28">
        <f t="shared" si="7"/>
        <v>7001.1834178954614</v>
      </c>
      <c r="L28">
        <f t="shared" si="1"/>
        <v>0.12330648784455599</v>
      </c>
      <c r="O28" s="4">
        <v>0</v>
      </c>
      <c r="P28">
        <v>0</v>
      </c>
    </row>
    <row r="29" spans="1:16" x14ac:dyDescent="0.45">
      <c r="A29" s="1">
        <v>42066</v>
      </c>
      <c r="B29">
        <v>207</v>
      </c>
      <c r="C29">
        <f t="shared" si="5"/>
        <v>7246</v>
      </c>
      <c r="D29">
        <v>18</v>
      </c>
      <c r="E29">
        <f t="shared" si="2"/>
        <v>8.3506899646759809</v>
      </c>
      <c r="F29">
        <f t="shared" si="3"/>
        <v>7.2895705779242786E-2</v>
      </c>
      <c r="G29">
        <f t="shared" si="6"/>
        <v>2.957424717571433E-3</v>
      </c>
      <c r="H29">
        <f t="shared" si="4"/>
        <v>-1205.451338357823</v>
      </c>
      <c r="J29">
        <f t="shared" si="0"/>
        <v>296.05350000062566</v>
      </c>
      <c r="K29">
        <f t="shared" si="7"/>
        <v>7297.2369178960871</v>
      </c>
      <c r="L29">
        <f t="shared" si="1"/>
        <v>0.30080205098212809</v>
      </c>
      <c r="O29" s="4">
        <v>0</v>
      </c>
      <c r="P29">
        <v>1</v>
      </c>
    </row>
    <row r="30" spans="1:16" x14ac:dyDescent="0.45">
      <c r="A30" s="1">
        <v>42073</v>
      </c>
      <c r="B30">
        <v>57</v>
      </c>
      <c r="C30">
        <f t="shared" si="5"/>
        <v>7303</v>
      </c>
      <c r="D30">
        <v>19</v>
      </c>
      <c r="E30">
        <f t="shared" si="2"/>
        <v>8.5143994401355556</v>
      </c>
      <c r="F30">
        <f t="shared" si="3"/>
        <v>7.3755807035061446E-2</v>
      </c>
      <c r="G30">
        <f t="shared" si="6"/>
        <v>8.6010125581865993E-4</v>
      </c>
      <c r="H30">
        <f t="shared" si="4"/>
        <v>-402.33224487043537</v>
      </c>
      <c r="J30">
        <f t="shared" si="0"/>
        <v>86.100581234456172</v>
      </c>
      <c r="K30">
        <f t="shared" si="7"/>
        <v>7383.3374991305436</v>
      </c>
      <c r="L30">
        <f t="shared" si="1"/>
        <v>0.33798356314475786</v>
      </c>
      <c r="O30" s="4">
        <v>0</v>
      </c>
      <c r="P30">
        <v>0</v>
      </c>
    </row>
    <row r="31" spans="1:16" x14ac:dyDescent="0.45">
      <c r="A31" s="1">
        <v>42080</v>
      </c>
      <c r="B31">
        <v>43</v>
      </c>
      <c r="C31">
        <f t="shared" si="5"/>
        <v>7346</v>
      </c>
      <c r="D31">
        <v>20</v>
      </c>
      <c r="E31">
        <f t="shared" si="2"/>
        <v>8.6744561662435089</v>
      </c>
      <c r="F31">
        <f t="shared" si="3"/>
        <v>7.4595945909823574E-2</v>
      </c>
      <c r="G31">
        <f t="shared" si="6"/>
        <v>8.4013887476212801E-4</v>
      </c>
      <c r="H31">
        <f t="shared" si="4"/>
        <v>-304.52356416584894</v>
      </c>
      <c r="J31">
        <f t="shared" si="0"/>
        <v>84.102243712956877</v>
      </c>
      <c r="K31">
        <f t="shared" si="7"/>
        <v>7467.4397428435004</v>
      </c>
      <c r="L31">
        <f t="shared" si="1"/>
        <v>0.48871756445927761</v>
      </c>
      <c r="O31" s="4">
        <v>0</v>
      </c>
      <c r="P31">
        <v>0</v>
      </c>
    </row>
    <row r="32" spans="1:16" x14ac:dyDescent="0.45">
      <c r="A32" s="1">
        <v>42087</v>
      </c>
      <c r="B32">
        <v>60</v>
      </c>
      <c r="C32">
        <f t="shared" si="5"/>
        <v>7406</v>
      </c>
      <c r="D32">
        <v>21</v>
      </c>
      <c r="E32">
        <f t="shared" si="2"/>
        <v>8.8311184834335066</v>
      </c>
      <c r="F32">
        <f t="shared" si="3"/>
        <v>7.5417529503465364E-2</v>
      </c>
      <c r="G32">
        <f t="shared" si="6"/>
        <v>8.2158359364178923E-4</v>
      </c>
      <c r="H32">
        <f t="shared" si="4"/>
        <v>-426.25661210038362</v>
      </c>
      <c r="J32">
        <f t="shared" si="0"/>
        <v>82.244764167819767</v>
      </c>
      <c r="K32">
        <f t="shared" si="7"/>
        <v>7549.6845070113204</v>
      </c>
      <c r="L32">
        <f t="shared" si="1"/>
        <v>0.27047027726202127</v>
      </c>
      <c r="O32" s="4">
        <v>0</v>
      </c>
      <c r="P32">
        <v>0</v>
      </c>
    </row>
    <row r="33" spans="1:16" x14ac:dyDescent="0.45">
      <c r="A33" s="1">
        <v>42094</v>
      </c>
      <c r="B33">
        <v>59</v>
      </c>
      <c r="C33">
        <f t="shared" si="5"/>
        <v>7465</v>
      </c>
      <c r="D33">
        <v>22</v>
      </c>
      <c r="E33">
        <f t="shared" si="2"/>
        <v>8.9846151272670447</v>
      </c>
      <c r="F33">
        <f t="shared" si="3"/>
        <v>7.6221803879461286E-2</v>
      </c>
      <c r="G33">
        <f t="shared" si="6"/>
        <v>8.0427437599592255E-4</v>
      </c>
      <c r="H33">
        <f t="shared" si="4"/>
        <v>-420.4086349162335</v>
      </c>
      <c r="J33">
        <f t="shared" si="0"/>
        <v>80.512022016892089</v>
      </c>
      <c r="K33">
        <f t="shared" si="7"/>
        <v>7630.1965290282124</v>
      </c>
      <c r="L33">
        <f t="shared" si="1"/>
        <v>0.26719018449665427</v>
      </c>
      <c r="O33" s="4">
        <v>0</v>
      </c>
      <c r="P33">
        <v>0</v>
      </c>
    </row>
    <row r="34" spans="1:16" x14ac:dyDescent="0.45">
      <c r="A34" s="1">
        <v>42101</v>
      </c>
      <c r="B34">
        <v>46</v>
      </c>
      <c r="C34">
        <f t="shared" si="5"/>
        <v>7511</v>
      </c>
      <c r="D34">
        <v>23</v>
      </c>
      <c r="E34">
        <f t="shared" si="2"/>
        <v>9.1351498034311049</v>
      </c>
      <c r="F34">
        <f t="shared" si="3"/>
        <v>7.7009878941245696E-2</v>
      </c>
      <c r="G34">
        <f t="shared" si="6"/>
        <v>7.8807506178441011E-4</v>
      </c>
      <c r="H34">
        <f t="shared" si="4"/>
        <v>-328.7121919622835</v>
      </c>
      <c r="J34">
        <f t="shared" si="0"/>
        <v>78.890386936400034</v>
      </c>
      <c r="K34">
        <f t="shared" si="7"/>
        <v>7709.0869159646127</v>
      </c>
      <c r="L34">
        <f t="shared" si="1"/>
        <v>0.41691248089473376</v>
      </c>
      <c r="O34" s="4">
        <v>0</v>
      </c>
      <c r="P34">
        <v>0</v>
      </c>
    </row>
    <row r="35" spans="1:16" x14ac:dyDescent="0.45">
      <c r="A35" s="1">
        <v>42108</v>
      </c>
      <c r="B35">
        <v>40</v>
      </c>
      <c r="C35">
        <f t="shared" si="5"/>
        <v>7551</v>
      </c>
      <c r="D35">
        <v>24</v>
      </c>
      <c r="E35">
        <f t="shared" si="2"/>
        <v>9.2829048886988588</v>
      </c>
      <c r="F35">
        <f t="shared" si="3"/>
        <v>7.7782748530057011E-2</v>
      </c>
      <c r="G35">
        <f t="shared" si="6"/>
        <v>7.7286958881131462E-4</v>
      </c>
      <c r="H35">
        <f t="shared" si="4"/>
        <v>-286.61600925945288</v>
      </c>
      <c r="J35">
        <f t="shared" si="0"/>
        <v>77.368240500650188</v>
      </c>
      <c r="K35">
        <f t="shared" si="7"/>
        <v>7786.4551564652629</v>
      </c>
      <c r="L35">
        <f t="shared" si="1"/>
        <v>0.48299199075538174</v>
      </c>
      <c r="O35" s="4">
        <v>0</v>
      </c>
      <c r="P35">
        <v>0</v>
      </c>
    </row>
    <row r="36" spans="1:16" x14ac:dyDescent="0.45">
      <c r="A36" s="1">
        <v>42115</v>
      </c>
      <c r="B36">
        <v>135</v>
      </c>
      <c r="C36">
        <f t="shared" si="5"/>
        <v>7686</v>
      </c>
      <c r="D36">
        <v>25</v>
      </c>
      <c r="E36">
        <f t="shared" si="2"/>
        <v>9.769213098649189</v>
      </c>
      <c r="F36">
        <f t="shared" si="3"/>
        <v>8.0321936563468074E-2</v>
      </c>
      <c r="G36">
        <f t="shared" si="6"/>
        <v>2.5391880334110634E-3</v>
      </c>
      <c r="H36">
        <f t="shared" si="4"/>
        <v>-806.74797432731157</v>
      </c>
      <c r="J36">
        <f t="shared" si="0"/>
        <v>254.18584621432336</v>
      </c>
      <c r="K36">
        <f t="shared" si="7"/>
        <v>8040.6410026795866</v>
      </c>
      <c r="L36">
        <f t="shared" si="1"/>
        <v>0.46889253665929431</v>
      </c>
      <c r="O36" s="4">
        <v>0</v>
      </c>
      <c r="P36">
        <v>1</v>
      </c>
    </row>
    <row r="37" spans="1:16" x14ac:dyDescent="0.45">
      <c r="A37" s="1">
        <v>42122</v>
      </c>
      <c r="B37">
        <v>47</v>
      </c>
      <c r="C37">
        <f t="shared" si="5"/>
        <v>7733</v>
      </c>
      <c r="D37">
        <v>26</v>
      </c>
      <c r="E37">
        <f t="shared" si="2"/>
        <v>9.9118854011081226</v>
      </c>
      <c r="F37">
        <f t="shared" si="3"/>
        <v>8.1065552035288119E-2</v>
      </c>
      <c r="G37">
        <f t="shared" si="6"/>
        <v>7.4361547182004439E-4</v>
      </c>
      <c r="H37">
        <f t="shared" si="4"/>
        <v>-338.58736529743112</v>
      </c>
      <c r="J37">
        <f t="shared" si="0"/>
        <v>74.439752186734509</v>
      </c>
      <c r="K37">
        <f t="shared" si="7"/>
        <v>8115.0807548663215</v>
      </c>
      <c r="L37">
        <f t="shared" si="1"/>
        <v>0.36861692013564218</v>
      </c>
      <c r="O37" s="4">
        <v>0</v>
      </c>
      <c r="P37">
        <v>0</v>
      </c>
    </row>
    <row r="38" spans="1:16" x14ac:dyDescent="0.45">
      <c r="A38" s="1">
        <v>42129</v>
      </c>
      <c r="B38">
        <v>43</v>
      </c>
      <c r="C38">
        <f t="shared" si="5"/>
        <v>7776</v>
      </c>
      <c r="D38">
        <v>27</v>
      </c>
      <c r="E38">
        <f t="shared" si="2"/>
        <v>10.052224953494211</v>
      </c>
      <c r="F38">
        <f t="shared" si="3"/>
        <v>8.1796422472697194E-2</v>
      </c>
      <c r="G38">
        <f t="shared" si="6"/>
        <v>7.3087043740907576E-4</v>
      </c>
      <c r="H38">
        <f t="shared" si="4"/>
        <v>-310.51479722758398</v>
      </c>
      <c r="J38">
        <f t="shared" si="0"/>
        <v>73.16390836809822</v>
      </c>
      <c r="K38">
        <f t="shared" si="7"/>
        <v>8188.2446632344199</v>
      </c>
      <c r="L38">
        <f t="shared" si="1"/>
        <v>0.41227852695265033</v>
      </c>
      <c r="O38" s="4">
        <v>0</v>
      </c>
      <c r="P38">
        <v>0</v>
      </c>
    </row>
    <row r="39" spans="1:16" x14ac:dyDescent="0.45">
      <c r="A39" s="1">
        <v>42136</v>
      </c>
      <c r="B39">
        <v>42</v>
      </c>
      <c r="C39">
        <f t="shared" si="5"/>
        <v>7818</v>
      </c>
      <c r="D39">
        <v>28</v>
      </c>
      <c r="E39">
        <f t="shared" si="2"/>
        <v>10.190354257644643</v>
      </c>
      <c r="F39">
        <f t="shared" si="3"/>
        <v>8.2515214557735445E-2</v>
      </c>
      <c r="G39">
        <f t="shared" si="6"/>
        <v>7.1879208503825009E-4</v>
      </c>
      <c r="H39">
        <f t="shared" si="4"/>
        <v>-303.99341340774771</v>
      </c>
      <c r="J39">
        <f t="shared" si="0"/>
        <v>71.954802867498984</v>
      </c>
      <c r="K39">
        <f t="shared" si="7"/>
        <v>8260.1994661019198</v>
      </c>
      <c r="L39">
        <f t="shared" si="1"/>
        <v>0.41630025618524996</v>
      </c>
      <c r="O39" s="4">
        <v>0</v>
      </c>
      <c r="P39">
        <v>0</v>
      </c>
    </row>
    <row r="40" spans="1:16" x14ac:dyDescent="0.45">
      <c r="A40" s="1">
        <v>42143</v>
      </c>
      <c r="B40">
        <v>43</v>
      </c>
      <c r="C40">
        <f t="shared" si="5"/>
        <v>7861</v>
      </c>
      <c r="D40">
        <v>29</v>
      </c>
      <c r="E40">
        <f t="shared" si="2"/>
        <v>10.326385265020924</v>
      </c>
      <c r="F40">
        <f t="shared" si="3"/>
        <v>8.3222537646789885E-2</v>
      </c>
      <c r="G40">
        <f t="shared" si="6"/>
        <v>7.0732308905444019E-4</v>
      </c>
      <c r="H40">
        <f t="shared" si="4"/>
        <v>-311.92298945241339</v>
      </c>
      <c r="J40">
        <f t="shared" si="0"/>
        <v>70.806697090764857</v>
      </c>
      <c r="K40">
        <f t="shared" si="7"/>
        <v>8331.0061631926856</v>
      </c>
      <c r="L40">
        <f t="shared" si="1"/>
        <v>0.3927128115455002</v>
      </c>
      <c r="O40" s="4">
        <v>0</v>
      </c>
      <c r="P40">
        <v>0</v>
      </c>
    </row>
    <row r="41" spans="1:16" x14ac:dyDescent="0.45">
      <c r="A41" s="1">
        <v>42150</v>
      </c>
      <c r="B41">
        <v>40</v>
      </c>
      <c r="C41">
        <f t="shared" si="5"/>
        <v>7901</v>
      </c>
      <c r="D41">
        <v>30</v>
      </c>
      <c r="E41">
        <f t="shared" si="2"/>
        <v>10.460420615765564</v>
      </c>
      <c r="F41">
        <f t="shared" si="3"/>
        <v>8.3918950496032416E-2</v>
      </c>
      <c r="G41">
        <f t="shared" si="6"/>
        <v>6.9641284924253088E-4</v>
      </c>
      <c r="H41">
        <f t="shared" si="4"/>
        <v>-290.78271597156368</v>
      </c>
      <c r="J41">
        <f t="shared" si="0"/>
        <v>69.714525694830115</v>
      </c>
      <c r="K41">
        <f t="shared" si="7"/>
        <v>8400.7206888875153</v>
      </c>
      <c r="L41">
        <f t="shared" si="1"/>
        <v>0.42623148330526017</v>
      </c>
      <c r="O41" s="4">
        <v>0</v>
      </c>
      <c r="P41">
        <v>0</v>
      </c>
    </row>
    <row r="42" spans="1:16" x14ac:dyDescent="0.45">
      <c r="A42" s="1">
        <v>42157</v>
      </c>
      <c r="B42">
        <v>29</v>
      </c>
      <c r="C42">
        <f t="shared" si="5"/>
        <v>7930</v>
      </c>
      <c r="D42">
        <v>31</v>
      </c>
      <c r="E42">
        <f t="shared" si="2"/>
        <v>10.592554695997233</v>
      </c>
      <c r="F42">
        <f t="shared" si="3"/>
        <v>8.4604966996964695E-2</v>
      </c>
      <c r="G42">
        <f t="shared" si="6"/>
        <v>6.8601650093227939E-4</v>
      </c>
      <c r="H42">
        <f t="shared" si="4"/>
        <v>-211.25365742402553</v>
      </c>
      <c r="J42">
        <f t="shared" si="0"/>
        <v>68.673797494315494</v>
      </c>
      <c r="K42">
        <f t="shared" si="7"/>
        <v>8469.3944863818306</v>
      </c>
      <c r="L42">
        <f t="shared" si="1"/>
        <v>0.57771375607413455</v>
      </c>
      <c r="O42" s="4">
        <v>0</v>
      </c>
      <c r="P42">
        <v>0</v>
      </c>
    </row>
    <row r="43" spans="1:16" x14ac:dyDescent="0.45">
      <c r="A43" s="1">
        <v>42164</v>
      </c>
      <c r="B43">
        <v>397</v>
      </c>
      <c r="C43">
        <f t="shared" si="5"/>
        <v>8327</v>
      </c>
      <c r="D43">
        <v>32</v>
      </c>
      <c r="E43">
        <f t="shared" si="2"/>
        <v>11.016534071784138</v>
      </c>
      <c r="F43">
        <f t="shared" si="3"/>
        <v>8.6802724988014973E-2</v>
      </c>
      <c r="G43">
        <f t="shared" si="6"/>
        <v>2.1977579910502781E-3</v>
      </c>
      <c r="H43">
        <f t="shared" si="4"/>
        <v>-2429.7660606904697</v>
      </c>
      <c r="J43">
        <f t="shared" si="0"/>
        <v>220.00693425565206</v>
      </c>
      <c r="K43">
        <f t="shared" si="7"/>
        <v>8689.4014206374832</v>
      </c>
      <c r="L43">
        <f t="shared" si="1"/>
        <v>0.80448857824944187</v>
      </c>
      <c r="N43">
        <v>5</v>
      </c>
      <c r="O43" s="4">
        <v>0.7142857142857143</v>
      </c>
      <c r="P43">
        <v>0</v>
      </c>
    </row>
    <row r="44" spans="1:16" x14ac:dyDescent="0.45">
      <c r="A44" s="1">
        <v>42171</v>
      </c>
      <c r="B44">
        <v>208</v>
      </c>
      <c r="C44">
        <f t="shared" si="5"/>
        <v>8535</v>
      </c>
      <c r="D44">
        <v>33</v>
      </c>
      <c r="E44">
        <f t="shared" si="2"/>
        <v>11.687131413478381</v>
      </c>
      <c r="F44">
        <f t="shared" si="3"/>
        <v>9.0268094096734142E-2</v>
      </c>
      <c r="G44">
        <f t="shared" si="6"/>
        <v>3.4653691087191685E-3</v>
      </c>
      <c r="H44">
        <f t="shared" si="4"/>
        <v>-1178.3067144431993</v>
      </c>
      <c r="J44">
        <f t="shared" ref="J44:J75" si="8">$F$1*G44</f>
        <v>346.90135892041633</v>
      </c>
      <c r="K44">
        <f t="shared" si="7"/>
        <v>9036.3027795579001</v>
      </c>
      <c r="L44">
        <f t="shared" ref="L44:L75" si="9">ABS(J44-B44)/J44</f>
        <v>0.40040592332266445</v>
      </c>
      <c r="N44">
        <v>7</v>
      </c>
      <c r="O44" s="4">
        <v>1</v>
      </c>
      <c r="P44">
        <v>0</v>
      </c>
    </row>
    <row r="45" spans="1:16" x14ac:dyDescent="0.45">
      <c r="A45" s="1">
        <v>42178</v>
      </c>
      <c r="B45">
        <v>64</v>
      </c>
      <c r="C45">
        <f t="shared" si="5"/>
        <v>8599</v>
      </c>
      <c r="D45">
        <v>34</v>
      </c>
      <c r="E45">
        <f t="shared" si="2"/>
        <v>11.890595340201491</v>
      </c>
      <c r="F45">
        <f t="shared" si="3"/>
        <v>9.1316908712435252E-2</v>
      </c>
      <c r="G45">
        <f t="shared" si="6"/>
        <v>1.0488146157011102E-3</v>
      </c>
      <c r="H45">
        <f t="shared" si="4"/>
        <v>-439.04606015808599</v>
      </c>
      <c r="J45">
        <f t="shared" si="8"/>
        <v>104.99176394424146</v>
      </c>
      <c r="K45">
        <f t="shared" si="7"/>
        <v>9141.2945435021411</v>
      </c>
      <c r="L45">
        <f t="shared" si="9"/>
        <v>0.39042837651543005</v>
      </c>
      <c r="O45" s="4">
        <v>0.2857142857142857</v>
      </c>
      <c r="P45">
        <v>0</v>
      </c>
    </row>
    <row r="46" spans="1:16" x14ac:dyDescent="0.45">
      <c r="A46" s="1">
        <v>42185</v>
      </c>
      <c r="B46">
        <v>46</v>
      </c>
      <c r="C46">
        <f t="shared" si="5"/>
        <v>8645</v>
      </c>
      <c r="D46">
        <v>35</v>
      </c>
      <c r="E46">
        <f t="shared" si="2"/>
        <v>12.015932388416607</v>
      </c>
      <c r="F46">
        <f t="shared" si="3"/>
        <v>9.1962393399074693E-2</v>
      </c>
      <c r="G46">
        <f t="shared" si="6"/>
        <v>6.4548468663944147E-4</v>
      </c>
      <c r="H46">
        <f t="shared" si="4"/>
        <v>-337.89341727580421</v>
      </c>
      <c r="J46">
        <f t="shared" si="8"/>
        <v>64.61635339050622</v>
      </c>
      <c r="K46">
        <f t="shared" si="7"/>
        <v>9205.9108968926466</v>
      </c>
      <c r="L46">
        <f t="shared" si="9"/>
        <v>0.28810591148650977</v>
      </c>
      <c r="O46" s="4">
        <v>0</v>
      </c>
      <c r="P46">
        <v>0</v>
      </c>
    </row>
    <row r="47" spans="1:16" x14ac:dyDescent="0.45">
      <c r="A47" s="1">
        <v>42192</v>
      </c>
      <c r="B47">
        <v>37</v>
      </c>
      <c r="C47">
        <f t="shared" si="5"/>
        <v>8682</v>
      </c>
      <c r="D47">
        <v>36</v>
      </c>
      <c r="E47">
        <f t="shared" si="2"/>
        <v>12.139744072037995</v>
      </c>
      <c r="F47">
        <f t="shared" si="3"/>
        <v>9.2599572264685015E-2</v>
      </c>
      <c r="G47">
        <f t="shared" si="6"/>
        <v>6.3717886561032167E-4</v>
      </c>
      <c r="H47">
        <f t="shared" si="4"/>
        <v>-272.26302547860939</v>
      </c>
      <c r="J47">
        <f t="shared" si="8"/>
        <v>63.784897775950803</v>
      </c>
      <c r="K47">
        <f t="shared" si="7"/>
        <v>9269.695794668598</v>
      </c>
      <c r="L47">
        <f t="shared" si="9"/>
        <v>0.419925385316674</v>
      </c>
      <c r="O47" s="4">
        <v>0</v>
      </c>
      <c r="P47">
        <v>0</v>
      </c>
    </row>
    <row r="48" spans="1:16" x14ac:dyDescent="0.45">
      <c r="A48" s="1">
        <v>42199</v>
      </c>
      <c r="B48">
        <v>39</v>
      </c>
      <c r="C48">
        <f t="shared" si="5"/>
        <v>8721</v>
      </c>
      <c r="D48">
        <v>37</v>
      </c>
      <c r="E48">
        <f t="shared" si="2"/>
        <v>12.262090575016154</v>
      </c>
      <c r="F48">
        <f t="shared" si="3"/>
        <v>9.322877156031513E-2</v>
      </c>
      <c r="G48">
        <f t="shared" si="6"/>
        <v>6.2919929563011456E-4</v>
      </c>
      <c r="H48">
        <f t="shared" si="4"/>
        <v>-287.47143774374075</v>
      </c>
      <c r="J48">
        <f t="shared" si="8"/>
        <v>62.986101577655631</v>
      </c>
      <c r="K48">
        <f t="shared" si="7"/>
        <v>9332.681896246253</v>
      </c>
      <c r="L48">
        <f t="shared" si="9"/>
        <v>0.38081578279746592</v>
      </c>
      <c r="O48" s="4">
        <v>0</v>
      </c>
      <c r="P48">
        <v>0</v>
      </c>
    </row>
    <row r="49" spans="1:16" x14ac:dyDescent="0.45">
      <c r="A49" s="1">
        <v>42206</v>
      </c>
      <c r="B49">
        <v>47</v>
      </c>
      <c r="C49">
        <f t="shared" si="5"/>
        <v>8768</v>
      </c>
      <c r="D49">
        <v>38</v>
      </c>
      <c r="E49">
        <f t="shared" si="2"/>
        <v>12.383028152550486</v>
      </c>
      <c r="F49">
        <f t="shared" si="3"/>
        <v>9.3850296281557888E-2</v>
      </c>
      <c r="G49">
        <f t="shared" si="6"/>
        <v>6.2152472124275826E-4</v>
      </c>
      <c r="H49">
        <f t="shared" si="4"/>
        <v>-347.01673894012242</v>
      </c>
      <c r="J49">
        <f t="shared" si="8"/>
        <v>62.21783701460776</v>
      </c>
      <c r="K49">
        <f t="shared" si="7"/>
        <v>9394.8997332608615</v>
      </c>
      <c r="L49">
        <f t="shared" si="9"/>
        <v>0.24458961842461435</v>
      </c>
      <c r="O49" s="4">
        <v>0</v>
      </c>
      <c r="P49">
        <v>0</v>
      </c>
    </row>
    <row r="50" spans="1:16" x14ac:dyDescent="0.45">
      <c r="A50" s="1">
        <v>42213</v>
      </c>
      <c r="B50">
        <v>120</v>
      </c>
      <c r="C50">
        <f t="shared" si="5"/>
        <v>8888</v>
      </c>
      <c r="D50">
        <v>39</v>
      </c>
      <c r="E50">
        <f t="shared" si="2"/>
        <v>12.78370031202178</v>
      </c>
      <c r="F50">
        <f t="shared" si="3"/>
        <v>9.5906396114577408E-2</v>
      </c>
      <c r="G50">
        <f t="shared" si="6"/>
        <v>2.0560998330195202E-3</v>
      </c>
      <c r="H50">
        <f t="shared" si="4"/>
        <v>-742.43332507823493</v>
      </c>
      <c r="J50">
        <f t="shared" si="8"/>
        <v>205.8262204611564</v>
      </c>
      <c r="K50">
        <f t="shared" si="7"/>
        <v>9600.7259537220179</v>
      </c>
      <c r="L50">
        <f t="shared" si="9"/>
        <v>0.41698390160817023</v>
      </c>
      <c r="O50" s="4">
        <v>0</v>
      </c>
      <c r="P50">
        <v>1</v>
      </c>
    </row>
    <row r="51" spans="1:16" x14ac:dyDescent="0.45">
      <c r="A51" s="1">
        <v>42220</v>
      </c>
      <c r="B51">
        <v>55</v>
      </c>
      <c r="C51">
        <f t="shared" si="5"/>
        <v>8943</v>
      </c>
      <c r="D51">
        <v>40</v>
      </c>
      <c r="E51">
        <f t="shared" si="2"/>
        <v>12.901974812547767</v>
      </c>
      <c r="F51">
        <f t="shared" si="3"/>
        <v>9.6512444296491237E-2</v>
      </c>
      <c r="G51">
        <f t="shared" si="6"/>
        <v>6.0604818191382914E-4</v>
      </c>
      <c r="H51">
        <f t="shared" si="4"/>
        <v>-407.47030868208128</v>
      </c>
      <c r="J51">
        <f t="shared" si="8"/>
        <v>60.66855543560299</v>
      </c>
      <c r="K51">
        <f t="shared" si="7"/>
        <v>9661.3945091576206</v>
      </c>
      <c r="L51">
        <f t="shared" si="9"/>
        <v>9.3434818002546854E-2</v>
      </c>
      <c r="O51" s="4">
        <v>0</v>
      </c>
      <c r="P51">
        <v>0</v>
      </c>
    </row>
    <row r="52" spans="1:16" x14ac:dyDescent="0.45">
      <c r="A52" s="1">
        <v>42227</v>
      </c>
      <c r="B52">
        <v>50</v>
      </c>
      <c r="C52">
        <f t="shared" si="5"/>
        <v>8993</v>
      </c>
      <c r="D52">
        <v>41</v>
      </c>
      <c r="E52">
        <f t="shared" si="2"/>
        <v>13.018988913148304</v>
      </c>
      <c r="F52">
        <f t="shared" si="3"/>
        <v>9.7111634279391915E-2</v>
      </c>
      <c r="G52">
        <f t="shared" si="6"/>
        <v>5.9918998290067749E-4</v>
      </c>
      <c r="H52">
        <f t="shared" si="4"/>
        <v>-370.99659216782402</v>
      </c>
      <c r="J52">
        <f t="shared" si="8"/>
        <v>59.982014267038032</v>
      </c>
      <c r="K52">
        <f t="shared" si="7"/>
        <v>9721.3765234246584</v>
      </c>
      <c r="L52">
        <f t="shared" si="9"/>
        <v>0.16641678991636427</v>
      </c>
      <c r="O52" s="4">
        <v>0</v>
      </c>
      <c r="P52">
        <v>0</v>
      </c>
    </row>
    <row r="53" spans="1:16" x14ac:dyDescent="0.45">
      <c r="A53" s="1">
        <v>42234</v>
      </c>
      <c r="B53">
        <v>40</v>
      </c>
      <c r="C53">
        <f t="shared" si="5"/>
        <v>9033</v>
      </c>
      <c r="D53">
        <v>42</v>
      </c>
      <c r="E53">
        <f t="shared" si="2"/>
        <v>13.134786307921084</v>
      </c>
      <c r="F53">
        <f t="shared" si="3"/>
        <v>9.7704202700228004E-2</v>
      </c>
      <c r="G53">
        <f t="shared" si="6"/>
        <v>5.9256842083608985E-4</v>
      </c>
      <c r="H53">
        <f t="shared" si="4"/>
        <v>-297.24176853670843</v>
      </c>
      <c r="J53">
        <f t="shared" si="8"/>
        <v>59.319161680108174</v>
      </c>
      <c r="K53">
        <f t="shared" si="7"/>
        <v>9780.6956851047671</v>
      </c>
      <c r="L53">
        <f t="shared" si="9"/>
        <v>0.32568163697745878</v>
      </c>
      <c r="O53" s="4">
        <v>0</v>
      </c>
      <c r="P53">
        <v>0</v>
      </c>
    </row>
    <row r="54" spans="1:16" x14ac:dyDescent="0.45">
      <c r="A54" s="1">
        <v>42241</v>
      </c>
      <c r="B54">
        <v>32</v>
      </c>
      <c r="C54">
        <f t="shared" si="5"/>
        <v>9065</v>
      </c>
      <c r="D54">
        <v>43</v>
      </c>
      <c r="E54">
        <f t="shared" si="2"/>
        <v>13.249408176682627</v>
      </c>
      <c r="F54">
        <f t="shared" si="3"/>
        <v>9.8290372597403267E-2</v>
      </c>
      <c r="G54">
        <f t="shared" si="6"/>
        <v>5.8616989717526213E-4</v>
      </c>
      <c r="H54">
        <f t="shared" si="4"/>
        <v>-238.14082827160661</v>
      </c>
      <c r="J54">
        <f t="shared" si="8"/>
        <v>58.678636390192956</v>
      </c>
      <c r="K54">
        <f t="shared" si="7"/>
        <v>9839.3743214949609</v>
      </c>
      <c r="L54">
        <f t="shared" si="9"/>
        <v>0.4546567205957055</v>
      </c>
      <c r="O54" s="4">
        <v>0</v>
      </c>
      <c r="P54">
        <v>0</v>
      </c>
    </row>
    <row r="55" spans="1:16" x14ac:dyDescent="0.45">
      <c r="A55" s="1">
        <v>42248</v>
      </c>
      <c r="B55">
        <v>44</v>
      </c>
      <c r="C55">
        <f t="shared" si="5"/>
        <v>9109</v>
      </c>
      <c r="D55">
        <v>44</v>
      </c>
      <c r="E55">
        <f t="shared" si="2"/>
        <v>13.362893384508817</v>
      </c>
      <c r="F55">
        <f t="shared" si="3"/>
        <v>9.8870354500364813E-2</v>
      </c>
      <c r="G55">
        <f t="shared" si="6"/>
        <v>5.7998190296154606E-4</v>
      </c>
      <c r="H55">
        <f t="shared" si="4"/>
        <v>-327.91060089484546</v>
      </c>
      <c r="J55">
        <f t="shared" si="8"/>
        <v>58.059186186077994</v>
      </c>
      <c r="K55">
        <f t="shared" si="7"/>
        <v>9897.4335076810385</v>
      </c>
      <c r="L55">
        <f t="shared" si="9"/>
        <v>0.24215265679092907</v>
      </c>
      <c r="O55" s="4">
        <v>0</v>
      </c>
      <c r="P55">
        <v>0</v>
      </c>
    </row>
    <row r="56" spans="1:16" x14ac:dyDescent="0.45">
      <c r="A56" s="1">
        <v>42255</v>
      </c>
      <c r="B56">
        <v>48</v>
      </c>
      <c r="C56">
        <f t="shared" si="5"/>
        <v>9157</v>
      </c>
      <c r="D56">
        <v>45</v>
      </c>
      <c r="E56">
        <f t="shared" si="2"/>
        <v>13.475278661281775</v>
      </c>
      <c r="F56">
        <f t="shared" si="3"/>
        <v>9.9444347397770277E-2</v>
      </c>
      <c r="G56">
        <f t="shared" si="6"/>
        <v>5.7399289740546477E-4</v>
      </c>
      <c r="H56">
        <f t="shared" si="4"/>
        <v>-358.21888970780833</v>
      </c>
      <c r="J56">
        <f t="shared" si="8"/>
        <v>57.459655775086823</v>
      </c>
      <c r="K56">
        <f t="shared" si="7"/>
        <v>9954.893163456125</v>
      </c>
      <c r="L56">
        <f t="shared" si="9"/>
        <v>0.16463126427548685</v>
      </c>
      <c r="O56" s="4">
        <v>0</v>
      </c>
      <c r="P56">
        <v>0</v>
      </c>
    </row>
    <row r="57" spans="1:16" x14ac:dyDescent="0.45">
      <c r="A57" s="1">
        <v>42262</v>
      </c>
      <c r="B57">
        <v>56</v>
      </c>
      <c r="C57">
        <f t="shared" si="5"/>
        <v>9213</v>
      </c>
      <c r="D57">
        <v>46</v>
      </c>
      <c r="E57">
        <f t="shared" si="2"/>
        <v>13.586598763644691</v>
      </c>
      <c r="F57">
        <f t="shared" si="3"/>
        <v>0.10001253960578492</v>
      </c>
      <c r="G57">
        <f t="shared" si="6"/>
        <v>5.6819220801464232E-4</v>
      </c>
      <c r="H57">
        <f t="shared" si="4"/>
        <v>-418.4908449172425</v>
      </c>
      <c r="J57">
        <f t="shared" si="8"/>
        <v>56.878976785570664</v>
      </c>
      <c r="K57">
        <f t="shared" si="7"/>
        <v>10011.772140241696</v>
      </c>
      <c r="L57">
        <f t="shared" si="9"/>
        <v>1.5453456360235499E-2</v>
      </c>
      <c r="O57" s="4">
        <v>0</v>
      </c>
      <c r="P57">
        <v>0</v>
      </c>
    </row>
    <row r="58" spans="1:16" x14ac:dyDescent="0.45">
      <c r="A58" s="1">
        <v>42269</v>
      </c>
      <c r="B58">
        <v>60</v>
      </c>
      <c r="C58">
        <f t="shared" si="5"/>
        <v>9273</v>
      </c>
      <c r="D58">
        <v>47</v>
      </c>
      <c r="E58">
        <f t="shared" si="2"/>
        <v>13.696886621431762</v>
      </c>
      <c r="F58">
        <f t="shared" si="3"/>
        <v>0.10057510956714928</v>
      </c>
      <c r="G58">
        <f t="shared" si="6"/>
        <v>5.6256996136436199E-4</v>
      </c>
      <c r="H58">
        <f t="shared" si="4"/>
        <v>-448.97970335165138</v>
      </c>
      <c r="J58">
        <f t="shared" si="8"/>
        <v>56.316160836683508</v>
      </c>
      <c r="K58">
        <f t="shared" si="7"/>
        <v>10068.088301078378</v>
      </c>
      <c r="L58">
        <f t="shared" si="9"/>
        <v>6.5413535095185216E-2</v>
      </c>
      <c r="O58" s="4">
        <v>0</v>
      </c>
      <c r="P58">
        <v>0</v>
      </c>
    </row>
    <row r="59" spans="1:16" x14ac:dyDescent="0.45">
      <c r="A59" s="1">
        <v>42276</v>
      </c>
      <c r="B59">
        <v>52</v>
      </c>
      <c r="C59">
        <f t="shared" si="5"/>
        <v>9325</v>
      </c>
      <c r="D59">
        <v>48</v>
      </c>
      <c r="E59">
        <f t="shared" si="2"/>
        <v>13.806173470359123</v>
      </c>
      <c r="F59">
        <f t="shared" si="3"/>
        <v>0.10113222656071989</v>
      </c>
      <c r="G59">
        <f t="shared" si="6"/>
        <v>5.5711699357061106E-4</v>
      </c>
      <c r="H59">
        <f t="shared" si="4"/>
        <v>-389.62223548433712</v>
      </c>
      <c r="J59">
        <f t="shared" si="8"/>
        <v>55.770290576271158</v>
      </c>
      <c r="K59">
        <f t="shared" si="7"/>
        <v>10123.858591654649</v>
      </c>
      <c r="L59">
        <f t="shared" si="9"/>
        <v>6.7603925626224387E-2</v>
      </c>
      <c r="O59" s="4">
        <v>0</v>
      </c>
      <c r="P59">
        <v>0</v>
      </c>
    </row>
    <row r="60" spans="1:16" x14ac:dyDescent="0.45">
      <c r="A60" s="1">
        <v>42283</v>
      </c>
      <c r="B60">
        <v>42</v>
      </c>
      <c r="C60">
        <f t="shared" si="5"/>
        <v>9367</v>
      </c>
      <c r="D60">
        <v>49</v>
      </c>
      <c r="E60">
        <f t="shared" si="2"/>
        <v>13.914488972524035</v>
      </c>
      <c r="F60">
        <f t="shared" si="3"/>
        <v>0.10168405135660305</v>
      </c>
      <c r="G60">
        <f t="shared" si="6"/>
        <v>5.5182479588315736E-4</v>
      </c>
      <c r="H60">
        <f t="shared" si="4"/>
        <v>-315.09575835491137</v>
      </c>
      <c r="J60">
        <f t="shared" si="8"/>
        <v>55.240514234456953</v>
      </c>
      <c r="K60">
        <f t="shared" si="7"/>
        <v>10179.099105889107</v>
      </c>
      <c r="L60">
        <f t="shared" si="9"/>
        <v>0.23968846810984279</v>
      </c>
      <c r="O60" s="4">
        <v>0</v>
      </c>
      <c r="P60">
        <v>0</v>
      </c>
    </row>
    <row r="61" spans="1:16" x14ac:dyDescent="0.45">
      <c r="A61" s="1">
        <v>42290</v>
      </c>
      <c r="B61">
        <v>50</v>
      </c>
      <c r="C61">
        <f t="shared" si="5"/>
        <v>9417</v>
      </c>
      <c r="D61">
        <v>50</v>
      </c>
      <c r="E61">
        <f t="shared" si="2"/>
        <v>14.021861326057866</v>
      </c>
      <c r="F61">
        <f t="shared" si="3"/>
        <v>0.10223073680802315</v>
      </c>
      <c r="G61">
        <f t="shared" si="6"/>
        <v>5.4668545142010083E-4</v>
      </c>
      <c r="H61">
        <f t="shared" si="4"/>
        <v>-375.58184820253342</v>
      </c>
      <c r="J61">
        <f t="shared" si="8"/>
        <v>54.726039290443453</v>
      </c>
      <c r="K61">
        <f t="shared" si="7"/>
        <v>10233.82514517955</v>
      </c>
      <c r="L61">
        <f t="shared" si="9"/>
        <v>8.6358145988992455E-2</v>
      </c>
      <c r="O61" s="4">
        <v>0</v>
      </c>
      <c r="P61">
        <v>0</v>
      </c>
    </row>
    <row r="62" spans="1:16" x14ac:dyDescent="0.45">
      <c r="A62" s="1">
        <v>42297</v>
      </c>
      <c r="B62">
        <v>58</v>
      </c>
      <c r="C62">
        <f t="shared" si="5"/>
        <v>9475</v>
      </c>
      <c r="D62">
        <v>51</v>
      </c>
      <c r="E62">
        <f t="shared" si="2"/>
        <v>14.128317365105572</v>
      </c>
      <c r="F62">
        <f t="shared" si="3"/>
        <v>0.10277242838721612</v>
      </c>
      <c r="G62">
        <f t="shared" si="6"/>
        <v>5.4169157919296829E-4</v>
      </c>
      <c r="H62">
        <f t="shared" si="4"/>
        <v>-436.20719811305491</v>
      </c>
      <c r="J62">
        <f t="shared" si="8"/>
        <v>54.22612686913503</v>
      </c>
      <c r="K62">
        <f t="shared" si="7"/>
        <v>10288.051272048684</v>
      </c>
      <c r="L62">
        <f t="shared" si="9"/>
        <v>6.9595107538706055E-2</v>
      </c>
      <c r="O62" s="4">
        <v>0</v>
      </c>
      <c r="P62">
        <v>0</v>
      </c>
    </row>
    <row r="63" spans="1:16" x14ac:dyDescent="0.45">
      <c r="A63" s="1">
        <v>42304</v>
      </c>
      <c r="B63">
        <v>422</v>
      </c>
      <c r="C63">
        <f t="shared" si="5"/>
        <v>9897</v>
      </c>
      <c r="D63">
        <v>52</v>
      </c>
      <c r="E63">
        <f t="shared" si="2"/>
        <v>14.482027017907185</v>
      </c>
      <c r="F63">
        <f t="shared" si="3"/>
        <v>0.10456990072125091</v>
      </c>
      <c r="G63">
        <f t="shared" si="6"/>
        <v>1.7974723340347942E-3</v>
      </c>
      <c r="H63">
        <f t="shared" si="4"/>
        <v>-2667.6197688546217</v>
      </c>
      <c r="J63">
        <f t="shared" si="8"/>
        <v>179.93627106839151</v>
      </c>
      <c r="K63">
        <f t="shared" si="7"/>
        <v>10467.987543117075</v>
      </c>
      <c r="L63">
        <f t="shared" si="9"/>
        <v>1.3452747880920748</v>
      </c>
      <c r="O63" s="4">
        <v>0</v>
      </c>
      <c r="P63">
        <v>1</v>
      </c>
    </row>
    <row r="64" spans="1:16" x14ac:dyDescent="0.45">
      <c r="A64" s="1">
        <v>42311</v>
      </c>
      <c r="B64">
        <v>171</v>
      </c>
      <c r="C64">
        <f t="shared" si="5"/>
        <v>10068</v>
      </c>
      <c r="D64">
        <v>53</v>
      </c>
      <c r="E64">
        <f t="shared" si="2"/>
        <v>14.586725923382984</v>
      </c>
      <c r="F64">
        <f t="shared" si="3"/>
        <v>0.10510126578101746</v>
      </c>
      <c r="G64">
        <f t="shared" si="6"/>
        <v>5.313650597665448E-4</v>
      </c>
      <c r="H64">
        <f t="shared" si="4"/>
        <v>-1289.3504785527764</v>
      </c>
      <c r="J64">
        <f t="shared" si="8"/>
        <v>53.192388900809796</v>
      </c>
      <c r="K64">
        <f t="shared" si="7"/>
        <v>10521.179932017885</v>
      </c>
      <c r="L64">
        <f t="shared" si="9"/>
        <v>2.2147456343589171</v>
      </c>
      <c r="O64" s="4">
        <v>0</v>
      </c>
      <c r="P64">
        <v>0</v>
      </c>
    </row>
    <row r="65" spans="1:16" x14ac:dyDescent="0.45">
      <c r="A65" s="1">
        <v>42318</v>
      </c>
      <c r="B65">
        <v>253</v>
      </c>
      <c r="C65">
        <f t="shared" si="5"/>
        <v>10321</v>
      </c>
      <c r="D65">
        <v>54</v>
      </c>
      <c r="E65">
        <f t="shared" si="2"/>
        <v>14.93470767934663</v>
      </c>
      <c r="F65">
        <f t="shared" si="3"/>
        <v>0.10686506871923587</v>
      </c>
      <c r="G65">
        <f t="shared" si="6"/>
        <v>1.7638029382184145E-3</v>
      </c>
      <c r="H65">
        <f t="shared" si="4"/>
        <v>-1604.0916092885011</v>
      </c>
      <c r="J65">
        <f t="shared" si="8"/>
        <v>176.56579052323292</v>
      </c>
      <c r="K65">
        <f t="shared" si="7"/>
        <v>10697.745722541118</v>
      </c>
      <c r="L65">
        <f t="shared" si="9"/>
        <v>0.43289364972831301</v>
      </c>
      <c r="O65" s="4">
        <v>0</v>
      </c>
      <c r="P65">
        <v>1</v>
      </c>
    </row>
    <row r="66" spans="1:16" x14ac:dyDescent="0.45">
      <c r="A66" s="1">
        <v>42325</v>
      </c>
      <c r="B66">
        <v>97</v>
      </c>
      <c r="C66">
        <f t="shared" si="5"/>
        <v>10418</v>
      </c>
      <c r="D66">
        <v>55</v>
      </c>
      <c r="E66">
        <f t="shared" si="2"/>
        <v>15.03774256151298</v>
      </c>
      <c r="F66">
        <f t="shared" si="3"/>
        <v>0.10738665062748028</v>
      </c>
      <c r="G66">
        <f t="shared" si="6"/>
        <v>5.2158190824440342E-4</v>
      </c>
      <c r="H66">
        <f t="shared" si="4"/>
        <v>-733.18849060756008</v>
      </c>
      <c r="J66">
        <f t="shared" si="8"/>
        <v>52.213044868159386</v>
      </c>
      <c r="K66">
        <f t="shared" si="7"/>
        <v>10749.958767409278</v>
      </c>
      <c r="L66">
        <f t="shared" si="9"/>
        <v>0.85777328721069557</v>
      </c>
      <c r="O66" s="4">
        <v>0</v>
      </c>
      <c r="P66">
        <v>0</v>
      </c>
    </row>
    <row r="67" spans="1:16" x14ac:dyDescent="0.45">
      <c r="A67" s="1">
        <v>42332</v>
      </c>
      <c r="B67">
        <v>187</v>
      </c>
      <c r="C67">
        <f t="shared" si="5"/>
        <v>10605</v>
      </c>
      <c r="D67">
        <v>56</v>
      </c>
      <c r="E67">
        <f t="shared" si="2"/>
        <v>15.380294412791613</v>
      </c>
      <c r="F67">
        <f t="shared" si="3"/>
        <v>0.1091185235568088</v>
      </c>
      <c r="G67">
        <f t="shared" si="6"/>
        <v>1.7318729293285262E-3</v>
      </c>
      <c r="H67">
        <f t="shared" si="4"/>
        <v>-1189.0491937007337</v>
      </c>
      <c r="J67">
        <f t="shared" si="8"/>
        <v>173.36943159962689</v>
      </c>
      <c r="K67">
        <f t="shared" si="7"/>
        <v>10923.328199008905</v>
      </c>
      <c r="L67">
        <f t="shared" si="9"/>
        <v>7.8621520960229313E-2</v>
      </c>
      <c r="O67" s="4">
        <v>0</v>
      </c>
      <c r="P67">
        <v>1</v>
      </c>
    </row>
    <row r="68" spans="1:16" x14ac:dyDescent="0.45">
      <c r="A68" s="1">
        <v>42339</v>
      </c>
      <c r="B68">
        <v>115</v>
      </c>
      <c r="C68">
        <f t="shared" si="5"/>
        <v>10720</v>
      </c>
      <c r="D68">
        <v>57</v>
      </c>
      <c r="E68">
        <f t="shared" si="2"/>
        <v>15.481750293406305</v>
      </c>
      <c r="F68">
        <f t="shared" si="3"/>
        <v>0.10963081867390276</v>
      </c>
      <c r="G68">
        <f t="shared" si="6"/>
        <v>5.1229511709395548E-4</v>
      </c>
      <c r="H68">
        <f t="shared" si="4"/>
        <v>-871.31011531664853</v>
      </c>
      <c r="J68">
        <f t="shared" si="8"/>
        <v>51.283389074208124</v>
      </c>
      <c r="K68">
        <f t="shared" si="7"/>
        <v>10974.611588083113</v>
      </c>
      <c r="L68">
        <f t="shared" si="9"/>
        <v>1.2424415015472676</v>
      </c>
      <c r="O68" s="4">
        <v>0</v>
      </c>
      <c r="P68">
        <v>0</v>
      </c>
    </row>
    <row r="69" spans="1:16" x14ac:dyDescent="0.45">
      <c r="A69" s="1">
        <v>42346</v>
      </c>
      <c r="B69">
        <v>72</v>
      </c>
      <c r="C69">
        <f t="shared" si="5"/>
        <v>10792</v>
      </c>
      <c r="D69">
        <v>58</v>
      </c>
      <c r="E69">
        <f t="shared" si="2"/>
        <v>15.582446294702066</v>
      </c>
      <c r="F69">
        <f t="shared" si="3"/>
        <v>0.11013898552067107</v>
      </c>
      <c r="G69">
        <f t="shared" si="6"/>
        <v>5.0816684676831259E-4</v>
      </c>
      <c r="H69">
        <f t="shared" si="4"/>
        <v>-546.09845225685228</v>
      </c>
      <c r="J69">
        <f t="shared" si="8"/>
        <v>50.870127877196509</v>
      </c>
      <c r="K69">
        <f t="shared" si="7"/>
        <v>11025.48171596031</v>
      </c>
      <c r="L69">
        <f t="shared" si="9"/>
        <v>0.41536896022381248</v>
      </c>
      <c r="O69" s="4">
        <v>0</v>
      </c>
      <c r="P69">
        <v>0</v>
      </c>
    </row>
    <row r="70" spans="1:16" x14ac:dyDescent="0.45">
      <c r="A70" s="1">
        <v>42353</v>
      </c>
      <c r="B70">
        <v>63</v>
      </c>
      <c r="C70">
        <f t="shared" si="5"/>
        <v>10855</v>
      </c>
      <c r="D70">
        <v>59</v>
      </c>
      <c r="E70">
        <f t="shared" si="2"/>
        <v>15.682401064822569</v>
      </c>
      <c r="F70">
        <f t="shared" si="3"/>
        <v>0.11064312486380651</v>
      </c>
      <c r="G70">
        <f t="shared" si="6"/>
        <v>5.041393431354374E-4</v>
      </c>
      <c r="H70">
        <f t="shared" si="4"/>
        <v>-478.33744477868089</v>
      </c>
      <c r="J70">
        <f t="shared" si="8"/>
        <v>50.466953946954575</v>
      </c>
      <c r="K70">
        <f t="shared" si="7"/>
        <v>11075.948669907264</v>
      </c>
      <c r="L70">
        <f t="shared" si="9"/>
        <v>0.24834163889143798</v>
      </c>
      <c r="O70" s="4">
        <v>0</v>
      </c>
      <c r="P70">
        <v>0</v>
      </c>
    </row>
    <row r="71" spans="1:16" x14ac:dyDescent="0.45">
      <c r="A71" s="1">
        <v>42360</v>
      </c>
      <c r="B71">
        <v>416</v>
      </c>
      <c r="C71">
        <f t="shared" si="5"/>
        <v>11271</v>
      </c>
      <c r="D71">
        <v>60</v>
      </c>
      <c r="E71">
        <f t="shared" si="2"/>
        <v>16.199909036498379</v>
      </c>
      <c r="F71">
        <f t="shared" si="3"/>
        <v>0.11324870272288574</v>
      </c>
      <c r="G71">
        <f t="shared" si="6"/>
        <v>2.6055778590792361E-3</v>
      </c>
      <c r="H71">
        <f t="shared" si="4"/>
        <v>-2475.2419334135743</v>
      </c>
      <c r="J71">
        <f t="shared" si="8"/>
        <v>260.83181090675146</v>
      </c>
      <c r="K71">
        <f t="shared" si="7"/>
        <v>11336.780480814015</v>
      </c>
      <c r="L71">
        <f t="shared" si="9"/>
        <v>0.59489748797826603</v>
      </c>
      <c r="N71">
        <v>7</v>
      </c>
      <c r="O71" s="4">
        <v>1</v>
      </c>
      <c r="P71">
        <v>0</v>
      </c>
    </row>
    <row r="72" spans="1:16" x14ac:dyDescent="0.45">
      <c r="A72" s="1">
        <v>42367</v>
      </c>
      <c r="B72">
        <v>324</v>
      </c>
      <c r="C72">
        <f t="shared" si="5"/>
        <v>11595</v>
      </c>
      <c r="D72">
        <v>61</v>
      </c>
      <c r="E72">
        <f t="shared" si="2"/>
        <v>16.713734133452608</v>
      </c>
      <c r="F72">
        <f t="shared" si="3"/>
        <v>0.11582818510900325</v>
      </c>
      <c r="G72">
        <f t="shared" si="6"/>
        <v>2.579482386117507E-3</v>
      </c>
      <c r="H72">
        <f t="shared" si="4"/>
        <v>-1931.0939543308357</v>
      </c>
      <c r="J72">
        <f t="shared" si="8"/>
        <v>258.21951918598847</v>
      </c>
      <c r="K72">
        <f t="shared" si="7"/>
        <v>11595.000000000004</v>
      </c>
      <c r="L72">
        <f t="shared" si="9"/>
        <v>0.25474635310830873</v>
      </c>
      <c r="N72">
        <v>7</v>
      </c>
      <c r="O72" s="4">
        <v>1</v>
      </c>
      <c r="P72">
        <v>0</v>
      </c>
    </row>
    <row r="73" spans="1:16" x14ac:dyDescent="0.45">
      <c r="A73" s="1">
        <v>42374</v>
      </c>
      <c r="B73">
        <v>86</v>
      </c>
      <c r="C73">
        <f t="shared" si="5"/>
        <v>11681</v>
      </c>
      <c r="D73">
        <v>62</v>
      </c>
      <c r="E73">
        <f t="shared" si="2"/>
        <v>16.811569664572552</v>
      </c>
      <c r="F73">
        <f>(1-($B$2/($B$2+E73))^$B$1)*(1-$B$4)+$B$4</f>
        <v>0.11631848370406202</v>
      </c>
      <c r="G73">
        <f t="shared" si="6"/>
        <v>4.9029859505876627E-4</v>
      </c>
      <c r="H73">
        <f>((100000-SUM(B12:B72))*IFERROR(LN(1-F72),-10000))</f>
        <v>-10882.998024613151</v>
      </c>
      <c r="J73">
        <f t="shared" si="8"/>
        <v>49.081423527066057</v>
      </c>
      <c r="K73">
        <f t="shared" si="7"/>
        <v>11644.08142352707</v>
      </c>
      <c r="L73">
        <f t="shared" si="9"/>
        <v>0.75219041787928409</v>
      </c>
      <c r="O73" s="4">
        <v>0</v>
      </c>
    </row>
    <row r="74" spans="1:16" x14ac:dyDescent="0.45">
      <c r="A74" s="1">
        <v>42381</v>
      </c>
      <c r="B74">
        <v>53</v>
      </c>
      <c r="C74">
        <f t="shared" si="5"/>
        <v>11734</v>
      </c>
      <c r="D74">
        <v>63</v>
      </c>
      <c r="E74">
        <f t="shared" si="2"/>
        <v>16.908731328218515</v>
      </c>
      <c r="F74">
        <f t="shared" si="3"/>
        <v>0.11680513614766028</v>
      </c>
      <c r="G74">
        <f t="shared" si="6"/>
        <v>4.8665244359825943E-4</v>
      </c>
      <c r="J74">
        <f t="shared" si="8"/>
        <v>48.716424920338426</v>
      </c>
      <c r="K74">
        <f t="shared" si="7"/>
        <v>11692.797848447408</v>
      </c>
      <c r="L74">
        <f t="shared" si="9"/>
        <v>8.792876502465273E-2</v>
      </c>
      <c r="O74" s="4">
        <v>0</v>
      </c>
    </row>
    <row r="75" spans="1:16" x14ac:dyDescent="0.45">
      <c r="A75" s="1">
        <v>42388</v>
      </c>
      <c r="B75">
        <v>45</v>
      </c>
      <c r="C75">
        <f t="shared" si="5"/>
        <v>11779</v>
      </c>
      <c r="D75">
        <v>64</v>
      </c>
      <c r="E75">
        <f t="shared" si="2"/>
        <v>17.005234353464104</v>
      </c>
      <c r="F75">
        <f t="shared" si="3"/>
        <v>0.11728822437923669</v>
      </c>
      <c r="G75">
        <f t="shared" si="6"/>
        <v>4.8308823157641734E-4</v>
      </c>
      <c r="J75">
        <f t="shared" si="8"/>
        <v>48.359628874934039</v>
      </c>
      <c r="K75">
        <f t="shared" si="7"/>
        <v>11741.157477322342</v>
      </c>
      <c r="L75">
        <f t="shared" si="9"/>
        <v>6.9471767114313313E-2</v>
      </c>
      <c r="O75" s="4">
        <v>0</v>
      </c>
    </row>
    <row r="76" spans="1:16" x14ac:dyDescent="0.45">
      <c r="A76" s="1">
        <v>42395</v>
      </c>
      <c r="B76">
        <v>54</v>
      </c>
      <c r="C76">
        <f t="shared" si="5"/>
        <v>11833</v>
      </c>
      <c r="D76">
        <v>65</v>
      </c>
      <c r="E76">
        <f t="shared" si="2"/>
        <v>17.101093393376011</v>
      </c>
      <c r="F76">
        <f t="shared" si="3"/>
        <v>0.11776782724936639</v>
      </c>
      <c r="G76">
        <f t="shared" si="6"/>
        <v>4.7960287012970004E-4</v>
      </c>
      <c r="J76">
        <f t="shared" ref="J76:J107" si="10">$F$1*G76</f>
        <v>48.010726179647435</v>
      </c>
      <c r="K76">
        <f t="shared" si="7"/>
        <v>11789.168203501989</v>
      </c>
      <c r="L76">
        <f t="shared" ref="L76:L107" si="11">ABS(J76-B76)/J76</f>
        <v>0.12474866132917441</v>
      </c>
      <c r="O76" s="4">
        <v>0</v>
      </c>
    </row>
    <row r="77" spans="1:16" x14ac:dyDescent="0.45">
      <c r="A77" s="1">
        <v>42402</v>
      </c>
      <c r="B77">
        <v>97</v>
      </c>
      <c r="C77">
        <f t="shared" si="5"/>
        <v>11930</v>
      </c>
      <c r="D77">
        <v>66</v>
      </c>
      <c r="E77">
        <f t="shared" ref="E77:E124" si="12">(D77^$B$3-(D77-1)^$B$3)*EXP(SUMPRODUCT(O77:P77,$O$11:$P$11))+E76</f>
        <v>17.196322555300604</v>
      </c>
      <c r="F77">
        <f t="shared" ref="F77:F124" si="13">(1-($B$2/($B$2+E77))^$B$1)*(1-$B$4)+$B$4</f>
        <v>0.1182440206755366</v>
      </c>
      <c r="G77">
        <f t="shared" si="6"/>
        <v>4.7619342617020999E-4</v>
      </c>
      <c r="J77">
        <f t="shared" si="10"/>
        <v>47.669423217220078</v>
      </c>
      <c r="K77">
        <f t="shared" si="7"/>
        <v>11836.837626719209</v>
      </c>
      <c r="L77">
        <f t="shared" si="11"/>
        <v>1.034847360287753</v>
      </c>
      <c r="O77" s="4">
        <v>0</v>
      </c>
    </row>
    <row r="78" spans="1:16" x14ac:dyDescent="0.45">
      <c r="A78" s="1">
        <v>42409</v>
      </c>
      <c r="B78">
        <v>110</v>
      </c>
      <c r="C78">
        <f t="shared" ref="C78:C124" si="14">B78+C77</f>
        <v>12040</v>
      </c>
      <c r="D78">
        <v>67</v>
      </c>
      <c r="E78">
        <f t="shared" si="12"/>
        <v>17.290935429124488</v>
      </c>
      <c r="F78">
        <f t="shared" si="13"/>
        <v>0.11871687780400468</v>
      </c>
      <c r="G78">
        <f t="shared" ref="G78:G124" si="15">F78-F77</f>
        <v>4.7285712846807659E-4</v>
      </c>
      <c r="J78">
        <f t="shared" si="10"/>
        <v>47.335442573218522</v>
      </c>
      <c r="K78">
        <f t="shared" ref="K78:K124" si="16">J78+K77</f>
        <v>11884.173069292427</v>
      </c>
      <c r="L78">
        <f t="shared" si="11"/>
        <v>1.3238401083892235</v>
      </c>
      <c r="O78" s="4">
        <v>0</v>
      </c>
    </row>
    <row r="79" spans="1:16" x14ac:dyDescent="0.45">
      <c r="A79" s="1">
        <v>42416</v>
      </c>
      <c r="B79">
        <v>40</v>
      </c>
      <c r="C79">
        <f t="shared" si="14"/>
        <v>12080</v>
      </c>
      <c r="D79">
        <v>68</v>
      </c>
      <c r="E79">
        <f t="shared" si="12"/>
        <v>17.384945113672835</v>
      </c>
      <c r="F79">
        <f t="shared" si="13"/>
        <v>0.1191864691370335</v>
      </c>
      <c r="G79">
        <f t="shared" si="15"/>
        <v>4.6959133302881817E-4</v>
      </c>
      <c r="J79">
        <f t="shared" si="10"/>
        <v>47.008519570129366</v>
      </c>
      <c r="K79">
        <f t="shared" si="16"/>
        <v>11931.181588862555</v>
      </c>
      <c r="L79">
        <f t="shared" si="11"/>
        <v>0.14909041242351292</v>
      </c>
      <c r="O79" s="4">
        <v>0</v>
      </c>
    </row>
    <row r="80" spans="1:16" x14ac:dyDescent="0.45">
      <c r="A80" s="1">
        <v>42423</v>
      </c>
      <c r="B80">
        <v>31</v>
      </c>
      <c r="C80">
        <f t="shared" si="14"/>
        <v>12111</v>
      </c>
      <c r="D80">
        <v>69</v>
      </c>
      <c r="E80">
        <f t="shared" si="12"/>
        <v>17.47836424139361</v>
      </c>
      <c r="F80">
        <f t="shared" si="13"/>
        <v>0.11965286267536755</v>
      </c>
      <c r="G80">
        <f t="shared" si="15"/>
        <v>4.6639353833405339E-4</v>
      </c>
      <c r="J80">
        <f t="shared" si="10"/>
        <v>46.688403793033288</v>
      </c>
      <c r="K80">
        <f t="shared" si="16"/>
        <v>11977.869992655589</v>
      </c>
      <c r="L80">
        <f t="shared" si="11"/>
        <v>0.33602356299390701</v>
      </c>
      <c r="O80" s="4">
        <v>0</v>
      </c>
    </row>
    <row r="81" spans="1:15" x14ac:dyDescent="0.45">
      <c r="A81" s="1">
        <v>42430</v>
      </c>
      <c r="B81">
        <v>37</v>
      </c>
      <c r="C81">
        <f t="shared" si="14"/>
        <v>12148</v>
      </c>
      <c r="D81">
        <v>70</v>
      </c>
      <c r="E81">
        <f t="shared" si="12"/>
        <v>17.571205001462253</v>
      </c>
      <c r="F81">
        <f t="shared" si="13"/>
        <v>0.12011612404654393</v>
      </c>
      <c r="G81">
        <f t="shared" si="15"/>
        <v>4.6326137117637389E-4</v>
      </c>
      <c r="J81">
        <f t="shared" si="10"/>
        <v>46.374857671602513</v>
      </c>
      <c r="K81">
        <f t="shared" si="16"/>
        <v>12024.244850327192</v>
      </c>
      <c r="L81">
        <f t="shared" si="11"/>
        <v>0.20215388558147909</v>
      </c>
      <c r="O81" s="4">
        <v>0</v>
      </c>
    </row>
    <row r="82" spans="1:15" x14ac:dyDescent="0.45">
      <c r="A82" s="1">
        <v>42437</v>
      </c>
      <c r="B82">
        <v>36</v>
      </c>
      <c r="C82">
        <f t="shared" si="14"/>
        <v>12184</v>
      </c>
      <c r="D82">
        <v>71</v>
      </c>
      <c r="E82">
        <f t="shared" si="12"/>
        <v>17.663479161428839</v>
      </c>
      <c r="F82">
        <f t="shared" si="13"/>
        <v>0.12057631660330347</v>
      </c>
      <c r="G82">
        <f t="shared" si="15"/>
        <v>4.6019255675953941E-4</v>
      </c>
      <c r="J82">
        <f t="shared" si="10"/>
        <v>46.067653486975864</v>
      </c>
      <c r="K82">
        <f t="shared" si="16"/>
        <v>12070.312503814168</v>
      </c>
      <c r="L82">
        <f t="shared" si="11"/>
        <v>0.2185406185236278</v>
      </c>
      <c r="O82" s="4">
        <v>0</v>
      </c>
    </row>
    <row r="83" spans="1:15" x14ac:dyDescent="0.45">
      <c r="A83" s="1">
        <v>42444</v>
      </c>
      <c r="B83">
        <v>27</v>
      </c>
      <c r="C83">
        <f t="shared" si="14"/>
        <v>12211</v>
      </c>
      <c r="D83">
        <v>72</v>
      </c>
      <c r="E83">
        <f t="shared" si="12"/>
        <v>17.755198087518959</v>
      </c>
      <c r="F83">
        <f t="shared" si="13"/>
        <v>0.12103350155088594</v>
      </c>
      <c r="G83">
        <f t="shared" si="15"/>
        <v>4.5718494758247019E-4</v>
      </c>
      <c r="J83">
        <f t="shared" si="10"/>
        <v>45.766576263195667</v>
      </c>
      <c r="K83">
        <f t="shared" si="16"/>
        <v>12116.079080077363</v>
      </c>
      <c r="L83">
        <f t="shared" si="11"/>
        <v>0.41004981791236317</v>
      </c>
      <c r="O83" s="4">
        <v>0</v>
      </c>
    </row>
    <row r="84" spans="1:15" x14ac:dyDescent="0.45">
      <c r="A84" s="1">
        <v>42451</v>
      </c>
      <c r="B84">
        <v>25</v>
      </c>
      <c r="C84">
        <f t="shared" si="14"/>
        <v>12236</v>
      </c>
      <c r="D84">
        <v>73</v>
      </c>
      <c r="E84">
        <f t="shared" si="12"/>
        <v>17.846372763689462</v>
      </c>
      <c r="F84">
        <f t="shared" si="13"/>
        <v>0.12148773803771849</v>
      </c>
      <c r="G84">
        <f t="shared" si="15"/>
        <v>4.5423648683255713E-4</v>
      </c>
      <c r="J84">
        <f t="shared" si="10"/>
        <v>45.471420102688882</v>
      </c>
      <c r="K84">
        <f t="shared" si="16"/>
        <v>12161.550500180052</v>
      </c>
      <c r="L84">
        <f t="shared" si="11"/>
        <v>0.45020410746921746</v>
      </c>
      <c r="O84" s="4">
        <v>0</v>
      </c>
    </row>
    <row r="85" spans="1:15" x14ac:dyDescent="0.45">
      <c r="A85" s="1">
        <v>42458</v>
      </c>
      <c r="B85">
        <v>15</v>
      </c>
      <c r="C85">
        <f t="shared" si="14"/>
        <v>12251</v>
      </c>
      <c r="D85">
        <v>74</v>
      </c>
      <c r="E85">
        <f t="shared" si="12"/>
        <v>17.937013809531404</v>
      </c>
      <c r="F85">
        <f t="shared" si="13"/>
        <v>0.12193908325922626</v>
      </c>
      <c r="G85">
        <f t="shared" si="15"/>
        <v>4.5134522150776235E-4</v>
      </c>
      <c r="J85">
        <f t="shared" si="10"/>
        <v>45.181989499857231</v>
      </c>
      <c r="K85">
        <f t="shared" si="16"/>
        <v>12206.732489679909</v>
      </c>
      <c r="L85">
        <f t="shared" si="11"/>
        <v>0.66800930711456608</v>
      </c>
      <c r="O85" s="4">
        <v>0</v>
      </c>
    </row>
    <row r="86" spans="1:15" x14ac:dyDescent="0.45">
      <c r="A86" s="1">
        <v>42465</v>
      </c>
      <c r="B86">
        <v>18</v>
      </c>
      <c r="C86">
        <f t="shared" si="14"/>
        <v>12269</v>
      </c>
      <c r="D86">
        <v>75</v>
      </c>
      <c r="E86">
        <f t="shared" si="12"/>
        <v>18.027131497104556</v>
      </c>
      <c r="F86">
        <f t="shared" si="13"/>
        <v>0.12238759253643015</v>
      </c>
      <c r="G86">
        <f t="shared" si="15"/>
        <v>4.4850927720389844E-4</v>
      </c>
      <c r="J86">
        <f t="shared" si="10"/>
        <v>44.898096817153473</v>
      </c>
      <c r="K86">
        <f t="shared" si="16"/>
        <v>12251.630586497062</v>
      </c>
      <c r="L86">
        <f t="shared" si="11"/>
        <v>0.59909213806312078</v>
      </c>
      <c r="O86" s="4">
        <v>0</v>
      </c>
    </row>
    <row r="87" spans="1:15" x14ac:dyDescent="0.45">
      <c r="A87" s="1">
        <v>42472</v>
      </c>
      <c r="B87">
        <v>22</v>
      </c>
      <c r="C87">
        <f t="shared" si="14"/>
        <v>12291</v>
      </c>
      <c r="D87">
        <v>76</v>
      </c>
      <c r="E87">
        <f t="shared" si="12"/>
        <v>18.116735766780675</v>
      </c>
      <c r="F87">
        <f t="shared" si="13"/>
        <v>0.12283331941896804</v>
      </c>
      <c r="G87">
        <f t="shared" si="15"/>
        <v>4.4572688253788351E-4</v>
      </c>
      <c r="J87">
        <f t="shared" si="10"/>
        <v>44.619564729975536</v>
      </c>
      <c r="K87">
        <f t="shared" si="16"/>
        <v>12296.250151227037</v>
      </c>
      <c r="L87">
        <f t="shared" si="11"/>
        <v>0.50694274735449529</v>
      </c>
      <c r="O87" s="4">
        <v>0</v>
      </c>
    </row>
    <row r="88" spans="1:15" x14ac:dyDescent="0.45">
      <c r="A88" s="1">
        <v>42479</v>
      </c>
      <c r="B88">
        <v>17</v>
      </c>
      <c r="C88">
        <f t="shared" si="14"/>
        <v>12308</v>
      </c>
      <c r="D88">
        <v>77</v>
      </c>
      <c r="E88">
        <f t="shared" si="12"/>
        <v>18.205836242165926</v>
      </c>
      <c r="F88">
        <f t="shared" si="13"/>
        <v>0.12327631574944495</v>
      </c>
      <c r="G88">
        <f t="shared" si="15"/>
        <v>4.4299633047691078E-4</v>
      </c>
      <c r="J88">
        <f t="shared" si="10"/>
        <v>44.346222355516474</v>
      </c>
      <c r="K88">
        <f t="shared" si="16"/>
        <v>12340.596373582553</v>
      </c>
      <c r="L88">
        <f t="shared" si="11"/>
        <v>0.61665280384620458</v>
      </c>
      <c r="O88" s="4">
        <v>0</v>
      </c>
    </row>
    <row r="89" spans="1:15" x14ac:dyDescent="0.45">
      <c r="A89" s="1">
        <v>42486</v>
      </c>
      <c r="B89">
        <v>32</v>
      </c>
      <c r="C89">
        <f t="shared" si="14"/>
        <v>12340</v>
      </c>
      <c r="D89">
        <v>78</v>
      </c>
      <c r="E89">
        <f t="shared" si="12"/>
        <v>18.294442244167463</v>
      </c>
      <c r="F89">
        <f t="shared" si="13"/>
        <v>0.12371663174324325</v>
      </c>
      <c r="G89">
        <f t="shared" si="15"/>
        <v>4.4031599379830422E-4</v>
      </c>
      <c r="J89">
        <f t="shared" si="10"/>
        <v>44.077906800375935</v>
      </c>
      <c r="K89">
        <f t="shared" si="16"/>
        <v>12384.674280382929</v>
      </c>
      <c r="L89">
        <f t="shared" si="11"/>
        <v>0.27401271242474073</v>
      </c>
      <c r="O89" s="4">
        <v>0</v>
      </c>
    </row>
    <row r="90" spans="1:15" x14ac:dyDescent="0.45">
      <c r="A90" s="1">
        <v>42493</v>
      </c>
      <c r="B90">
        <v>85</v>
      </c>
      <c r="C90">
        <f t="shared" si="14"/>
        <v>12425</v>
      </c>
      <c r="D90">
        <v>79</v>
      </c>
      <c r="E90">
        <f t="shared" si="12"/>
        <v>18.382562804263429</v>
      </c>
      <c r="F90">
        <f t="shared" si="13"/>
        <v>0.12415431605676491</v>
      </c>
      <c r="G90">
        <f t="shared" si="15"/>
        <v>4.3768431352166071E-4</v>
      </c>
      <c r="J90">
        <f t="shared" si="10"/>
        <v>43.814462002557811</v>
      </c>
      <c r="K90">
        <f t="shared" si="16"/>
        <v>12428.488742385487</v>
      </c>
      <c r="L90">
        <f t="shared" si="11"/>
        <v>0.93999871537936153</v>
      </c>
      <c r="O90" s="4">
        <v>0</v>
      </c>
    </row>
    <row r="91" spans="1:15" x14ac:dyDescent="0.45">
      <c r="A91" s="1">
        <v>42500</v>
      </c>
      <c r="B91">
        <v>30</v>
      </c>
      <c r="C91">
        <f t="shared" si="14"/>
        <v>12455</v>
      </c>
      <c r="D91">
        <v>80</v>
      </c>
      <c r="E91">
        <f t="shared" si="12"/>
        <v>18.470206677030994</v>
      </c>
      <c r="F91">
        <f t="shared" si="13"/>
        <v>0.12458941587336622</v>
      </c>
      <c r="G91">
        <f t="shared" si="15"/>
        <v>4.350998166013087E-4</v>
      </c>
      <c r="J91">
        <f t="shared" si="10"/>
        <v>43.555740502576782</v>
      </c>
      <c r="K91">
        <f t="shared" si="16"/>
        <v>12472.044482888065</v>
      </c>
      <c r="L91">
        <f t="shared" si="11"/>
        <v>0.31122741448454577</v>
      </c>
      <c r="O91" s="4">
        <v>0</v>
      </c>
    </row>
    <row r="92" spans="1:15" x14ac:dyDescent="0.45">
      <c r="A92" s="1">
        <v>42507</v>
      </c>
      <c r="B92">
        <v>22</v>
      </c>
      <c r="C92">
        <f t="shared" si="14"/>
        <v>12477</v>
      </c>
      <c r="D92">
        <v>81</v>
      </c>
      <c r="E92">
        <f t="shared" si="12"/>
        <v>18.557382351982696</v>
      </c>
      <c r="F92">
        <f t="shared" si="13"/>
        <v>0.1250219769373031</v>
      </c>
      <c r="G92">
        <f t="shared" si="15"/>
        <v>4.3256106393688154E-4</v>
      </c>
      <c r="J92">
        <f t="shared" si="10"/>
        <v>43.301598239048005</v>
      </c>
      <c r="K92">
        <f t="shared" si="16"/>
        <v>12515.346081127112</v>
      </c>
      <c r="L92">
        <f t="shared" si="11"/>
        <v>0.49193561220192794</v>
      </c>
      <c r="O92" s="4">
        <v>0</v>
      </c>
    </row>
    <row r="93" spans="1:15" x14ac:dyDescent="0.45">
      <c r="A93" s="1">
        <v>42514</v>
      </c>
      <c r="B93">
        <v>16</v>
      </c>
      <c r="C93">
        <f t="shared" si="14"/>
        <v>12493</v>
      </c>
      <c r="D93">
        <v>82</v>
      </c>
      <c r="E93">
        <f t="shared" si="12"/>
        <v>18.644098064757223</v>
      </c>
      <c r="F93">
        <f t="shared" si="13"/>
        <v>0.12545204363240256</v>
      </c>
      <c r="G93">
        <f t="shared" si="15"/>
        <v>4.3006669509945694E-4</v>
      </c>
      <c r="J93">
        <f t="shared" si="10"/>
        <v>43.051899026004818</v>
      </c>
      <c r="K93">
        <f t="shared" si="16"/>
        <v>12558.397980153117</v>
      </c>
      <c r="L93">
        <f t="shared" si="11"/>
        <v>0.62835553455294846</v>
      </c>
      <c r="O93" s="4">
        <v>0</v>
      </c>
    </row>
    <row r="94" spans="1:15" x14ac:dyDescent="0.45">
      <c r="A94" s="1">
        <v>42521</v>
      </c>
      <c r="B94">
        <v>25</v>
      </c>
      <c r="C94">
        <f t="shared" si="14"/>
        <v>12518</v>
      </c>
      <c r="D94">
        <v>83</v>
      </c>
      <c r="E94">
        <f t="shared" si="12"/>
        <v>18.730361807707425</v>
      </c>
      <c r="F94">
        <f t="shared" si="13"/>
        <v>0.12587965903799869</v>
      </c>
      <c r="G94">
        <f t="shared" si="15"/>
        <v>4.2761540559613231E-4</v>
      </c>
      <c r="J94">
        <f t="shared" si="10"/>
        <v>42.806512276965272</v>
      </c>
      <c r="K94">
        <f t="shared" si="16"/>
        <v>12601.204492430083</v>
      </c>
      <c r="L94">
        <f t="shared" si="11"/>
        <v>0.41597671311678391</v>
      </c>
      <c r="O94" s="4">
        <v>0</v>
      </c>
    </row>
    <row r="95" spans="1:15" x14ac:dyDescent="0.45">
      <c r="A95" s="1">
        <v>42528</v>
      </c>
      <c r="B95">
        <v>24</v>
      </c>
      <c r="C95">
        <f t="shared" si="14"/>
        <v>12542</v>
      </c>
      <c r="D95">
        <v>84</v>
      </c>
      <c r="E95">
        <f t="shared" si="12"/>
        <v>18.904537137212891</v>
      </c>
      <c r="F95">
        <f t="shared" si="13"/>
        <v>0.12674242112447295</v>
      </c>
      <c r="G95">
        <f t="shared" si="15"/>
        <v>8.6276208647426134E-4</v>
      </c>
      <c r="J95">
        <f t="shared" si="10"/>
        <v>86.366944135874888</v>
      </c>
      <c r="K95">
        <f t="shared" si="16"/>
        <v>12687.571436565957</v>
      </c>
      <c r="L95">
        <f t="shared" si="11"/>
        <v>0.72211590626336708</v>
      </c>
      <c r="N95">
        <v>3</v>
      </c>
      <c r="O95" s="4">
        <v>0.42857142857142855</v>
      </c>
    </row>
    <row r="96" spans="1:15" x14ac:dyDescent="0.45">
      <c r="A96" s="1">
        <v>42535</v>
      </c>
      <c r="B96">
        <v>19</v>
      </c>
      <c r="C96">
        <f t="shared" si="14"/>
        <v>12561</v>
      </c>
      <c r="D96">
        <v>85</v>
      </c>
      <c r="E96">
        <f t="shared" si="12"/>
        <v>19.34982259285729</v>
      </c>
      <c r="F96">
        <f t="shared" si="13"/>
        <v>0.12894423372892563</v>
      </c>
      <c r="G96">
        <f t="shared" si="15"/>
        <v>2.2018126044526798E-3</v>
      </c>
      <c r="J96">
        <f t="shared" si="10"/>
        <v>220.41282201394338</v>
      </c>
      <c r="K96">
        <f t="shared" si="16"/>
        <v>12907.9842585799</v>
      </c>
      <c r="L96">
        <f t="shared" si="11"/>
        <v>0.91379811833815161</v>
      </c>
      <c r="N96">
        <v>7</v>
      </c>
      <c r="O96" s="4">
        <v>1</v>
      </c>
    </row>
    <row r="97" spans="1:15" x14ac:dyDescent="0.45">
      <c r="A97" s="1">
        <v>42542</v>
      </c>
      <c r="B97">
        <v>133</v>
      </c>
      <c r="C97">
        <f t="shared" si="14"/>
        <v>12694</v>
      </c>
      <c r="D97">
        <v>86</v>
      </c>
      <c r="E97">
        <f t="shared" si="12"/>
        <v>19.568120019739865</v>
      </c>
      <c r="F97">
        <f t="shared" si="13"/>
        <v>0.1300216248277094</v>
      </c>
      <c r="G97">
        <f t="shared" si="15"/>
        <v>1.0773910987837698E-3</v>
      </c>
      <c r="J97">
        <f t="shared" si="10"/>
        <v>107.85241760148055</v>
      </c>
      <c r="K97">
        <f t="shared" si="16"/>
        <v>13015.83667618138</v>
      </c>
      <c r="L97">
        <f t="shared" si="11"/>
        <v>0.23316660820196794</v>
      </c>
      <c r="N97">
        <v>4</v>
      </c>
      <c r="O97" s="4">
        <v>0.5714285714285714</v>
      </c>
    </row>
    <row r="98" spans="1:15" x14ac:dyDescent="0.45">
      <c r="A98" s="1">
        <v>42549</v>
      </c>
      <c r="B98">
        <v>93</v>
      </c>
      <c r="C98">
        <f t="shared" si="14"/>
        <v>12787</v>
      </c>
      <c r="D98">
        <v>87</v>
      </c>
      <c r="E98">
        <f t="shared" si="12"/>
        <v>19.652651281220798</v>
      </c>
      <c r="F98">
        <f t="shared" si="13"/>
        <v>0.13043846470496454</v>
      </c>
      <c r="G98">
        <f t="shared" si="15"/>
        <v>4.1683987725513183E-4</v>
      </c>
      <c r="J98">
        <f t="shared" si="10"/>
        <v>41.727826195539407</v>
      </c>
      <c r="K98">
        <f t="shared" si="16"/>
        <v>13057.564502376919</v>
      </c>
      <c r="L98">
        <f t="shared" si="11"/>
        <v>1.2287286082000948</v>
      </c>
      <c r="O98" s="4">
        <v>0</v>
      </c>
    </row>
    <row r="99" spans="1:15" x14ac:dyDescent="0.45">
      <c r="A99" s="1">
        <v>42556</v>
      </c>
      <c r="B99">
        <v>32</v>
      </c>
      <c r="C99">
        <f t="shared" si="14"/>
        <v>12819</v>
      </c>
      <c r="D99">
        <v>88</v>
      </c>
      <c r="E99">
        <f t="shared" si="12"/>
        <v>19.736767218445117</v>
      </c>
      <c r="F99">
        <f t="shared" si="13"/>
        <v>0.13085305827517482</v>
      </c>
      <c r="G99">
        <f t="shared" si="15"/>
        <v>4.1459357021028653E-4</v>
      </c>
      <c r="J99">
        <f t="shared" si="10"/>
        <v>41.502959250067804</v>
      </c>
      <c r="K99">
        <f t="shared" si="16"/>
        <v>13099.067461626988</v>
      </c>
      <c r="L99">
        <f t="shared" si="11"/>
        <v>0.22897064261874961</v>
      </c>
      <c r="O99" s="4">
        <v>0</v>
      </c>
    </row>
    <row r="100" spans="1:15" x14ac:dyDescent="0.45">
      <c r="A100" s="1">
        <v>42563</v>
      </c>
      <c r="B100">
        <v>22</v>
      </c>
      <c r="C100">
        <f t="shared" si="14"/>
        <v>12841</v>
      </c>
      <c r="D100">
        <v>89</v>
      </c>
      <c r="E100">
        <f t="shared" si="12"/>
        <v>19.820474557236167</v>
      </c>
      <c r="F100">
        <f t="shared" si="13"/>
        <v>0.13126544168627488</v>
      </c>
      <c r="G100">
        <f t="shared" si="15"/>
        <v>4.1238341110005905E-4</v>
      </c>
      <c r="J100">
        <f t="shared" si="10"/>
        <v>41.281710899685976</v>
      </c>
      <c r="K100">
        <f t="shared" si="16"/>
        <v>13140.349172526674</v>
      </c>
      <c r="L100">
        <f t="shared" si="11"/>
        <v>0.46707635123312319</v>
      </c>
      <c r="O100" s="4">
        <v>0</v>
      </c>
    </row>
    <row r="101" spans="1:15" x14ac:dyDescent="0.45">
      <c r="A101" s="1">
        <v>42570</v>
      </c>
      <c r="B101">
        <v>19</v>
      </c>
      <c r="C101">
        <f t="shared" si="14"/>
        <v>12860</v>
      </c>
      <c r="D101">
        <v>90</v>
      </c>
      <c r="E101">
        <f t="shared" si="12"/>
        <v>19.90377984032358</v>
      </c>
      <c r="F101">
        <f t="shared" si="13"/>
        <v>0.13167565011031093</v>
      </c>
      <c r="G101">
        <f t="shared" si="15"/>
        <v>4.1020842403605151E-4</v>
      </c>
      <c r="J101">
        <f t="shared" si="10"/>
        <v>41.06398345292132</v>
      </c>
      <c r="K101">
        <f t="shared" si="16"/>
        <v>13181.413155979595</v>
      </c>
      <c r="L101">
        <f t="shared" si="11"/>
        <v>0.53730743093195144</v>
      </c>
      <c r="O101" s="4">
        <v>0</v>
      </c>
    </row>
    <row r="102" spans="1:15" x14ac:dyDescent="0.45">
      <c r="A102" s="1">
        <v>42577</v>
      </c>
      <c r="B102">
        <v>23</v>
      </c>
      <c r="C102">
        <f t="shared" si="14"/>
        <v>12883</v>
      </c>
      <c r="D102">
        <v>91</v>
      </c>
      <c r="E102">
        <f t="shared" si="12"/>
        <v>19.986689434302043</v>
      </c>
      <c r="F102">
        <f t="shared" si="13"/>
        <v>0.13208371777315189</v>
      </c>
      <c r="G102">
        <f t="shared" si="15"/>
        <v>4.0806766284096074E-4</v>
      </c>
      <c r="J102">
        <f t="shared" si="10"/>
        <v>40.849682192535361</v>
      </c>
      <c r="K102">
        <f t="shared" si="16"/>
        <v>13222.26283817213</v>
      </c>
      <c r="L102">
        <f t="shared" si="11"/>
        <v>0.4369601239100242</v>
      </c>
      <c r="O102" s="4">
        <v>0</v>
      </c>
    </row>
    <row r="103" spans="1:15" x14ac:dyDescent="0.45">
      <c r="A103" s="1">
        <v>42584</v>
      </c>
      <c r="B103">
        <v>23</v>
      </c>
      <c r="C103">
        <f t="shared" si="14"/>
        <v>12906</v>
      </c>
      <c r="D103">
        <v>92</v>
      </c>
      <c r="E103">
        <f t="shared" si="12"/>
        <v>20.069209536252238</v>
      </c>
      <c r="F103">
        <f t="shared" si="13"/>
        <v>0.13248967798853284</v>
      </c>
      <c r="G103">
        <f t="shared" si="15"/>
        <v>4.0596021538094607E-4</v>
      </c>
      <c r="J103">
        <f t="shared" si="10"/>
        <v>40.638715809216187</v>
      </c>
      <c r="K103">
        <f t="shared" si="16"/>
        <v>13262.901553981346</v>
      </c>
      <c r="L103">
        <f t="shared" si="11"/>
        <v>0.43403723414941225</v>
      </c>
      <c r="O103" s="4">
        <v>0</v>
      </c>
    </row>
    <row r="104" spans="1:15" x14ac:dyDescent="0.45">
      <c r="A104" s="1">
        <v>42591</v>
      </c>
      <c r="B104">
        <v>26</v>
      </c>
      <c r="C104">
        <f t="shared" si="14"/>
        <v>12932</v>
      </c>
      <c r="D104">
        <v>93</v>
      </c>
      <c r="E104">
        <f t="shared" si="12"/>
        <v>20.151346180043681</v>
      </c>
      <c r="F104">
        <f t="shared" si="13"/>
        <v>0.13289356319864115</v>
      </c>
      <c r="G104">
        <f t="shared" si="15"/>
        <v>4.0388521010831235E-4</v>
      </c>
      <c r="J104">
        <f t="shared" si="10"/>
        <v>40.430997056534828</v>
      </c>
      <c r="K104">
        <f t="shared" si="16"/>
        <v>13303.332551037882</v>
      </c>
      <c r="L104">
        <f t="shared" si="11"/>
        <v>0.35692904224834987</v>
      </c>
      <c r="O104" s="4">
        <v>0</v>
      </c>
    </row>
    <row r="105" spans="1:15" x14ac:dyDescent="0.45">
      <c r="A105" s="1">
        <v>42598</v>
      </c>
      <c r="B105">
        <v>22</v>
      </c>
      <c r="C105">
        <f t="shared" si="14"/>
        <v>12954</v>
      </c>
      <c r="D105">
        <v>94</v>
      </c>
      <c r="E105">
        <f t="shared" si="12"/>
        <v>20.233105242338262</v>
      </c>
      <c r="F105">
        <f t="shared" si="13"/>
        <v>0.13329540499898354</v>
      </c>
      <c r="G105">
        <f t="shared" si="15"/>
        <v>4.0184180034238959E-4</v>
      </c>
      <c r="J105">
        <f t="shared" si="10"/>
        <v>40.226441177380053</v>
      </c>
      <c r="K105">
        <f t="shared" si="16"/>
        <v>13343.558992215261</v>
      </c>
      <c r="L105">
        <f t="shared" si="11"/>
        <v>0.45309603941869614</v>
      </c>
      <c r="O105" s="4">
        <v>0</v>
      </c>
    </row>
    <row r="106" spans="1:15" x14ac:dyDescent="0.45">
      <c r="A106" s="1">
        <v>42605</v>
      </c>
      <c r="B106">
        <v>16</v>
      </c>
      <c r="C106">
        <f t="shared" si="14"/>
        <v>12970</v>
      </c>
      <c r="D106">
        <v>95</v>
      </c>
      <c r="E106">
        <f t="shared" si="12"/>
        <v>20.31449244831142</v>
      </c>
      <c r="F106">
        <f t="shared" si="13"/>
        <v>0.13369523418093854</v>
      </c>
      <c r="G106">
        <f t="shared" si="15"/>
        <v>3.9982918195499706E-4</v>
      </c>
      <c r="J106">
        <f t="shared" si="10"/>
        <v>40.024967674364746</v>
      </c>
      <c r="K106">
        <f t="shared" si="16"/>
        <v>13383.583959889625</v>
      </c>
      <c r="L106">
        <f t="shared" si="11"/>
        <v>0.60024952099467388</v>
      </c>
      <c r="O106" s="4">
        <v>0</v>
      </c>
    </row>
    <row r="107" spans="1:15" x14ac:dyDescent="0.45">
      <c r="A107" s="1">
        <v>42612</v>
      </c>
      <c r="B107">
        <v>15</v>
      </c>
      <c r="C107">
        <f t="shared" si="14"/>
        <v>12985</v>
      </c>
      <c r="D107">
        <v>96</v>
      </c>
      <c r="E107">
        <f t="shared" si="12"/>
        <v>20.395513377107253</v>
      </c>
      <c r="F107">
        <f t="shared" si="13"/>
        <v>0.13409308074748891</v>
      </c>
      <c r="G107">
        <f t="shared" si="15"/>
        <v>3.9784656655036943E-4</v>
      </c>
      <c r="J107">
        <f t="shared" si="10"/>
        <v>39.826497624997884</v>
      </c>
      <c r="K107">
        <f t="shared" si="16"/>
        <v>13423.410457514623</v>
      </c>
      <c r="L107">
        <f t="shared" si="11"/>
        <v>0.62336632908978284</v>
      </c>
      <c r="O107" s="4">
        <v>0</v>
      </c>
    </row>
    <row r="108" spans="1:15" x14ac:dyDescent="0.45">
      <c r="A108" s="1">
        <v>42619</v>
      </c>
      <c r="B108">
        <v>13</v>
      </c>
      <c r="C108">
        <f t="shared" si="14"/>
        <v>12998</v>
      </c>
      <c r="D108">
        <v>97</v>
      </c>
      <c r="E108">
        <f t="shared" si="12"/>
        <v>20.476173467042571</v>
      </c>
      <c r="F108">
        <f t="shared" si="13"/>
        <v>0.13448897394665335</v>
      </c>
      <c r="G108">
        <f t="shared" si="15"/>
        <v>3.9589319916444321E-4</v>
      </c>
      <c r="J108">
        <f t="shared" ref="J108:J124" si="17">$F$1*G108</f>
        <v>39.630955453474606</v>
      </c>
      <c r="K108">
        <f t="shared" si="16"/>
        <v>13463.041412968098</v>
      </c>
      <c r="L108">
        <f t="shared" ref="L108:L124" si="18">ABS(J108-B108)/J108</f>
        <v>0.67197359106667121</v>
      </c>
      <c r="O108" s="4">
        <v>0</v>
      </c>
    </row>
    <row r="109" spans="1:15" x14ac:dyDescent="0.45">
      <c r="A109" s="1">
        <v>42626</v>
      </c>
      <c r="B109">
        <v>15</v>
      </c>
      <c r="C109">
        <f t="shared" si="14"/>
        <v>13013</v>
      </c>
      <c r="D109">
        <v>98</v>
      </c>
      <c r="E109">
        <f t="shared" si="12"/>
        <v>20.55647802057377</v>
      </c>
      <c r="F109">
        <f t="shared" si="13"/>
        <v>0.13488294229591646</v>
      </c>
      <c r="G109">
        <f t="shared" si="15"/>
        <v>3.9396834926311297E-4</v>
      </c>
      <c r="J109">
        <f t="shared" si="17"/>
        <v>39.438268029555111</v>
      </c>
      <c r="K109">
        <f t="shared" si="16"/>
        <v>13502.479680997652</v>
      </c>
      <c r="L109">
        <f t="shared" si="18"/>
        <v>0.61965875406194382</v>
      </c>
      <c r="O109" s="4">
        <v>0</v>
      </c>
    </row>
    <row r="110" spans="1:15" x14ac:dyDescent="0.45">
      <c r="A110" s="1">
        <v>42633</v>
      </c>
      <c r="B110">
        <v>14</v>
      </c>
      <c r="C110">
        <f t="shared" si="14"/>
        <v>13027</v>
      </c>
      <c r="D110">
        <v>99</v>
      </c>
      <c r="E110">
        <f t="shared" si="12"/>
        <v>20.636432209039818</v>
      </c>
      <c r="F110">
        <f t="shared" si="13"/>
        <v>0.13527501361544364</v>
      </c>
      <c r="G110">
        <f t="shared" si="15"/>
        <v>3.9207131952717633E-4</v>
      </c>
      <c r="J110">
        <f t="shared" si="17"/>
        <v>39.248365547983077</v>
      </c>
      <c r="K110">
        <f t="shared" si="16"/>
        <v>13541.728046545635</v>
      </c>
      <c r="L110">
        <f t="shared" si="18"/>
        <v>0.64329724806287014</v>
      </c>
      <c r="O110" s="4">
        <v>0</v>
      </c>
    </row>
    <row r="111" spans="1:15" x14ac:dyDescent="0.45">
      <c r="A111" s="1">
        <v>42640</v>
      </c>
      <c r="B111">
        <v>28</v>
      </c>
      <c r="C111">
        <f t="shared" si="14"/>
        <v>13055</v>
      </c>
      <c r="D111">
        <v>100</v>
      </c>
      <c r="E111">
        <f t="shared" si="12"/>
        <v>20.716041077193477</v>
      </c>
      <c r="F111">
        <f t="shared" si="13"/>
        <v>0.13566521504564943</v>
      </c>
      <c r="G111">
        <f t="shared" si="15"/>
        <v>3.9020143020579434E-4</v>
      </c>
      <c r="J111">
        <f t="shared" si="17"/>
        <v>39.061179962186145</v>
      </c>
      <c r="K111">
        <f t="shared" si="16"/>
        <v>13580.789226507821</v>
      </c>
      <c r="L111">
        <f t="shared" si="18"/>
        <v>0.28317577638192476</v>
      </c>
      <c r="O111" s="4">
        <v>0</v>
      </c>
    </row>
    <row r="112" spans="1:15" x14ac:dyDescent="0.45">
      <c r="A112" s="1">
        <v>42647</v>
      </c>
      <c r="B112">
        <v>22</v>
      </c>
      <c r="C112">
        <f t="shared" si="14"/>
        <v>13077</v>
      </c>
      <c r="D112">
        <v>101</v>
      </c>
      <c r="E112">
        <f t="shared" si="12"/>
        <v>20.795309547532273</v>
      </c>
      <c r="F112">
        <f t="shared" si="13"/>
        <v>0.1360535730602582</v>
      </c>
      <c r="G112">
        <f t="shared" si="15"/>
        <v>3.8835801460876396E-4</v>
      </c>
      <c r="J112">
        <f t="shared" si="17"/>
        <v>38.876644533029136</v>
      </c>
      <c r="K112">
        <f t="shared" si="16"/>
        <v>13619.66587104085</v>
      </c>
      <c r="L112">
        <f t="shared" si="18"/>
        <v>0.4341075402917281</v>
      </c>
      <c r="O112" s="4">
        <v>0</v>
      </c>
    </row>
    <row r="113" spans="1:15" x14ac:dyDescent="0.45">
      <c r="A113" s="1">
        <v>42654</v>
      </c>
      <c r="B113">
        <v>13</v>
      </c>
      <c r="C113">
        <f t="shared" si="14"/>
        <v>13090</v>
      </c>
      <c r="D113">
        <v>102</v>
      </c>
      <c r="E113">
        <f t="shared" si="12"/>
        <v>20.87424242443997</v>
      </c>
      <c r="F113">
        <f t="shared" si="13"/>
        <v>0.13644011351920859</v>
      </c>
      <c r="G113">
        <f t="shared" si="15"/>
        <v>3.8654045895039624E-4</v>
      </c>
      <c r="J113">
        <f t="shared" si="17"/>
        <v>38.694697817392168</v>
      </c>
      <c r="K113">
        <f t="shared" si="16"/>
        <v>13658.360568858243</v>
      </c>
      <c r="L113">
        <f t="shared" si="18"/>
        <v>0.66403665790725286</v>
      </c>
      <c r="O113" s="4">
        <v>0</v>
      </c>
    </row>
    <row r="114" spans="1:15" x14ac:dyDescent="0.45">
      <c r="A114" s="1">
        <v>42661</v>
      </c>
      <c r="B114">
        <v>13</v>
      </c>
      <c r="C114">
        <f t="shared" si="14"/>
        <v>13103</v>
      </c>
      <c r="D114">
        <v>103</v>
      </c>
      <c r="E114">
        <f t="shared" si="12"/>
        <v>20.952844398148613</v>
      </c>
      <c r="F114">
        <f t="shared" si="13"/>
        <v>0.1368248616549213</v>
      </c>
      <c r="G114">
        <f t="shared" si="15"/>
        <v>3.8474813571270916E-4</v>
      </c>
      <c r="J114">
        <f t="shared" si="17"/>
        <v>38.515276997481848</v>
      </c>
      <c r="K114">
        <f t="shared" si="16"/>
        <v>13696.875845855724</v>
      </c>
      <c r="L114">
        <f t="shared" si="18"/>
        <v>0.66247159533994915</v>
      </c>
      <c r="O114" s="4">
        <v>0</v>
      </c>
    </row>
    <row r="115" spans="1:15" x14ac:dyDescent="0.45">
      <c r="A115" s="1">
        <v>42668</v>
      </c>
      <c r="B115">
        <v>57</v>
      </c>
      <c r="C115">
        <f t="shared" si="14"/>
        <v>13160</v>
      </c>
      <c r="D115">
        <v>104</v>
      </c>
      <c r="E115">
        <f t="shared" si="12"/>
        <v>21.0311200485305</v>
      </c>
      <c r="F115">
        <f t="shared" si="13"/>
        <v>0.13720784210952219</v>
      </c>
      <c r="G115">
        <f t="shared" si="15"/>
        <v>3.829804546008897E-4</v>
      </c>
      <c r="J115">
        <f t="shared" si="17"/>
        <v>38.33832298173639</v>
      </c>
      <c r="K115">
        <f t="shared" si="16"/>
        <v>13735.214168837461</v>
      </c>
      <c r="L115">
        <f t="shared" si="18"/>
        <v>0.48676299761869241</v>
      </c>
      <c r="O115" s="4">
        <v>0</v>
      </c>
    </row>
    <row r="116" spans="1:15" x14ac:dyDescent="0.45">
      <c r="A116" s="1">
        <v>42675</v>
      </c>
      <c r="B116">
        <v>26</v>
      </c>
      <c r="C116">
        <f t="shared" si="14"/>
        <v>13186</v>
      </c>
      <c r="D116">
        <v>105</v>
      </c>
      <c r="E116">
        <f t="shared" si="12"/>
        <v>21.109073848729114</v>
      </c>
      <c r="F116">
        <f t="shared" si="13"/>
        <v>0.13758907896087824</v>
      </c>
      <c r="G116">
        <f t="shared" si="15"/>
        <v>3.8123685135604823E-4</v>
      </c>
      <c r="J116">
        <f t="shared" si="17"/>
        <v>38.163779284924502</v>
      </c>
      <c r="K116">
        <f t="shared" si="16"/>
        <v>13773.377948122386</v>
      </c>
      <c r="L116">
        <f t="shared" si="18"/>
        <v>0.31872575286927757</v>
      </c>
      <c r="O116" s="4">
        <v>0</v>
      </c>
    </row>
    <row r="117" spans="1:15" x14ac:dyDescent="0.45">
      <c r="A117" s="1">
        <v>42682</v>
      </c>
      <c r="B117">
        <v>24</v>
      </c>
      <c r="C117">
        <f t="shared" si="14"/>
        <v>13210</v>
      </c>
      <c r="D117">
        <v>106</v>
      </c>
      <c r="E117">
        <f t="shared" si="12"/>
        <v>21.186710168637099</v>
      </c>
      <c r="F117">
        <f t="shared" si="13"/>
        <v>0.13796859572420386</v>
      </c>
      <c r="G117">
        <f t="shared" si="15"/>
        <v>3.7951676332562134E-4</v>
      </c>
      <c r="J117">
        <f t="shared" si="17"/>
        <v>37.991589582616463</v>
      </c>
      <c r="K117">
        <f t="shared" si="16"/>
        <v>13811.369537705003</v>
      </c>
      <c r="L117">
        <f t="shared" si="18"/>
        <v>0.3682812363560195</v>
      </c>
      <c r="O117" s="4">
        <v>0</v>
      </c>
    </row>
    <row r="118" spans="1:15" x14ac:dyDescent="0.45">
      <c r="A118" s="1">
        <v>42689</v>
      </c>
      <c r="B118">
        <v>29</v>
      </c>
      <c r="C118">
        <f t="shared" si="14"/>
        <v>13239</v>
      </c>
      <c r="D118">
        <v>107</v>
      </c>
      <c r="E118">
        <f t="shared" si="12"/>
        <v>21.26403327822932</v>
      </c>
      <c r="F118">
        <f t="shared" si="13"/>
        <v>0.13834641538239953</v>
      </c>
      <c r="G118">
        <f t="shared" si="15"/>
        <v>3.778196581956661E-4</v>
      </c>
      <c r="J118">
        <f t="shared" si="17"/>
        <v>37.821700587435259</v>
      </c>
      <c r="K118">
        <f t="shared" si="16"/>
        <v>13849.191238292438</v>
      </c>
      <c r="L118">
        <f t="shared" si="18"/>
        <v>0.23324441922016365</v>
      </c>
      <c r="O118" s="4">
        <v>0</v>
      </c>
    </row>
    <row r="119" spans="1:15" x14ac:dyDescent="0.45">
      <c r="A119" s="1">
        <v>42696</v>
      </c>
      <c r="B119">
        <v>86</v>
      </c>
      <c r="C119">
        <f t="shared" si="14"/>
        <v>13325</v>
      </c>
      <c r="D119">
        <v>108</v>
      </c>
      <c r="E119">
        <f t="shared" si="12"/>
        <v>21.341047350758188</v>
      </c>
      <c r="F119">
        <f t="shared" si="13"/>
        <v>0.1387225603986062</v>
      </c>
      <c r="G119">
        <f t="shared" si="15"/>
        <v>3.7614501620666929E-4</v>
      </c>
      <c r="J119">
        <f t="shared" si="17"/>
        <v>37.654060268767182</v>
      </c>
      <c r="K119">
        <f t="shared" si="16"/>
        <v>13886.845298561206</v>
      </c>
      <c r="L119">
        <f t="shared" si="18"/>
        <v>1.2839502403233312</v>
      </c>
      <c r="O119" s="4">
        <v>0</v>
      </c>
    </row>
    <row r="120" spans="1:15" x14ac:dyDescent="0.45">
      <c r="A120" s="1">
        <v>42703</v>
      </c>
      <c r="B120">
        <v>27</v>
      </c>
      <c r="C120">
        <f t="shared" si="14"/>
        <v>13352</v>
      </c>
      <c r="D120">
        <v>109</v>
      </c>
      <c r="E120">
        <f t="shared" si="12"/>
        <v>21.417756465818172</v>
      </c>
      <c r="F120">
        <f t="shared" si="13"/>
        <v>0.13909705273534057</v>
      </c>
      <c r="G120">
        <f t="shared" si="15"/>
        <v>3.7449233673436666E-4</v>
      </c>
      <c r="J120">
        <f t="shared" si="17"/>
        <v>37.488618511535854</v>
      </c>
      <c r="K120">
        <f t="shared" si="16"/>
        <v>13924.333917072741</v>
      </c>
      <c r="L120">
        <f t="shared" si="18"/>
        <v>0.27978140907775345</v>
      </c>
      <c r="O120" s="4">
        <v>0</v>
      </c>
    </row>
    <row r="121" spans="1:15" x14ac:dyDescent="0.45">
      <c r="A121" s="1">
        <v>42710</v>
      </c>
      <c r="B121">
        <v>32</v>
      </c>
      <c r="C121">
        <f t="shared" si="14"/>
        <v>13384</v>
      </c>
      <c r="D121">
        <v>110</v>
      </c>
      <c r="E121">
        <f t="shared" si="12"/>
        <v>21.494164612286173</v>
      </c>
      <c r="F121">
        <f t="shared" si="13"/>
        <v>0.13946991386693747</v>
      </c>
      <c r="G121">
        <f t="shared" si="15"/>
        <v>3.7286113159690215E-4</v>
      </c>
      <c r="J121">
        <f t="shared" si="17"/>
        <v>37.325326446214262</v>
      </c>
      <c r="K121">
        <f t="shared" si="16"/>
        <v>13961.659243518956</v>
      </c>
      <c r="L121">
        <f t="shared" si="18"/>
        <v>0.14267327183026918</v>
      </c>
      <c r="O121" s="4">
        <v>0</v>
      </c>
    </row>
    <row r="122" spans="1:15" x14ac:dyDescent="0.45">
      <c r="A122" s="1">
        <v>42717</v>
      </c>
      <c r="B122">
        <v>19</v>
      </c>
      <c r="C122">
        <f t="shared" si="14"/>
        <v>13403</v>
      </c>
      <c r="D122">
        <v>111</v>
      </c>
      <c r="E122">
        <f t="shared" si="12"/>
        <v>21.570275691143586</v>
      </c>
      <c r="F122">
        <f t="shared" si="13"/>
        <v>0.13984116479636138</v>
      </c>
      <c r="G122">
        <f t="shared" si="15"/>
        <v>3.7125092942391635E-4</v>
      </c>
      <c r="J122">
        <f t="shared" si="17"/>
        <v>37.164136886193099</v>
      </c>
      <c r="K122">
        <f t="shared" si="16"/>
        <v>13998.823380405149</v>
      </c>
      <c r="L122">
        <f t="shared" si="18"/>
        <v>0.48875443930843132</v>
      </c>
      <c r="O122" s="4">
        <v>0</v>
      </c>
    </row>
    <row r="123" spans="1:15" x14ac:dyDescent="0.45">
      <c r="A123" s="1">
        <v>42724</v>
      </c>
      <c r="B123">
        <v>217</v>
      </c>
      <c r="C123">
        <f t="shared" si="14"/>
        <v>13620</v>
      </c>
      <c r="D123">
        <v>112</v>
      </c>
      <c r="E123">
        <f t="shared" si="12"/>
        <v>21.81693953577458</v>
      </c>
      <c r="F123">
        <f t="shared" si="13"/>
        <v>0.14104322938725553</v>
      </c>
      <c r="G123">
        <f t="shared" si="15"/>
        <v>1.2020645908941419E-3</v>
      </c>
      <c r="J123">
        <f t="shared" si="17"/>
        <v>120.33287855025009</v>
      </c>
      <c r="K123">
        <f t="shared" si="16"/>
        <v>14119.1562589554</v>
      </c>
      <c r="L123">
        <f t="shared" si="18"/>
        <v>0.80333091516116661</v>
      </c>
      <c r="M123" s="3"/>
      <c r="N123">
        <v>5</v>
      </c>
      <c r="O123" s="4">
        <v>0.7142857142857143</v>
      </c>
    </row>
    <row r="124" spans="1:15" x14ac:dyDescent="0.45">
      <c r="A124" s="1">
        <v>42731</v>
      </c>
      <c r="B124">
        <v>288</v>
      </c>
      <c r="C124">
        <f t="shared" si="14"/>
        <v>13908</v>
      </c>
      <c r="D124">
        <v>113</v>
      </c>
      <c r="E124">
        <f t="shared" si="12"/>
        <v>22.210831922300713</v>
      </c>
      <c r="F124">
        <f t="shared" si="13"/>
        <v>0.14295929913146074</v>
      </c>
      <c r="G124">
        <f t="shared" si="15"/>
        <v>1.9160697442052177E-3</v>
      </c>
      <c r="J124">
        <f t="shared" si="17"/>
        <v>191.80848481008098</v>
      </c>
      <c r="K124">
        <f t="shared" si="16"/>
        <v>14310.96474376548</v>
      </c>
      <c r="L124">
        <f t="shared" si="18"/>
        <v>0.50149770634580093</v>
      </c>
      <c r="N124">
        <v>7</v>
      </c>
      <c r="O124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9BD9-EC55-41F0-9718-FAF9E3DE9E53}">
  <dimension ref="A1:R124"/>
  <sheetViews>
    <sheetView zoomScale="92" zoomScaleNormal="120" workbookViewId="0">
      <selection activeCell="P64" sqref="P64"/>
    </sheetView>
  </sheetViews>
  <sheetFormatPr defaultRowHeight="14.25" x14ac:dyDescent="0.45"/>
  <cols>
    <col min="1" max="1" width="12.59765625" customWidth="1"/>
    <col min="6" max="6" width="11.86328125" bestFit="1" customWidth="1"/>
    <col min="7" max="7" width="12" bestFit="1" customWidth="1"/>
    <col min="14" max="14" width="11.53125" customWidth="1"/>
  </cols>
  <sheetData>
    <row r="1" spans="1:18" x14ac:dyDescent="0.45">
      <c r="A1" t="s">
        <v>3</v>
      </c>
      <c r="B1">
        <v>27496.43913626581</v>
      </c>
      <c r="E1" t="s">
        <v>11</v>
      </c>
      <c r="F1">
        <f>SUM(B12:B72)/F72</f>
        <v>100093.12116854177</v>
      </c>
    </row>
    <row r="2" spans="1:18" x14ac:dyDescent="0.45">
      <c r="A2" t="s">
        <v>1</v>
      </c>
      <c r="B2">
        <v>3454372.2247150824</v>
      </c>
    </row>
    <row r="3" spans="1:18" x14ac:dyDescent="0.45">
      <c r="A3" t="s">
        <v>4</v>
      </c>
      <c r="B3">
        <v>0.49237401251503776</v>
      </c>
      <c r="P3" t="s">
        <v>12</v>
      </c>
    </row>
    <row r="4" spans="1:18" x14ac:dyDescent="0.45">
      <c r="A4" t="s">
        <v>13</v>
      </c>
      <c r="B4">
        <v>2.5713212393810154E-2</v>
      </c>
      <c r="G4" t="s">
        <v>8</v>
      </c>
      <c r="H4">
        <f>SUM(H12:H73)</f>
        <v>-73825.976929026845</v>
      </c>
      <c r="L4" t="s">
        <v>34</v>
      </c>
      <c r="P4" t="s">
        <v>15</v>
      </c>
      <c r="R4" t="s">
        <v>16</v>
      </c>
    </row>
    <row r="5" spans="1:18" x14ac:dyDescent="0.45">
      <c r="A5" t="s">
        <v>30</v>
      </c>
      <c r="B5">
        <v>1.687242013015509</v>
      </c>
      <c r="G5" t="s">
        <v>33</v>
      </c>
      <c r="H5">
        <f>-2*H4+7*LN(61)</f>
        <v>147680.72997510291</v>
      </c>
      <c r="L5">
        <f>MEDIAN(L12:L124)</f>
        <v>0.33271765019900984</v>
      </c>
      <c r="P5" t="s">
        <v>17</v>
      </c>
      <c r="R5" t="s">
        <v>18</v>
      </c>
    </row>
    <row r="6" spans="1:18" x14ac:dyDescent="0.45">
      <c r="A6" t="s">
        <v>31</v>
      </c>
      <c r="B6">
        <v>0.95557987667170063</v>
      </c>
      <c r="P6" t="s">
        <v>19</v>
      </c>
      <c r="R6" t="s">
        <v>20</v>
      </c>
    </row>
    <row r="7" spans="1:18" x14ac:dyDescent="0.45">
      <c r="A7" t="s">
        <v>37</v>
      </c>
      <c r="B7">
        <v>1.05994051652411</v>
      </c>
    </row>
    <row r="10" spans="1:18" x14ac:dyDescent="0.45">
      <c r="C10" t="s">
        <v>21</v>
      </c>
      <c r="D10" t="s">
        <v>0</v>
      </c>
      <c r="E10" t="s">
        <v>22</v>
      </c>
      <c r="F10" t="s">
        <v>23</v>
      </c>
      <c r="G10" t="s">
        <v>24</v>
      </c>
      <c r="H10" t="s">
        <v>25</v>
      </c>
      <c r="J10" t="s">
        <v>26</v>
      </c>
      <c r="K10" t="s">
        <v>27</v>
      </c>
      <c r="L10" t="s">
        <v>28</v>
      </c>
      <c r="N10" t="s">
        <v>29</v>
      </c>
      <c r="O10" t="s">
        <v>32</v>
      </c>
      <c r="P10" t="s">
        <v>37</v>
      </c>
    </row>
    <row r="11" spans="1:18" x14ac:dyDescent="0.45">
      <c r="N11" s="5">
        <f>B5</f>
        <v>1.687242013015509</v>
      </c>
      <c r="O11" s="2">
        <f>B6</f>
        <v>0.95557987667170063</v>
      </c>
      <c r="P11" s="2">
        <f>B7</f>
        <v>1.05994051652411</v>
      </c>
    </row>
    <row r="12" spans="1:18" x14ac:dyDescent="0.45">
      <c r="A12" s="1">
        <v>41947</v>
      </c>
      <c r="B12">
        <v>3344</v>
      </c>
      <c r="C12">
        <f>B12</f>
        <v>3344</v>
      </c>
      <c r="D12">
        <v>1</v>
      </c>
      <c r="E12">
        <f>(D12^$B$3-(D12-1)^$B$3)*EXP(SUMPRODUCT(N12:P12,$N$11:$P$11))+E11</f>
        <v>1</v>
      </c>
      <c r="F12">
        <f>(1-($B$2/($B$2+E12))^$B$1)*(1-$B$4)+$B$4</f>
        <v>3.3437647873415112E-2</v>
      </c>
      <c r="G12">
        <f>F12</f>
        <v>3.3437647873415112E-2</v>
      </c>
      <c r="H12">
        <f>B12*IFERROR(LN(G12),-10000)</f>
        <v>-11363.155550051442</v>
      </c>
      <c r="J12">
        <f t="shared" ref="J12:J43" si="0">$F$1*G12</f>
        <v>3346.8785401847717</v>
      </c>
      <c r="K12">
        <f>J12</f>
        <v>3346.8785401847717</v>
      </c>
      <c r="L12">
        <f t="shared" ref="L12:L43" si="1">ABS(J12-B12)/J12</f>
        <v>8.6006711932032668E-4</v>
      </c>
      <c r="N12" s="4">
        <v>0</v>
      </c>
      <c r="O12">
        <v>0</v>
      </c>
      <c r="P12">
        <v>0</v>
      </c>
    </row>
    <row r="13" spans="1:18" x14ac:dyDescent="0.45">
      <c r="A13" s="1">
        <v>41954</v>
      </c>
      <c r="B13">
        <v>501</v>
      </c>
      <c r="C13">
        <f>B13+C12</f>
        <v>3845</v>
      </c>
      <c r="D13">
        <v>2</v>
      </c>
      <c r="E13">
        <f t="shared" ref="E13:E76" si="2">(D13^$B$3-(D13-1)^$B$3)*EXP(SUMPRODUCT(N13:P13,$N$11:$P$11))+E12</f>
        <v>1.4067578485960082</v>
      </c>
      <c r="F13">
        <f t="shared" ref="F13:F76" si="3">(1-($B$2/($B$2+E13))^$B$1)*(1-$B$4)+$B$4</f>
        <v>3.6562072912199595E-2</v>
      </c>
      <c r="G13">
        <f>F13-F12</f>
        <v>3.1244250387844827E-3</v>
      </c>
      <c r="H13">
        <f t="shared" ref="H13:H72" si="4">B13*IFERROR(LN(G13),-10000)</f>
        <v>-2890.0210051555759</v>
      </c>
      <c r="J13">
        <f t="shared" si="0"/>
        <v>312.73345398908106</v>
      </c>
      <c r="K13">
        <f>J13+K12</f>
        <v>3659.611994173853</v>
      </c>
      <c r="L13">
        <f t="shared" si="1"/>
        <v>0.60200321906556309</v>
      </c>
      <c r="N13" s="4">
        <v>0</v>
      </c>
      <c r="O13">
        <v>0</v>
      </c>
      <c r="P13">
        <v>0</v>
      </c>
    </row>
    <row r="14" spans="1:18" x14ac:dyDescent="0.45">
      <c r="A14" s="1">
        <v>41961</v>
      </c>
      <c r="B14">
        <v>235</v>
      </c>
      <c r="C14">
        <f t="shared" ref="C14:C77" si="5">B14+C13</f>
        <v>4080</v>
      </c>
      <c r="D14">
        <v>3</v>
      </c>
      <c r="E14">
        <f t="shared" si="2"/>
        <v>1.7176002974667246</v>
      </c>
      <c r="F14">
        <f t="shared" si="3"/>
        <v>3.8942933772352278E-2</v>
      </c>
      <c r="G14">
        <f t="shared" ref="G14:G77" si="6">F14-F13</f>
        <v>2.3808608601526837E-3</v>
      </c>
      <c r="H14">
        <f t="shared" si="4"/>
        <v>-1419.4688904267375</v>
      </c>
      <c r="J14">
        <f t="shared" si="0"/>
        <v>238.30779456070115</v>
      </c>
      <c r="K14">
        <f t="shared" ref="K14:K77" si="7">J14+K13</f>
        <v>3897.919788734554</v>
      </c>
      <c r="L14">
        <f t="shared" si="1"/>
        <v>1.3880345654655461E-2</v>
      </c>
      <c r="N14" s="4">
        <v>0</v>
      </c>
      <c r="O14">
        <v>0</v>
      </c>
      <c r="P14">
        <v>0</v>
      </c>
    </row>
    <row r="15" spans="1:18" x14ac:dyDescent="0.45">
      <c r="A15" s="1">
        <v>41968</v>
      </c>
      <c r="B15">
        <v>574</v>
      </c>
      <c r="C15">
        <f t="shared" si="5"/>
        <v>4654</v>
      </c>
      <c r="D15">
        <v>4</v>
      </c>
      <c r="E15">
        <f t="shared" si="2"/>
        <v>2.3972019046422712</v>
      </c>
      <c r="F15">
        <f t="shared" si="3"/>
        <v>4.4127787354315114E-2</v>
      </c>
      <c r="G15">
        <f t="shared" si="6"/>
        <v>5.1848535819628352E-3</v>
      </c>
      <c r="H15">
        <f t="shared" si="4"/>
        <v>-3020.3958502950463</v>
      </c>
      <c r="J15">
        <f t="shared" si="0"/>
        <v>518.96817782055382</v>
      </c>
      <c r="K15">
        <f t="shared" si="7"/>
        <v>4416.8879665551076</v>
      </c>
      <c r="L15">
        <f t="shared" si="1"/>
        <v>0.10604084129118761</v>
      </c>
      <c r="N15" s="4">
        <v>0</v>
      </c>
      <c r="O15">
        <v>1</v>
      </c>
      <c r="P15">
        <v>0</v>
      </c>
    </row>
    <row r="16" spans="1:18" x14ac:dyDescent="0.45">
      <c r="A16" s="1">
        <v>41975</v>
      </c>
      <c r="B16">
        <v>241</v>
      </c>
      <c r="C16">
        <f t="shared" si="5"/>
        <v>4895</v>
      </c>
      <c r="D16">
        <v>5</v>
      </c>
      <c r="E16">
        <f t="shared" si="2"/>
        <v>2.6270254717113226</v>
      </c>
      <c r="F16">
        <f t="shared" si="3"/>
        <v>4.587483287952418E-2</v>
      </c>
      <c r="G16">
        <f t="shared" si="6"/>
        <v>1.7470455252090664E-3</v>
      </c>
      <c r="H16">
        <f t="shared" si="4"/>
        <v>-1530.3088345711392</v>
      </c>
      <c r="J16">
        <f t="shared" si="0"/>
        <v>174.86723944170976</v>
      </c>
      <c r="K16">
        <f t="shared" si="7"/>
        <v>4591.7552059968175</v>
      </c>
      <c r="L16">
        <f t="shared" si="1"/>
        <v>0.37818839463257459</v>
      </c>
      <c r="N16" s="4">
        <v>0</v>
      </c>
      <c r="O16">
        <v>0</v>
      </c>
      <c r="P16">
        <v>0</v>
      </c>
    </row>
    <row r="17" spans="1:16" x14ac:dyDescent="0.45">
      <c r="A17" s="1">
        <v>41982</v>
      </c>
      <c r="B17">
        <v>160</v>
      </c>
      <c r="C17">
        <f t="shared" si="5"/>
        <v>5055</v>
      </c>
      <c r="D17">
        <v>6</v>
      </c>
      <c r="E17">
        <f t="shared" si="2"/>
        <v>2.8344819592679547</v>
      </c>
      <c r="F17">
        <f t="shared" si="3"/>
        <v>4.7449108676982168E-2</v>
      </c>
      <c r="G17">
        <f t="shared" si="6"/>
        <v>1.5742757974579885E-3</v>
      </c>
      <c r="H17">
        <f t="shared" si="4"/>
        <v>-1032.6335877740614</v>
      </c>
      <c r="J17">
        <f t="shared" si="0"/>
        <v>157.57417814766515</v>
      </c>
      <c r="K17">
        <f t="shared" si="7"/>
        <v>4749.3293841444829</v>
      </c>
      <c r="L17">
        <f t="shared" si="1"/>
        <v>1.5394792984809823E-2</v>
      </c>
      <c r="N17" s="4">
        <v>0</v>
      </c>
      <c r="O17">
        <v>0</v>
      </c>
      <c r="P17">
        <v>0</v>
      </c>
    </row>
    <row r="18" spans="1:16" x14ac:dyDescent="0.45">
      <c r="A18" s="1">
        <v>41989</v>
      </c>
      <c r="B18">
        <v>426</v>
      </c>
      <c r="C18">
        <f t="shared" si="5"/>
        <v>5481</v>
      </c>
      <c r="D18">
        <v>7</v>
      </c>
      <c r="E18">
        <f t="shared" si="2"/>
        <v>3.4703509052169021</v>
      </c>
      <c r="F18">
        <f>(1-($B$2/($B$2+E18))^$B$1)*(1-$B$4)+$B$4</f>
        <v>5.2258212069167025E-2</v>
      </c>
      <c r="G18">
        <f t="shared" si="6"/>
        <v>4.8091033921848561E-3</v>
      </c>
      <c r="H18">
        <f t="shared" si="4"/>
        <v>-2273.6662069234526</v>
      </c>
      <c r="J18">
        <f t="shared" si="0"/>
        <v>481.35816854600404</v>
      </c>
      <c r="K18">
        <f t="shared" si="7"/>
        <v>5230.6875526904869</v>
      </c>
      <c r="L18">
        <f t="shared" si="1"/>
        <v>0.11500411162278507</v>
      </c>
      <c r="N18" s="4">
        <v>0.7142857142857143</v>
      </c>
      <c r="O18">
        <v>0</v>
      </c>
      <c r="P18">
        <v>0</v>
      </c>
    </row>
    <row r="19" spans="1:16" x14ac:dyDescent="0.45">
      <c r="A19" s="1">
        <v>41996</v>
      </c>
      <c r="B19">
        <v>458</v>
      </c>
      <c r="C19">
        <f t="shared" si="5"/>
        <v>5939</v>
      </c>
      <c r="D19">
        <v>8</v>
      </c>
      <c r="E19">
        <f t="shared" si="2"/>
        <v>4.4277605390360222</v>
      </c>
      <c r="F19">
        <f t="shared" si="3"/>
        <v>5.9453378576360849E-2</v>
      </c>
      <c r="G19">
        <f t="shared" si="6"/>
        <v>7.1951665071938245E-3</v>
      </c>
      <c r="H19">
        <f t="shared" si="4"/>
        <v>-2259.930374952974</v>
      </c>
      <c r="J19">
        <f t="shared" si="0"/>
        <v>720.18667303238487</v>
      </c>
      <c r="K19">
        <f t="shared" si="7"/>
        <v>5950.8742257228714</v>
      </c>
      <c r="L19">
        <f t="shared" si="1"/>
        <v>0.36405376946012308</v>
      </c>
      <c r="N19" s="4">
        <v>1</v>
      </c>
      <c r="O19">
        <v>0</v>
      </c>
      <c r="P19">
        <v>0</v>
      </c>
    </row>
    <row r="20" spans="1:16" x14ac:dyDescent="0.45">
      <c r="A20" s="1">
        <v>42003</v>
      </c>
      <c r="B20">
        <v>374</v>
      </c>
      <c r="C20">
        <f t="shared" si="5"/>
        <v>6313</v>
      </c>
      <c r="D20">
        <v>9</v>
      </c>
      <c r="E20">
        <f t="shared" si="2"/>
        <v>4.8636835467888764</v>
      </c>
      <c r="F20">
        <f t="shared" si="3"/>
        <v>6.2711322437902672E-2</v>
      </c>
      <c r="G20">
        <f t="shared" si="6"/>
        <v>3.2579438615418232E-3</v>
      </c>
      <c r="H20">
        <f t="shared" si="4"/>
        <v>-2141.7704659655251</v>
      </c>
      <c r="J20">
        <f t="shared" si="0"/>
        <v>326.09776969361258</v>
      </c>
      <c r="K20">
        <f t="shared" si="7"/>
        <v>6276.9719954164839</v>
      </c>
      <c r="L20">
        <f t="shared" si="1"/>
        <v>0.14689530183353997</v>
      </c>
      <c r="N20" s="4">
        <v>0.5714285714285714</v>
      </c>
      <c r="O20">
        <v>0</v>
      </c>
      <c r="P20">
        <v>0</v>
      </c>
    </row>
    <row r="21" spans="1:16" x14ac:dyDescent="0.45">
      <c r="A21" s="1">
        <v>42010</v>
      </c>
      <c r="B21">
        <v>167</v>
      </c>
      <c r="C21">
        <f t="shared" si="5"/>
        <v>6480</v>
      </c>
      <c r="D21">
        <v>10</v>
      </c>
      <c r="E21">
        <f t="shared" si="2"/>
        <v>5.020767137837387</v>
      </c>
      <c r="F21">
        <f t="shared" si="3"/>
        <v>6.3882544938453148E-2</v>
      </c>
      <c r="G21">
        <f t="shared" si="6"/>
        <v>1.1712225005504756E-3</v>
      </c>
      <c r="H21">
        <f t="shared" si="4"/>
        <v>-1127.2011029688324</v>
      </c>
      <c r="J21">
        <f t="shared" si="0"/>
        <v>117.23131566292123</v>
      </c>
      <c r="K21">
        <f t="shared" si="7"/>
        <v>6394.2033110794055</v>
      </c>
      <c r="L21">
        <f t="shared" si="1"/>
        <v>0.42453404242412651</v>
      </c>
      <c r="N21" s="4">
        <v>0</v>
      </c>
      <c r="O21">
        <v>0</v>
      </c>
      <c r="P21">
        <v>0</v>
      </c>
    </row>
    <row r="22" spans="1:16" x14ac:dyDescent="0.45">
      <c r="A22" s="1">
        <v>42017</v>
      </c>
      <c r="B22">
        <v>106</v>
      </c>
      <c r="C22">
        <f t="shared" si="5"/>
        <v>6586</v>
      </c>
      <c r="D22">
        <v>11</v>
      </c>
      <c r="E22">
        <f t="shared" si="2"/>
        <v>5.1700598527874382</v>
      </c>
      <c r="F22">
        <f t="shared" si="3"/>
        <v>6.4994321767368357E-2</v>
      </c>
      <c r="G22">
        <f t="shared" si="6"/>
        <v>1.1117768289152091E-3</v>
      </c>
      <c r="H22">
        <f t="shared" si="4"/>
        <v>-720.9903544519957</v>
      </c>
      <c r="J22">
        <f t="shared" si="0"/>
        <v>111.28121284898715</v>
      </c>
      <c r="K22">
        <f t="shared" si="7"/>
        <v>6505.4845239283923</v>
      </c>
      <c r="L22">
        <f t="shared" si="1"/>
        <v>4.7458261046758717E-2</v>
      </c>
      <c r="N22" s="4">
        <v>0</v>
      </c>
      <c r="O22">
        <v>0</v>
      </c>
      <c r="P22">
        <v>0</v>
      </c>
    </row>
    <row r="23" spans="1:16" x14ac:dyDescent="0.45">
      <c r="A23" s="1">
        <v>42024</v>
      </c>
      <c r="B23">
        <v>75</v>
      </c>
      <c r="C23">
        <f t="shared" si="5"/>
        <v>6661</v>
      </c>
      <c r="D23">
        <v>12</v>
      </c>
      <c r="E23">
        <f t="shared" si="2"/>
        <v>5.312608179949839</v>
      </c>
      <c r="F23">
        <f t="shared" si="3"/>
        <v>6.6054641076600973E-2</v>
      </c>
      <c r="G23">
        <f t="shared" si="6"/>
        <v>1.0603193092326157E-3</v>
      </c>
      <c r="H23">
        <f t="shared" si="4"/>
        <v>-513.68888858214325</v>
      </c>
      <c r="J23">
        <f t="shared" si="0"/>
        <v>106.13066909636471</v>
      </c>
      <c r="K23">
        <f t="shared" si="7"/>
        <v>6611.615193024757</v>
      </c>
      <c r="L23">
        <f t="shared" si="1"/>
        <v>0.29332396904139585</v>
      </c>
      <c r="N23" s="4">
        <v>0</v>
      </c>
      <c r="O23">
        <v>0</v>
      </c>
      <c r="P23">
        <v>0</v>
      </c>
    </row>
    <row r="24" spans="1:16" x14ac:dyDescent="0.45">
      <c r="A24" s="1">
        <v>42031</v>
      </c>
      <c r="B24">
        <v>62</v>
      </c>
      <c r="C24">
        <f t="shared" si="5"/>
        <v>6723</v>
      </c>
      <c r="D24">
        <v>13</v>
      </c>
      <c r="E24">
        <f t="shared" si="2"/>
        <v>5.4492437520794219</v>
      </c>
      <c r="F24">
        <f t="shared" si="3"/>
        <v>6.7069850745926959E-2</v>
      </c>
      <c r="G24">
        <f t="shared" si="6"/>
        <v>1.0152096693259866E-3</v>
      </c>
      <c r="H24">
        <f t="shared" si="4"/>
        <v>-427.34492725751358</v>
      </c>
      <c r="J24">
        <f t="shared" si="0"/>
        <v>101.61550444332119</v>
      </c>
      <c r="K24">
        <f t="shared" si="7"/>
        <v>6713.2306974680778</v>
      </c>
      <c r="L24">
        <f t="shared" si="1"/>
        <v>0.38985688906772897</v>
      </c>
      <c r="N24" s="4">
        <v>0</v>
      </c>
      <c r="O24">
        <v>0</v>
      </c>
      <c r="P24">
        <v>0</v>
      </c>
    </row>
    <row r="25" spans="1:16" x14ac:dyDescent="0.45">
      <c r="A25" s="1">
        <v>42038</v>
      </c>
      <c r="B25">
        <v>67</v>
      </c>
      <c r="C25">
        <f t="shared" si="5"/>
        <v>6790</v>
      </c>
      <c r="D25">
        <v>14</v>
      </c>
      <c r="E25">
        <f t="shared" si="2"/>
        <v>5.580640420649746</v>
      </c>
      <c r="F25">
        <f t="shared" si="3"/>
        <v>6.8045094137430137E-2</v>
      </c>
      <c r="G25">
        <f t="shared" si="6"/>
        <v>9.7524339150317774E-4</v>
      </c>
      <c r="H25">
        <f t="shared" si="4"/>
        <v>-464.49917354916522</v>
      </c>
      <c r="J25">
        <f t="shared" si="0"/>
        <v>97.615154954547179</v>
      </c>
      <c r="K25">
        <f t="shared" si="7"/>
        <v>6810.8458524226253</v>
      </c>
      <c r="L25">
        <f t="shared" si="1"/>
        <v>0.31363116689004489</v>
      </c>
      <c r="N25" s="4">
        <v>0</v>
      </c>
      <c r="O25">
        <v>0</v>
      </c>
      <c r="P25">
        <v>0</v>
      </c>
    </row>
    <row r="26" spans="1:16" x14ac:dyDescent="0.45">
      <c r="A26" s="1">
        <v>42045</v>
      </c>
      <c r="B26">
        <v>75</v>
      </c>
      <c r="C26">
        <f t="shared" si="5"/>
        <v>6865</v>
      </c>
      <c r="D26">
        <v>15</v>
      </c>
      <c r="E26">
        <f t="shared" si="2"/>
        <v>5.7073532071125053</v>
      </c>
      <c r="F26">
        <f t="shared" si="3"/>
        <v>6.8984607479169444E-2</v>
      </c>
      <c r="G26">
        <f t="shared" si="6"/>
        <v>9.3951334173930645E-4</v>
      </c>
      <c r="H26">
        <f t="shared" si="4"/>
        <v>-522.76114037386742</v>
      </c>
      <c r="J26">
        <f t="shared" si="0"/>
        <v>94.038822754173992</v>
      </c>
      <c r="K26">
        <f t="shared" si="7"/>
        <v>6904.8846751767996</v>
      </c>
      <c r="L26">
        <f t="shared" si="1"/>
        <v>0.20245705121110671</v>
      </c>
      <c r="N26" s="4">
        <v>0</v>
      </c>
      <c r="O26">
        <v>0</v>
      </c>
      <c r="P26">
        <v>0</v>
      </c>
    </row>
    <row r="27" spans="1:16" x14ac:dyDescent="0.45">
      <c r="A27" s="1">
        <v>42052</v>
      </c>
      <c r="B27">
        <v>72</v>
      </c>
      <c r="C27">
        <f t="shared" si="5"/>
        <v>6937</v>
      </c>
      <c r="D27">
        <v>16</v>
      </c>
      <c r="E27">
        <f t="shared" si="2"/>
        <v>5.8298457032512143</v>
      </c>
      <c r="F27">
        <f t="shared" si="3"/>
        <v>6.9891929048246773E-2</v>
      </c>
      <c r="G27">
        <f t="shared" si="6"/>
        <v>9.0732156907732953E-4</v>
      </c>
      <c r="H27">
        <f t="shared" si="4"/>
        <v>-504.36098130626976</v>
      </c>
      <c r="J27">
        <f t="shared" si="0"/>
        <v>90.816647752488578</v>
      </c>
      <c r="K27">
        <f t="shared" si="7"/>
        <v>6995.7013229292879</v>
      </c>
      <c r="L27">
        <f t="shared" si="1"/>
        <v>0.20719381543097048</v>
      </c>
      <c r="N27" s="4">
        <v>0</v>
      </c>
      <c r="O27">
        <v>0</v>
      </c>
      <c r="P27">
        <v>0</v>
      </c>
    </row>
    <row r="28" spans="1:16" x14ac:dyDescent="0.45">
      <c r="A28" s="1">
        <v>42059</v>
      </c>
      <c r="B28">
        <v>102</v>
      </c>
      <c r="C28">
        <f t="shared" si="5"/>
        <v>7039</v>
      </c>
      <c r="D28">
        <v>17</v>
      </c>
      <c r="E28">
        <f t="shared" si="2"/>
        <v>5.948509849433024</v>
      </c>
      <c r="F28">
        <f t="shared" si="3"/>
        <v>7.0770050169868523E-2</v>
      </c>
      <c r="G28">
        <f t="shared" si="6"/>
        <v>8.7812112162174993E-4</v>
      </c>
      <c r="H28">
        <f t="shared" si="4"/>
        <v>-717.84805425526304</v>
      </c>
      <c r="J28">
        <f t="shared" si="0"/>
        <v>87.893883827141622</v>
      </c>
      <c r="K28">
        <f t="shared" si="7"/>
        <v>7083.5952067564294</v>
      </c>
      <c r="L28">
        <f t="shared" si="1"/>
        <v>0.16049030442892331</v>
      </c>
      <c r="N28" s="4">
        <v>0</v>
      </c>
      <c r="O28">
        <v>0</v>
      </c>
      <c r="P28">
        <v>0</v>
      </c>
    </row>
    <row r="29" spans="1:16" x14ac:dyDescent="0.45">
      <c r="A29" s="1">
        <v>42066</v>
      </c>
      <c r="B29">
        <v>207</v>
      </c>
      <c r="C29">
        <f t="shared" si="5"/>
        <v>7246</v>
      </c>
      <c r="D29">
        <v>18</v>
      </c>
      <c r="E29">
        <f t="shared" si="2"/>
        <v>6.2479741158512079</v>
      </c>
      <c r="F29">
        <f t="shared" si="3"/>
        <v>7.2982417572493907E-2</v>
      </c>
      <c r="G29">
        <f t="shared" si="6"/>
        <v>2.2123674026253842E-3</v>
      </c>
      <c r="H29">
        <f t="shared" si="4"/>
        <v>-1265.5342675762442</v>
      </c>
      <c r="J29">
        <f t="shared" si="0"/>
        <v>221.4427585003146</v>
      </c>
      <c r="K29">
        <f t="shared" si="7"/>
        <v>7305.0379652567444</v>
      </c>
      <c r="L29">
        <f t="shared" si="1"/>
        <v>6.5221182205847925E-2</v>
      </c>
      <c r="N29" s="4">
        <v>0</v>
      </c>
      <c r="O29">
        <v>1</v>
      </c>
      <c r="P29">
        <v>0</v>
      </c>
    </row>
    <row r="30" spans="1:16" x14ac:dyDescent="0.45">
      <c r="A30" s="1">
        <v>42073</v>
      </c>
      <c r="B30">
        <v>57</v>
      </c>
      <c r="C30">
        <f t="shared" si="5"/>
        <v>7303</v>
      </c>
      <c r="D30">
        <v>19</v>
      </c>
      <c r="E30">
        <f t="shared" si="2"/>
        <v>6.3599401505447553</v>
      </c>
      <c r="F30">
        <f t="shared" si="3"/>
        <v>7.3808241163343821E-2</v>
      </c>
      <c r="G30">
        <f t="shared" si="6"/>
        <v>8.2582359084991397E-4</v>
      </c>
      <c r="H30">
        <f t="shared" si="4"/>
        <v>-404.6503745261823</v>
      </c>
      <c r="J30">
        <f t="shared" si="0"/>
        <v>82.659260742780702</v>
      </c>
      <c r="K30">
        <f t="shared" si="7"/>
        <v>7387.6972259995255</v>
      </c>
      <c r="L30">
        <f t="shared" si="1"/>
        <v>0.31042209320776842</v>
      </c>
      <c r="N30" s="4">
        <v>0</v>
      </c>
      <c r="O30">
        <v>0</v>
      </c>
      <c r="P30">
        <v>0</v>
      </c>
    </row>
    <row r="31" spans="1:16" x14ac:dyDescent="0.45">
      <c r="A31" s="1">
        <v>42080</v>
      </c>
      <c r="B31">
        <v>43</v>
      </c>
      <c r="C31">
        <f t="shared" si="5"/>
        <v>7346</v>
      </c>
      <c r="D31">
        <v>20</v>
      </c>
      <c r="E31">
        <f t="shared" si="2"/>
        <v>6.4689526904443468</v>
      </c>
      <c r="F31">
        <f t="shared" si="3"/>
        <v>7.4611573914673268E-2</v>
      </c>
      <c r="G31">
        <f t="shared" si="6"/>
        <v>8.0333275132944693E-4</v>
      </c>
      <c r="H31">
        <f t="shared" si="4"/>
        <v>-306.44988641926676</v>
      </c>
      <c r="J31">
        <f t="shared" si="0"/>
        <v>80.408082417476365</v>
      </c>
      <c r="K31">
        <f t="shared" si="7"/>
        <v>7468.1053084170017</v>
      </c>
      <c r="L31">
        <f t="shared" si="1"/>
        <v>0.46522788869972942</v>
      </c>
      <c r="N31" s="4">
        <v>0</v>
      </c>
      <c r="O31">
        <v>0</v>
      </c>
      <c r="P31">
        <v>0</v>
      </c>
    </row>
    <row r="32" spans="1:16" x14ac:dyDescent="0.45">
      <c r="A32" s="1">
        <v>42087</v>
      </c>
      <c r="B32">
        <v>60</v>
      </c>
      <c r="C32">
        <f t="shared" si="5"/>
        <v>7406</v>
      </c>
      <c r="D32">
        <v>21</v>
      </c>
      <c r="E32">
        <f t="shared" si="2"/>
        <v>6.575231757822996</v>
      </c>
      <c r="F32">
        <f t="shared" si="3"/>
        <v>7.5394092418200609E-2</v>
      </c>
      <c r="G32">
        <f t="shared" si="6"/>
        <v>7.8251850352734076E-4</v>
      </c>
      <c r="H32">
        <f t="shared" si="4"/>
        <v>-429.17957934895418</v>
      </c>
      <c r="J32">
        <f t="shared" si="0"/>
        <v>78.324719390188093</v>
      </c>
      <c r="K32">
        <f t="shared" si="7"/>
        <v>7546.4300278071896</v>
      </c>
      <c r="L32">
        <f t="shared" si="1"/>
        <v>0.23395831524017782</v>
      </c>
      <c r="N32" s="4">
        <v>0</v>
      </c>
      <c r="O32">
        <v>0</v>
      </c>
      <c r="P32">
        <v>0</v>
      </c>
    </row>
    <row r="33" spans="1:16" x14ac:dyDescent="0.45">
      <c r="A33" s="1">
        <v>42094</v>
      </c>
      <c r="B33">
        <v>59</v>
      </c>
      <c r="C33">
        <f t="shared" si="5"/>
        <v>7465</v>
      </c>
      <c r="D33">
        <v>22</v>
      </c>
      <c r="E33">
        <f t="shared" si="2"/>
        <v>6.678971388938538</v>
      </c>
      <c r="F33">
        <f t="shared" si="3"/>
        <v>7.6157275182760262E-2</v>
      </c>
      <c r="G33">
        <f t="shared" si="6"/>
        <v>7.6318276455965284E-4</v>
      </c>
      <c r="H33">
        <f t="shared" si="4"/>
        <v>-423.50276825135131</v>
      </c>
      <c r="J33">
        <f t="shared" si="0"/>
        <v>76.389344926812015</v>
      </c>
      <c r="K33">
        <f t="shared" si="7"/>
        <v>7622.8193727340013</v>
      </c>
      <c r="L33">
        <f t="shared" si="1"/>
        <v>0.22764097458189489</v>
      </c>
      <c r="N33" s="4">
        <v>0</v>
      </c>
      <c r="O33">
        <v>0</v>
      </c>
      <c r="P33">
        <v>0</v>
      </c>
    </row>
    <row r="34" spans="1:16" x14ac:dyDescent="0.45">
      <c r="A34" s="1">
        <v>42101</v>
      </c>
      <c r="B34">
        <v>46</v>
      </c>
      <c r="C34">
        <f t="shared" si="5"/>
        <v>7511</v>
      </c>
      <c r="D34">
        <v>23</v>
      </c>
      <c r="E34">
        <f t="shared" si="2"/>
        <v>6.7803437349857969</v>
      </c>
      <c r="F34">
        <f t="shared" si="3"/>
        <v>7.6902433940956874E-2</v>
      </c>
      <c r="G34">
        <f t="shared" si="6"/>
        <v>7.4515875819661237E-4</v>
      </c>
      <c r="H34">
        <f t="shared" si="4"/>
        <v>-331.28801014567603</v>
      </c>
      <c r="J34">
        <f t="shared" si="0"/>
        <v>74.58526587397364</v>
      </c>
      <c r="K34">
        <f t="shared" si="7"/>
        <v>7697.4046386079754</v>
      </c>
      <c r="L34">
        <f t="shared" si="1"/>
        <v>0.38325620401050825</v>
      </c>
      <c r="N34" s="4">
        <v>0</v>
      </c>
      <c r="O34">
        <v>0</v>
      </c>
      <c r="P34">
        <v>0</v>
      </c>
    </row>
    <row r="35" spans="1:16" x14ac:dyDescent="0.45">
      <c r="A35" s="1">
        <v>42108</v>
      </c>
      <c r="B35">
        <v>40</v>
      </c>
      <c r="C35">
        <f t="shared" si="5"/>
        <v>7551</v>
      </c>
      <c r="D35">
        <v>24</v>
      </c>
      <c r="E35">
        <f t="shared" si="2"/>
        <v>6.8795023669784765</v>
      </c>
      <c r="F35">
        <f t="shared" si="3"/>
        <v>7.7630738810460093E-2</v>
      </c>
      <c r="G35">
        <f t="shared" si="6"/>
        <v>7.2830486950321849E-4</v>
      </c>
      <c r="H35">
        <f t="shared" si="4"/>
        <v>-288.9916328255992</v>
      </c>
      <c r="J35">
        <f t="shared" si="0"/>
        <v>72.89830755082464</v>
      </c>
      <c r="K35">
        <f t="shared" si="7"/>
        <v>7770.3029461588003</v>
      </c>
      <c r="L35">
        <f t="shared" si="1"/>
        <v>0.45129041614427012</v>
      </c>
      <c r="N35" s="4">
        <v>0</v>
      </c>
      <c r="O35">
        <v>0</v>
      </c>
      <c r="P35">
        <v>0</v>
      </c>
    </row>
    <row r="36" spans="1:16" x14ac:dyDescent="0.45">
      <c r="A36" s="1">
        <v>42115</v>
      </c>
      <c r="B36">
        <v>135</v>
      </c>
      <c r="C36">
        <f t="shared" si="5"/>
        <v>7686</v>
      </c>
      <c r="D36">
        <v>25</v>
      </c>
      <c r="E36">
        <f t="shared" si="2"/>
        <v>7.1319343971885445</v>
      </c>
      <c r="F36">
        <f t="shared" si="3"/>
        <v>7.9482220732500067E-2</v>
      </c>
      <c r="G36">
        <f t="shared" si="6"/>
        <v>1.8514819220399742E-3</v>
      </c>
      <c r="H36">
        <f t="shared" si="4"/>
        <v>-849.38880441759829</v>
      </c>
      <c r="J36">
        <f t="shared" si="0"/>
        <v>185.32060436411174</v>
      </c>
      <c r="K36">
        <f t="shared" si="7"/>
        <v>7955.6235505229124</v>
      </c>
      <c r="L36">
        <f t="shared" si="1"/>
        <v>0.27153270159449461</v>
      </c>
      <c r="N36" s="4">
        <v>0</v>
      </c>
      <c r="O36">
        <v>1</v>
      </c>
      <c r="P36">
        <v>0</v>
      </c>
    </row>
    <row r="37" spans="1:16" x14ac:dyDescent="0.45">
      <c r="A37" s="1">
        <v>42122</v>
      </c>
      <c r="B37">
        <v>47</v>
      </c>
      <c r="C37">
        <f t="shared" si="5"/>
        <v>7733</v>
      </c>
      <c r="D37">
        <v>26</v>
      </c>
      <c r="E37">
        <f t="shared" si="2"/>
        <v>7.2270649620399281</v>
      </c>
      <c r="F37">
        <f t="shared" si="3"/>
        <v>8.0178998454539865E-2</v>
      </c>
      <c r="G37">
        <f t="shared" si="6"/>
        <v>6.967777220397986E-4</v>
      </c>
      <c r="H37">
        <f t="shared" si="4"/>
        <v>-341.64507292331518</v>
      </c>
      <c r="J37">
        <f t="shared" si="0"/>
        <v>69.742656959670072</v>
      </c>
      <c r="K37">
        <f t="shared" si="7"/>
        <v>8025.3662074825825</v>
      </c>
      <c r="L37">
        <f t="shared" si="1"/>
        <v>0.32609392803634391</v>
      </c>
      <c r="N37" s="4">
        <v>0</v>
      </c>
      <c r="O37">
        <v>0</v>
      </c>
      <c r="P37">
        <v>0</v>
      </c>
    </row>
    <row r="38" spans="1:16" x14ac:dyDescent="0.45">
      <c r="A38" s="1">
        <v>42129</v>
      </c>
      <c r="B38">
        <v>43</v>
      </c>
      <c r="C38">
        <f t="shared" si="5"/>
        <v>7776</v>
      </c>
      <c r="D38">
        <v>27</v>
      </c>
      <c r="E38">
        <f t="shared" si="2"/>
        <v>7.320355640992493</v>
      </c>
      <c r="F38">
        <f t="shared" si="3"/>
        <v>8.0861787812250563E-2</v>
      </c>
      <c r="G38">
        <f t="shared" si="6"/>
        <v>6.8278935771069749E-4</v>
      </c>
      <c r="H38">
        <f t="shared" si="4"/>
        <v>-313.4409385967262</v>
      </c>
      <c r="J38">
        <f t="shared" si="0"/>
        <v>68.342517913927651</v>
      </c>
      <c r="K38">
        <f t="shared" si="7"/>
        <v>8093.7087253965101</v>
      </c>
      <c r="L38">
        <f t="shared" si="1"/>
        <v>0.37081627495558006</v>
      </c>
      <c r="N38" s="4">
        <v>0</v>
      </c>
      <c r="O38">
        <v>0</v>
      </c>
      <c r="P38">
        <v>0</v>
      </c>
    </row>
    <row r="39" spans="1:16" x14ac:dyDescent="0.45">
      <c r="A39" s="1">
        <v>42136</v>
      </c>
      <c r="B39">
        <v>42</v>
      </c>
      <c r="C39">
        <f t="shared" si="5"/>
        <v>7818</v>
      </c>
      <c r="D39">
        <v>28</v>
      </c>
      <c r="E39">
        <f t="shared" si="2"/>
        <v>7.411908256830599</v>
      </c>
      <c r="F39">
        <f t="shared" si="3"/>
        <v>8.1531363597844339E-2</v>
      </c>
      <c r="G39">
        <f t="shared" si="6"/>
        <v>6.6957578559377617E-4</v>
      </c>
      <c r="H39">
        <f t="shared" si="4"/>
        <v>-306.97238048136438</v>
      </c>
      <c r="J39">
        <f t="shared" si="0"/>
        <v>67.019930238959375</v>
      </c>
      <c r="K39">
        <f t="shared" si="7"/>
        <v>8160.7286556354693</v>
      </c>
      <c r="L39">
        <f t="shared" si="1"/>
        <v>0.37332074428831669</v>
      </c>
      <c r="N39" s="4">
        <v>0</v>
      </c>
      <c r="O39">
        <v>0</v>
      </c>
      <c r="P39">
        <v>0</v>
      </c>
    </row>
    <row r="40" spans="1:16" x14ac:dyDescent="0.45">
      <c r="A40" s="1">
        <v>42143</v>
      </c>
      <c r="B40">
        <v>43</v>
      </c>
      <c r="C40">
        <f t="shared" si="5"/>
        <v>7861</v>
      </c>
      <c r="D40">
        <v>29</v>
      </c>
      <c r="E40">
        <f t="shared" si="2"/>
        <v>7.5018155900273724</v>
      </c>
      <c r="F40">
        <f t="shared" si="3"/>
        <v>8.2188431780014989E-2</v>
      </c>
      <c r="G40">
        <f t="shared" si="6"/>
        <v>6.5706818217065033E-4</v>
      </c>
      <c r="H40">
        <f t="shared" si="4"/>
        <v>-315.09207897354861</v>
      </c>
      <c r="J40">
        <f t="shared" si="0"/>
        <v>65.768005174000379</v>
      </c>
      <c r="K40">
        <f t="shared" si="7"/>
        <v>8226.4966608094692</v>
      </c>
      <c r="L40">
        <f t="shared" si="1"/>
        <v>0.3461866467405203</v>
      </c>
      <c r="N40" s="4">
        <v>0</v>
      </c>
      <c r="O40">
        <v>0</v>
      </c>
      <c r="P40">
        <v>0</v>
      </c>
    </row>
    <row r="41" spans="1:16" x14ac:dyDescent="0.45">
      <c r="A41" s="1">
        <v>42150</v>
      </c>
      <c r="B41">
        <v>40</v>
      </c>
      <c r="C41">
        <f t="shared" si="5"/>
        <v>7901</v>
      </c>
      <c r="D41">
        <v>30</v>
      </c>
      <c r="E41">
        <f t="shared" si="2"/>
        <v>7.5901624637045568</v>
      </c>
      <c r="F41">
        <f t="shared" si="3"/>
        <v>8.2833637768395141E-2</v>
      </c>
      <c r="G41">
        <f t="shared" si="6"/>
        <v>6.4520598838015142E-4</v>
      </c>
      <c r="H41">
        <f t="shared" si="4"/>
        <v>-293.83763721295776</v>
      </c>
      <c r="J41">
        <f t="shared" si="0"/>
        <v>64.580681173603253</v>
      </c>
      <c r="K41">
        <f t="shared" si="7"/>
        <v>8291.077341983073</v>
      </c>
      <c r="L41">
        <f t="shared" si="1"/>
        <v>0.38061972600639549</v>
      </c>
      <c r="N41" s="4">
        <v>0</v>
      </c>
      <c r="O41">
        <v>0</v>
      </c>
      <c r="P41">
        <v>0</v>
      </c>
    </row>
    <row r="42" spans="1:16" x14ac:dyDescent="0.45">
      <c r="A42" s="1">
        <v>42157</v>
      </c>
      <c r="B42">
        <v>29</v>
      </c>
      <c r="C42">
        <f t="shared" si="5"/>
        <v>7930</v>
      </c>
      <c r="D42">
        <v>31</v>
      </c>
      <c r="E42">
        <f t="shared" si="2"/>
        <v>7.6770266668090184</v>
      </c>
      <c r="F42">
        <f t="shared" si="3"/>
        <v>8.3467573437546835E-2</v>
      </c>
      <c r="G42">
        <f t="shared" si="6"/>
        <v>6.3393566915169453E-4</v>
      </c>
      <c r="H42">
        <f t="shared" si="4"/>
        <v>-213.54332922981837</v>
      </c>
      <c r="J42">
        <f t="shared" si="0"/>
        <v>63.452599745461164</v>
      </c>
      <c r="K42">
        <f t="shared" si="7"/>
        <v>8354.5299417285351</v>
      </c>
      <c r="L42">
        <f t="shared" si="1"/>
        <v>0.54296592864070314</v>
      </c>
      <c r="N42" s="4">
        <v>0</v>
      </c>
      <c r="O42">
        <v>0</v>
      </c>
      <c r="P42">
        <v>0</v>
      </c>
    </row>
    <row r="43" spans="1:16" x14ac:dyDescent="0.45">
      <c r="A43" s="1">
        <v>42164</v>
      </c>
      <c r="B43">
        <v>397</v>
      </c>
      <c r="C43">
        <f t="shared" si="5"/>
        <v>8327</v>
      </c>
      <c r="D43">
        <v>32</v>
      </c>
      <c r="E43">
        <f t="shared" si="2"/>
        <v>7.9622122927772789</v>
      </c>
      <c r="F43">
        <f t="shared" si="3"/>
        <v>8.5545781217547925E-2</v>
      </c>
      <c r="G43">
        <f t="shared" si="6"/>
        <v>2.0782077800010901E-3</v>
      </c>
      <c r="H43">
        <f t="shared" si="4"/>
        <v>-2451.9710121683843</v>
      </c>
      <c r="J43">
        <f t="shared" si="0"/>
        <v>208.01430313705529</v>
      </c>
      <c r="K43">
        <f t="shared" si="7"/>
        <v>8562.5442448655904</v>
      </c>
      <c r="L43">
        <f t="shared" si="1"/>
        <v>0.9085226064403219</v>
      </c>
      <c r="N43" s="4">
        <v>0.7142857142857143</v>
      </c>
      <c r="O43">
        <v>0</v>
      </c>
      <c r="P43">
        <v>0</v>
      </c>
    </row>
    <row r="44" spans="1:16" x14ac:dyDescent="0.45">
      <c r="A44" s="1">
        <v>42171</v>
      </c>
      <c r="B44">
        <v>208</v>
      </c>
      <c r="C44">
        <f t="shared" si="5"/>
        <v>8535</v>
      </c>
      <c r="D44">
        <v>33</v>
      </c>
      <c r="E44">
        <f t="shared" si="2"/>
        <v>8.4167781862125679</v>
      </c>
      <c r="F44">
        <f t="shared" si="3"/>
        <v>8.8848561194845799E-2</v>
      </c>
      <c r="G44">
        <f t="shared" si="6"/>
        <v>3.3027799772978733E-3</v>
      </c>
      <c r="H44">
        <f t="shared" si="4"/>
        <v>-1188.3020755384614</v>
      </c>
      <c r="J44">
        <f t="shared" ref="J44:J75" si="8">$F$1*G44</f>
        <v>330.58555646070965</v>
      </c>
      <c r="K44">
        <f t="shared" si="7"/>
        <v>8893.1298013263004</v>
      </c>
      <c r="L44">
        <f t="shared" ref="L44:L75" si="9">ABS(J44-B44)/J44</f>
        <v>0.37081340689268449</v>
      </c>
      <c r="N44" s="4">
        <v>1</v>
      </c>
      <c r="O44">
        <v>0</v>
      </c>
      <c r="P44">
        <v>0</v>
      </c>
    </row>
    <row r="45" spans="1:16" x14ac:dyDescent="0.45">
      <c r="A45" s="1">
        <v>42178</v>
      </c>
      <c r="B45">
        <v>64</v>
      </c>
      <c r="C45">
        <f t="shared" si="5"/>
        <v>8599</v>
      </c>
      <c r="D45">
        <v>34</v>
      </c>
      <c r="E45">
        <f t="shared" si="2"/>
        <v>8.5509048301970143</v>
      </c>
      <c r="F45">
        <f t="shared" si="3"/>
        <v>8.9820815926173372E-2</v>
      </c>
      <c r="G45">
        <f t="shared" si="6"/>
        <v>9.7225473132757367E-4</v>
      </c>
      <c r="H45">
        <f t="shared" si="4"/>
        <v>-443.89713398853991</v>
      </c>
      <c r="J45">
        <f t="shared" si="8"/>
        <v>97.316010629458845</v>
      </c>
      <c r="K45">
        <f t="shared" si="7"/>
        <v>8990.4458119557585</v>
      </c>
      <c r="L45">
        <f t="shared" si="9"/>
        <v>0.34234870926134786</v>
      </c>
      <c r="N45" s="4">
        <v>0.2857142857142857</v>
      </c>
      <c r="O45">
        <v>0</v>
      </c>
      <c r="P45">
        <v>0</v>
      </c>
    </row>
    <row r="46" spans="1:16" x14ac:dyDescent="0.45">
      <c r="A46" s="1">
        <v>42185</v>
      </c>
      <c r="B46">
        <v>46</v>
      </c>
      <c r="C46">
        <f t="shared" si="5"/>
        <v>8645</v>
      </c>
      <c r="D46">
        <v>35</v>
      </c>
      <c r="E46">
        <f t="shared" si="2"/>
        <v>8.6325010092291308</v>
      </c>
      <c r="F46">
        <f t="shared" si="3"/>
        <v>9.0411781166715804E-2</v>
      </c>
      <c r="G46">
        <f t="shared" si="6"/>
        <v>5.9096524054243205E-4</v>
      </c>
      <c r="H46">
        <f t="shared" si="4"/>
        <v>-341.95265441909464</v>
      </c>
      <c r="J46">
        <f t="shared" si="8"/>
        <v>59.151555428010084</v>
      </c>
      <c r="K46">
        <f t="shared" si="7"/>
        <v>9049.5973673837689</v>
      </c>
      <c r="L46">
        <f t="shared" si="9"/>
        <v>0.22233659508778392</v>
      </c>
      <c r="N46" s="4">
        <v>0</v>
      </c>
      <c r="O46">
        <v>0</v>
      </c>
      <c r="P46">
        <v>0</v>
      </c>
    </row>
    <row r="47" spans="1:16" x14ac:dyDescent="0.45">
      <c r="A47" s="1">
        <v>42192</v>
      </c>
      <c r="B47">
        <v>37</v>
      </c>
      <c r="C47">
        <f t="shared" si="5"/>
        <v>8682</v>
      </c>
      <c r="D47">
        <v>36</v>
      </c>
      <c r="E47">
        <f t="shared" si="2"/>
        <v>8.7129220916169103</v>
      </c>
      <c r="F47">
        <f t="shared" si="3"/>
        <v>9.0993860223537004E-2</v>
      </c>
      <c r="G47">
        <f t="shared" si="6"/>
        <v>5.8207905682119976E-4</v>
      </c>
      <c r="H47">
        <f t="shared" si="4"/>
        <v>-275.60945847082354</v>
      </c>
      <c r="J47">
        <f t="shared" si="8"/>
        <v>58.262109564074855</v>
      </c>
      <c r="K47">
        <f t="shared" si="7"/>
        <v>9107.8594769478441</v>
      </c>
      <c r="L47">
        <f t="shared" si="9"/>
        <v>0.36493888949715164</v>
      </c>
      <c r="N47" s="4">
        <v>0</v>
      </c>
      <c r="O47">
        <v>0</v>
      </c>
      <c r="P47">
        <v>0</v>
      </c>
    </row>
    <row r="48" spans="1:16" x14ac:dyDescent="0.45">
      <c r="A48" s="1">
        <v>42199</v>
      </c>
      <c r="B48">
        <v>39</v>
      </c>
      <c r="C48">
        <f t="shared" si="5"/>
        <v>8721</v>
      </c>
      <c r="D48">
        <v>37</v>
      </c>
      <c r="E48">
        <f t="shared" si="2"/>
        <v>8.7922169559662002</v>
      </c>
      <c r="F48">
        <f t="shared" si="3"/>
        <v>9.1567423117711114E-2</v>
      </c>
      <c r="G48">
        <f t="shared" si="6"/>
        <v>5.7356289417410944E-4</v>
      </c>
      <c r="H48">
        <f t="shared" si="4"/>
        <v>-291.0820754457327</v>
      </c>
      <c r="J48">
        <f t="shared" si="8"/>
        <v>57.409700264348636</v>
      </c>
      <c r="K48">
        <f t="shared" si="7"/>
        <v>9165.2691772121925</v>
      </c>
      <c r="L48">
        <f t="shared" si="9"/>
        <v>0.32067229369913713</v>
      </c>
      <c r="N48" s="4">
        <v>0</v>
      </c>
      <c r="O48">
        <v>0</v>
      </c>
      <c r="P48">
        <v>0</v>
      </c>
    </row>
    <row r="49" spans="1:16" x14ac:dyDescent="0.45">
      <c r="A49" s="1">
        <v>42206</v>
      </c>
      <c r="B49">
        <v>47</v>
      </c>
      <c r="C49">
        <f t="shared" si="5"/>
        <v>8768</v>
      </c>
      <c r="D49">
        <v>38</v>
      </c>
      <c r="E49">
        <f t="shared" si="2"/>
        <v>8.8704311896982304</v>
      </c>
      <c r="F49">
        <f t="shared" si="3"/>
        <v>9.2132814941585289E-2</v>
      </c>
      <c r="G49">
        <f t="shared" si="6"/>
        <v>5.6539182387417564E-4</v>
      </c>
      <c r="H49">
        <f t="shared" si="4"/>
        <v>-351.46560395876662</v>
      </c>
      <c r="J49">
        <f t="shared" si="8"/>
        <v>56.591832334740687</v>
      </c>
      <c r="K49">
        <f t="shared" si="7"/>
        <v>9221.8610095469339</v>
      </c>
      <c r="L49">
        <f t="shared" si="9"/>
        <v>0.16949146085260147</v>
      </c>
      <c r="N49" s="4">
        <v>0</v>
      </c>
      <c r="O49">
        <v>0</v>
      </c>
      <c r="P49">
        <v>0</v>
      </c>
    </row>
    <row r="50" spans="1:16" x14ac:dyDescent="0.45">
      <c r="A50" s="1">
        <v>42213</v>
      </c>
      <c r="B50">
        <v>120</v>
      </c>
      <c r="C50">
        <f t="shared" si="5"/>
        <v>8888</v>
      </c>
      <c r="D50">
        <v>39</v>
      </c>
      <c r="E50">
        <f t="shared" si="2"/>
        <v>9.0711030447911494</v>
      </c>
      <c r="F50">
        <f t="shared" si="3"/>
        <v>9.3581814222137683E-2</v>
      </c>
      <c r="G50">
        <f t="shared" si="6"/>
        <v>1.4489992805523932E-3</v>
      </c>
      <c r="H50">
        <f t="shared" si="4"/>
        <v>-784.4258534588281</v>
      </c>
      <c r="J50">
        <f t="shared" si="8"/>
        <v>145.03486056146053</v>
      </c>
      <c r="K50">
        <f t="shared" si="7"/>
        <v>9366.8958701083939</v>
      </c>
      <c r="L50">
        <f t="shared" si="9"/>
        <v>0.17261271162357317</v>
      </c>
      <c r="N50" s="4">
        <v>0</v>
      </c>
      <c r="O50">
        <v>1</v>
      </c>
      <c r="P50">
        <v>0</v>
      </c>
    </row>
    <row r="51" spans="1:16" x14ac:dyDescent="0.45">
      <c r="A51" s="1">
        <v>42220</v>
      </c>
      <c r="B51">
        <v>55</v>
      </c>
      <c r="C51">
        <f t="shared" si="5"/>
        <v>8943</v>
      </c>
      <c r="D51">
        <v>40</v>
      </c>
      <c r="E51">
        <f t="shared" si="2"/>
        <v>9.1472810896372962</v>
      </c>
      <c r="F51">
        <f t="shared" si="3"/>
        <v>9.4131270255420049E-2</v>
      </c>
      <c r="G51">
        <f t="shared" si="6"/>
        <v>5.494560332823667E-4</v>
      </c>
      <c r="H51">
        <f t="shared" si="4"/>
        <v>-412.86199897507066</v>
      </c>
      <c r="J51">
        <f t="shared" si="8"/>
        <v>54.996769316118247</v>
      </c>
      <c r="K51">
        <f t="shared" si="7"/>
        <v>9421.8926394245118</v>
      </c>
      <c r="L51">
        <f t="shared" si="9"/>
        <v>5.8743157496825121E-5</v>
      </c>
      <c r="N51" s="4">
        <v>0</v>
      </c>
      <c r="O51">
        <v>0</v>
      </c>
      <c r="P51">
        <v>0</v>
      </c>
    </row>
    <row r="52" spans="1:16" x14ac:dyDescent="0.45">
      <c r="A52" s="1">
        <v>42227</v>
      </c>
      <c r="B52">
        <v>50</v>
      </c>
      <c r="C52">
        <f t="shared" si="5"/>
        <v>8993</v>
      </c>
      <c r="D52">
        <v>41</v>
      </c>
      <c r="E52">
        <f t="shared" si="2"/>
        <v>9.222498369363386</v>
      </c>
      <c r="F52">
        <f t="shared" si="3"/>
        <v>9.4673469682632322E-2</v>
      </c>
      <c r="G52">
        <f t="shared" si="6"/>
        <v>5.4219942721227266E-4</v>
      </c>
      <c r="H52">
        <f t="shared" si="4"/>
        <v>-375.99383386571856</v>
      </c>
      <c r="J52">
        <f t="shared" si="8"/>
        <v>54.270432965471947</v>
      </c>
      <c r="K52">
        <f t="shared" si="7"/>
        <v>9476.1630723899834</v>
      </c>
      <c r="L52">
        <f t="shared" si="9"/>
        <v>7.8688020937457623E-2</v>
      </c>
      <c r="N52" s="4">
        <v>0</v>
      </c>
      <c r="O52">
        <v>0</v>
      </c>
      <c r="P52">
        <v>0</v>
      </c>
    </row>
    <row r="53" spans="1:16" x14ac:dyDescent="0.45">
      <c r="A53" s="1">
        <v>42234</v>
      </c>
      <c r="B53">
        <v>40</v>
      </c>
      <c r="C53">
        <f t="shared" si="5"/>
        <v>9033</v>
      </c>
      <c r="D53">
        <v>42</v>
      </c>
      <c r="E53">
        <f t="shared" si="2"/>
        <v>9.296790001813676</v>
      </c>
      <c r="F53">
        <f t="shared" si="3"/>
        <v>9.5208678060996102E-2</v>
      </c>
      <c r="G53">
        <f t="shared" si="6"/>
        <v>5.352083783637801E-4</v>
      </c>
      <c r="H53">
        <f t="shared" si="4"/>
        <v>-301.31417578527771</v>
      </c>
      <c r="J53">
        <f t="shared" si="8"/>
        <v>53.57067706598459</v>
      </c>
      <c r="K53">
        <f t="shared" si="7"/>
        <v>9529.7337494559688</v>
      </c>
      <c r="L53">
        <f t="shared" si="9"/>
        <v>0.25332285887051953</v>
      </c>
      <c r="N53" s="4">
        <v>0</v>
      </c>
      <c r="O53">
        <v>0</v>
      </c>
      <c r="P53">
        <v>0</v>
      </c>
    </row>
    <row r="54" spans="1:16" x14ac:dyDescent="0.45">
      <c r="A54" s="1">
        <v>42241</v>
      </c>
      <c r="B54">
        <v>32</v>
      </c>
      <c r="C54">
        <f t="shared" si="5"/>
        <v>9065</v>
      </c>
      <c r="D54">
        <v>43</v>
      </c>
      <c r="E54">
        <f t="shared" si="2"/>
        <v>9.3701890201776479</v>
      </c>
      <c r="F54">
        <f t="shared" si="3"/>
        <v>9.5737145172180682E-2</v>
      </c>
      <c r="G54">
        <f t="shared" si="6"/>
        <v>5.2846711118458012E-4</v>
      </c>
      <c r="H54">
        <f t="shared" si="4"/>
        <v>-241.45695952266021</v>
      </c>
      <c r="J54">
        <f t="shared" si="8"/>
        <v>52.895922593387411</v>
      </c>
      <c r="K54">
        <f t="shared" si="7"/>
        <v>9582.6296720493556</v>
      </c>
      <c r="L54">
        <f t="shared" si="9"/>
        <v>0.39503843715923082</v>
      </c>
      <c r="N54" s="4">
        <v>0</v>
      </c>
      <c r="O54">
        <v>0</v>
      </c>
      <c r="P54">
        <v>0</v>
      </c>
    </row>
    <row r="55" spans="1:16" x14ac:dyDescent="0.45">
      <c r="A55" s="1">
        <v>42248</v>
      </c>
      <c r="B55">
        <v>44</v>
      </c>
      <c r="C55">
        <f t="shared" si="5"/>
        <v>9109</v>
      </c>
      <c r="D55">
        <v>44</v>
      </c>
      <c r="E55">
        <f t="shared" si="2"/>
        <v>9.4427265420959205</v>
      </c>
      <c r="F55">
        <f t="shared" si="3"/>
        <v>9.6259106315691081E-2</v>
      </c>
      <c r="G55">
        <f t="shared" si="6"/>
        <v>5.2196114351039935E-4</v>
      </c>
      <c r="H55">
        <f t="shared" si="4"/>
        <v>-332.54836606515926</v>
      </c>
      <c r="J55">
        <f t="shared" si="8"/>
        <v>52.244719982657017</v>
      </c>
      <c r="K55">
        <f t="shared" si="7"/>
        <v>9634.8743920320121</v>
      </c>
      <c r="L55">
        <f t="shared" si="9"/>
        <v>0.15780963100948586</v>
      </c>
      <c r="N55" s="4">
        <v>0</v>
      </c>
      <c r="O55">
        <v>0</v>
      </c>
      <c r="P55">
        <v>0</v>
      </c>
    </row>
    <row r="56" spans="1:16" x14ac:dyDescent="0.45">
      <c r="A56" s="1">
        <v>42255</v>
      </c>
      <c r="B56">
        <v>48</v>
      </c>
      <c r="C56">
        <f t="shared" si="5"/>
        <v>9157</v>
      </c>
      <c r="D56">
        <v>45</v>
      </c>
      <c r="E56">
        <f t="shared" si="2"/>
        <v>9.5144319215349498</v>
      </c>
      <c r="F56">
        <f t="shared" si="3"/>
        <v>9.6774783444061929E-2</v>
      </c>
      <c r="G56">
        <f t="shared" si="6"/>
        <v>5.1567712837084778E-4</v>
      </c>
      <c r="H56">
        <f t="shared" si="4"/>
        <v>-363.3614260098642</v>
      </c>
      <c r="J56">
        <f t="shared" si="8"/>
        <v>51.615733293868935</v>
      </c>
      <c r="K56">
        <f t="shared" si="7"/>
        <v>9686.4901253258813</v>
      </c>
      <c r="L56">
        <f t="shared" si="9"/>
        <v>7.0050991492906334E-2</v>
      </c>
      <c r="N56" s="4">
        <v>0</v>
      </c>
      <c r="O56">
        <v>0</v>
      </c>
      <c r="P56">
        <v>0</v>
      </c>
    </row>
    <row r="57" spans="1:16" x14ac:dyDescent="0.45">
      <c r="A57" s="1">
        <v>42262</v>
      </c>
      <c r="B57">
        <v>56</v>
      </c>
      <c r="C57">
        <f t="shared" si="5"/>
        <v>9213</v>
      </c>
      <c r="D57">
        <v>46</v>
      </c>
      <c r="E57">
        <f t="shared" si="2"/>
        <v>9.5853328855284925</v>
      </c>
      <c r="F57">
        <f t="shared" si="3"/>
        <v>9.7284386201392653E-2</v>
      </c>
      <c r="G57">
        <f t="shared" si="6"/>
        <v>5.096027573307238E-4</v>
      </c>
      <c r="H57">
        <f t="shared" si="4"/>
        <v>-424.58522640499746</v>
      </c>
      <c r="J57">
        <f t="shared" si="8"/>
        <v>51.00773053732712</v>
      </c>
      <c r="K57">
        <f t="shared" si="7"/>
        <v>9737.4978558632083</v>
      </c>
      <c r="L57">
        <f t="shared" si="9"/>
        <v>9.7872801045707572E-2</v>
      </c>
      <c r="N57" s="4">
        <v>0</v>
      </c>
      <c r="O57">
        <v>0</v>
      </c>
      <c r="P57">
        <v>0</v>
      </c>
    </row>
    <row r="58" spans="1:16" x14ac:dyDescent="0.45">
      <c r="A58" s="1">
        <v>42269</v>
      </c>
      <c r="B58">
        <v>60</v>
      </c>
      <c r="C58">
        <f t="shared" si="5"/>
        <v>9273</v>
      </c>
      <c r="D58">
        <v>47</v>
      </c>
      <c r="E58">
        <f t="shared" si="2"/>
        <v>9.6554556575885684</v>
      </c>
      <c r="F58">
        <f t="shared" si="3"/>
        <v>9.7788112871358981E-2</v>
      </c>
      <c r="G58">
        <f t="shared" si="6"/>
        <v>5.0372666996632842E-4</v>
      </c>
      <c r="H58">
        <f t="shared" si="4"/>
        <v>-455.60860550986666</v>
      </c>
      <c r="J58">
        <f t="shared" si="8"/>
        <v>50.419574612765757</v>
      </c>
      <c r="K58">
        <f t="shared" si="7"/>
        <v>9787.9174304759745</v>
      </c>
      <c r="L58">
        <f t="shared" si="9"/>
        <v>0.19001400667923465</v>
      </c>
      <c r="N58" s="4">
        <v>0</v>
      </c>
      <c r="O58">
        <v>0</v>
      </c>
      <c r="P58">
        <v>0</v>
      </c>
    </row>
    <row r="59" spans="1:16" x14ac:dyDescent="0.45">
      <c r="A59" s="1">
        <v>42276</v>
      </c>
      <c r="B59">
        <v>52</v>
      </c>
      <c r="C59">
        <f t="shared" si="5"/>
        <v>9325</v>
      </c>
      <c r="D59">
        <v>48</v>
      </c>
      <c r="E59">
        <f t="shared" si="2"/>
        <v>9.7248250693402376</v>
      </c>
      <c r="F59">
        <f t="shared" si="3"/>
        <v>9.8286151193975255E-2</v>
      </c>
      <c r="G59">
        <f t="shared" si="6"/>
        <v>4.9803832261627323E-4</v>
      </c>
      <c r="H59">
        <f t="shared" si="4"/>
        <v>-395.45134360449276</v>
      </c>
      <c r="J59">
        <f t="shared" si="8"/>
        <v>49.85021017220793</v>
      </c>
      <c r="K59">
        <f t="shared" si="7"/>
        <v>9837.7676406481824</v>
      </c>
      <c r="L59">
        <f t="shared" si="9"/>
        <v>4.3124990253112359E-2</v>
      </c>
      <c r="N59" s="4">
        <v>0</v>
      </c>
      <c r="O59">
        <v>0</v>
      </c>
      <c r="P59">
        <v>0</v>
      </c>
    </row>
    <row r="60" spans="1:16" x14ac:dyDescent="0.45">
      <c r="A60" s="1">
        <v>42283</v>
      </c>
      <c r="B60">
        <v>42</v>
      </c>
      <c r="C60">
        <f t="shared" si="5"/>
        <v>9367</v>
      </c>
      <c r="D60">
        <v>49</v>
      </c>
      <c r="E60">
        <f t="shared" si="2"/>
        <v>9.7934646617247747</v>
      </c>
      <c r="F60">
        <f t="shared" si="3"/>
        <v>9.8778679159094357E-2</v>
      </c>
      <c r="G60">
        <f t="shared" si="6"/>
        <v>4.9252796511910224E-4</v>
      </c>
      <c r="H60">
        <f t="shared" si="4"/>
        <v>-319.87029131385071</v>
      </c>
      <c r="J60">
        <f t="shared" si="8"/>
        <v>49.298661291561615</v>
      </c>
      <c r="K60">
        <f t="shared" si="7"/>
        <v>9887.0663019397434</v>
      </c>
      <c r="L60">
        <f t="shared" si="9"/>
        <v>0.14804988817842235</v>
      </c>
      <c r="N60" s="4">
        <v>0</v>
      </c>
      <c r="O60">
        <v>0</v>
      </c>
      <c r="P60">
        <v>0</v>
      </c>
    </row>
    <row r="61" spans="1:16" x14ac:dyDescent="0.45">
      <c r="A61" s="1">
        <v>42290</v>
      </c>
      <c r="B61">
        <v>50</v>
      </c>
      <c r="C61">
        <f t="shared" si="5"/>
        <v>9417</v>
      </c>
      <c r="D61">
        <v>50</v>
      </c>
      <c r="E61">
        <f t="shared" si="2"/>
        <v>9.8613967769381894</v>
      </c>
      <c r="F61">
        <f t="shared" si="3"/>
        <v>9.9265865686156626E-2</v>
      </c>
      <c r="G61">
        <f t="shared" si="6"/>
        <v>4.8718652706226939E-4</v>
      </c>
      <c r="H61">
        <f t="shared" si="4"/>
        <v>-381.34317478820179</v>
      </c>
      <c r="J61">
        <f t="shared" si="8"/>
        <v>48.76402008492478</v>
      </c>
      <c r="K61">
        <f t="shared" si="7"/>
        <v>9935.8303220246689</v>
      </c>
      <c r="L61">
        <f t="shared" si="9"/>
        <v>2.5346144819945193E-2</v>
      </c>
      <c r="N61" s="4">
        <v>0</v>
      </c>
      <c r="O61">
        <v>0</v>
      </c>
      <c r="P61">
        <v>0</v>
      </c>
    </row>
    <row r="62" spans="1:16" x14ac:dyDescent="0.45">
      <c r="A62" s="1">
        <v>42297</v>
      </c>
      <c r="B62">
        <v>58</v>
      </c>
      <c r="C62">
        <f t="shared" si="5"/>
        <v>9475</v>
      </c>
      <c r="D62">
        <v>51</v>
      </c>
      <c r="E62">
        <f t="shared" si="2"/>
        <v>9.9286426421207477</v>
      </c>
      <c r="F62">
        <f t="shared" si="3"/>
        <v>9.9747871259465132E-2</v>
      </c>
      <c r="G62">
        <f t="shared" si="6"/>
        <v>4.8200557330850546E-4</v>
      </c>
      <c r="H62">
        <f t="shared" si="4"/>
        <v>-442.97818310378881</v>
      </c>
      <c r="J62">
        <f t="shared" si="8"/>
        <v>48.245442253080675</v>
      </c>
      <c r="K62">
        <f t="shared" si="7"/>
        <v>9984.0757642777498</v>
      </c>
      <c r="L62">
        <f t="shared" si="9"/>
        <v>0.20218609865259252</v>
      </c>
      <c r="N62" s="4">
        <v>0</v>
      </c>
      <c r="O62">
        <v>0</v>
      </c>
      <c r="P62">
        <v>0</v>
      </c>
    </row>
    <row r="63" spans="1:16" x14ac:dyDescent="0.45">
      <c r="A63" s="1">
        <v>42304</v>
      </c>
      <c r="B63">
        <v>422</v>
      </c>
      <c r="C63">
        <f t="shared" si="5"/>
        <v>9897</v>
      </c>
      <c r="D63">
        <v>52</v>
      </c>
      <c r="E63">
        <f t="shared" si="2"/>
        <v>10.428299548154643</v>
      </c>
      <c r="F63">
        <f t="shared" si="3"/>
        <v>0.10332124746073262</v>
      </c>
      <c r="G63">
        <f t="shared" si="6"/>
        <v>3.5733762012674919E-3</v>
      </c>
      <c r="H63">
        <f t="shared" si="4"/>
        <v>-2377.6511433225101</v>
      </c>
      <c r="J63">
        <f t="shared" si="8"/>
        <v>357.67037709425057</v>
      </c>
      <c r="K63">
        <f t="shared" si="7"/>
        <v>10341.746141372001</v>
      </c>
      <c r="L63">
        <f t="shared" si="9"/>
        <v>0.17985728487880276</v>
      </c>
      <c r="N63" s="4">
        <v>0</v>
      </c>
      <c r="O63">
        <v>1</v>
      </c>
      <c r="P63">
        <v>1</v>
      </c>
    </row>
    <row r="64" spans="1:16" x14ac:dyDescent="0.45">
      <c r="A64" s="1">
        <v>42311</v>
      </c>
      <c r="B64">
        <v>171</v>
      </c>
      <c r="C64">
        <f t="shared" si="5"/>
        <v>10068</v>
      </c>
      <c r="D64">
        <v>53</v>
      </c>
      <c r="E64">
        <f t="shared" si="2"/>
        <v>10.618595215302234</v>
      </c>
      <c r="F64">
        <f t="shared" si="3"/>
        <v>0.10467844449127538</v>
      </c>
      <c r="G64">
        <f t="shared" si="6"/>
        <v>1.3571970305427533E-3</v>
      </c>
      <c r="H64">
        <f t="shared" si="4"/>
        <v>-1128.9990649205374</v>
      </c>
      <c r="J64">
        <f t="shared" si="8"/>
        <v>135.84608682770087</v>
      </c>
      <c r="K64">
        <f t="shared" si="7"/>
        <v>10477.592228199703</v>
      </c>
      <c r="L64">
        <f t="shared" si="9"/>
        <v>0.25877751794857562</v>
      </c>
      <c r="N64" s="4">
        <v>0</v>
      </c>
      <c r="O64">
        <v>0</v>
      </c>
      <c r="P64">
        <v>1</v>
      </c>
    </row>
    <row r="65" spans="1:16" x14ac:dyDescent="0.45">
      <c r="A65" s="1">
        <v>42318</v>
      </c>
      <c r="B65">
        <v>253</v>
      </c>
      <c r="C65">
        <f t="shared" si="5"/>
        <v>10321</v>
      </c>
      <c r="D65">
        <v>54</v>
      </c>
      <c r="E65">
        <f t="shared" si="2"/>
        <v>11.108680938309718</v>
      </c>
      <c r="F65">
        <f t="shared" si="3"/>
        <v>0.10816430679451311</v>
      </c>
      <c r="G65">
        <f t="shared" si="6"/>
        <v>3.4858623032377328E-3</v>
      </c>
      <c r="H65">
        <f t="shared" si="4"/>
        <v>-1431.7370776468522</v>
      </c>
      <c r="J65">
        <f t="shared" si="8"/>
        <v>348.91083789482644</v>
      </c>
      <c r="K65">
        <f t="shared" si="7"/>
        <v>10826.503066094529</v>
      </c>
      <c r="L65">
        <f t="shared" si="9"/>
        <v>0.2748863820725948</v>
      </c>
      <c r="N65" s="4">
        <v>0</v>
      </c>
      <c r="O65">
        <v>1</v>
      </c>
      <c r="P65">
        <v>1</v>
      </c>
    </row>
    <row r="66" spans="1:16" x14ac:dyDescent="0.45">
      <c r="A66" s="1">
        <v>42325</v>
      </c>
      <c r="B66">
        <v>97</v>
      </c>
      <c r="C66">
        <f t="shared" si="5"/>
        <v>10418</v>
      </c>
      <c r="D66">
        <v>55</v>
      </c>
      <c r="E66">
        <f t="shared" si="2"/>
        <v>11.173374311492159</v>
      </c>
      <c r="F66">
        <f t="shared" si="3"/>
        <v>0.10862344005163284</v>
      </c>
      <c r="G66">
        <f t="shared" si="6"/>
        <v>4.5913325711972874E-4</v>
      </c>
      <c r="H66">
        <f t="shared" si="4"/>
        <v>-745.55849674308035</v>
      </c>
      <c r="J66">
        <f t="shared" si="8"/>
        <v>45.956080737392249</v>
      </c>
      <c r="K66">
        <f t="shared" si="7"/>
        <v>10872.459146831921</v>
      </c>
      <c r="L66">
        <f t="shared" si="9"/>
        <v>1.1107108883868717</v>
      </c>
      <c r="N66" s="4">
        <v>0</v>
      </c>
      <c r="O66">
        <v>0</v>
      </c>
      <c r="P66">
        <v>0</v>
      </c>
    </row>
    <row r="67" spans="1:16" x14ac:dyDescent="0.45">
      <c r="A67" s="1">
        <v>42332</v>
      </c>
      <c r="B67">
        <v>187</v>
      </c>
      <c r="C67">
        <f t="shared" si="5"/>
        <v>10605</v>
      </c>
      <c r="D67">
        <v>56</v>
      </c>
      <c r="E67">
        <f t="shared" si="2"/>
        <v>11.340043084559124</v>
      </c>
      <c r="F67">
        <f t="shared" si="3"/>
        <v>0.10980521099247546</v>
      </c>
      <c r="G67">
        <f t="shared" si="6"/>
        <v>1.1817709408426247E-3</v>
      </c>
      <c r="H67">
        <f t="shared" si="4"/>
        <v>-1260.5185984629522</v>
      </c>
      <c r="J67">
        <f t="shared" si="8"/>
        <v>118.28714197522244</v>
      </c>
      <c r="K67">
        <f t="shared" si="7"/>
        <v>10990.746288807144</v>
      </c>
      <c r="L67">
        <f t="shared" si="9"/>
        <v>0.58089879320248361</v>
      </c>
      <c r="N67" s="4">
        <v>0</v>
      </c>
      <c r="O67">
        <v>1</v>
      </c>
      <c r="P67">
        <v>0</v>
      </c>
    </row>
    <row r="68" spans="1:16" x14ac:dyDescent="0.45">
      <c r="A68" s="1">
        <v>42339</v>
      </c>
      <c r="B68">
        <v>115</v>
      </c>
      <c r="C68">
        <f t="shared" si="5"/>
        <v>10720</v>
      </c>
      <c r="D68">
        <v>57</v>
      </c>
      <c r="E68">
        <f t="shared" si="2"/>
        <v>11.403563618165176</v>
      </c>
      <c r="F68">
        <f t="shared" si="3"/>
        <v>0.11025519314451571</v>
      </c>
      <c r="G68">
        <f t="shared" si="6"/>
        <v>4.4998215204024306E-4</v>
      </c>
      <c r="H68">
        <f t="shared" si="4"/>
        <v>-886.22480338371543</v>
      </c>
      <c r="J68">
        <f t="shared" si="8"/>
        <v>45.040118067845235</v>
      </c>
      <c r="K68">
        <f t="shared" si="7"/>
        <v>11035.78640687499</v>
      </c>
      <c r="L68">
        <f t="shared" si="9"/>
        <v>1.5532792748627382</v>
      </c>
      <c r="N68" s="4">
        <v>0</v>
      </c>
      <c r="O68">
        <v>0</v>
      </c>
      <c r="P68">
        <v>0</v>
      </c>
    </row>
    <row r="69" spans="1:16" x14ac:dyDescent="0.45">
      <c r="A69" s="1">
        <v>42346</v>
      </c>
      <c r="B69">
        <v>72</v>
      </c>
      <c r="C69">
        <f t="shared" si="5"/>
        <v>10792</v>
      </c>
      <c r="D69">
        <v>58</v>
      </c>
      <c r="E69">
        <f t="shared" si="2"/>
        <v>11.466520931180018</v>
      </c>
      <c r="F69">
        <f t="shared" si="3"/>
        <v>0.11070096096444737</v>
      </c>
      <c r="G69">
        <f t="shared" si="6"/>
        <v>4.4576781993166392E-4</v>
      </c>
      <c r="H69">
        <f t="shared" si="4"/>
        <v>-555.5312873717404</v>
      </c>
      <c r="J69">
        <f t="shared" si="8"/>
        <v>44.618292413456743</v>
      </c>
      <c r="K69">
        <f t="shared" si="7"/>
        <v>11080.404699288447</v>
      </c>
      <c r="L69">
        <f t="shared" si="9"/>
        <v>0.61368793168527924</v>
      </c>
      <c r="N69" s="4">
        <v>0</v>
      </c>
      <c r="O69">
        <v>0</v>
      </c>
      <c r="P69">
        <v>0</v>
      </c>
    </row>
    <row r="70" spans="1:16" x14ac:dyDescent="0.45">
      <c r="A70" s="1">
        <v>42353</v>
      </c>
      <c r="B70">
        <v>63</v>
      </c>
      <c r="C70">
        <f t="shared" si="5"/>
        <v>10855</v>
      </c>
      <c r="D70">
        <v>59</v>
      </c>
      <c r="E70">
        <f t="shared" si="2"/>
        <v>11.528929601277369</v>
      </c>
      <c r="F70">
        <f t="shared" si="3"/>
        <v>0.11114262370537431</v>
      </c>
      <c r="G70">
        <f t="shared" si="6"/>
        <v>4.4166274092694024E-4</v>
      </c>
      <c r="H70">
        <f t="shared" si="4"/>
        <v>-486.67273179328873</v>
      </c>
      <c r="J70">
        <f t="shared" si="8"/>
        <v>44.207402243230497</v>
      </c>
      <c r="K70">
        <f t="shared" si="7"/>
        <v>11124.612101531677</v>
      </c>
      <c r="L70">
        <f t="shared" si="9"/>
        <v>0.42510070266902467</v>
      </c>
      <c r="N70" s="4">
        <v>0</v>
      </c>
      <c r="O70">
        <v>0</v>
      </c>
      <c r="P70">
        <v>0</v>
      </c>
    </row>
    <row r="71" spans="1:16" x14ac:dyDescent="0.45">
      <c r="A71" s="1">
        <v>42360</v>
      </c>
      <c r="B71">
        <v>416</v>
      </c>
      <c r="C71">
        <f t="shared" si="5"/>
        <v>11271</v>
      </c>
      <c r="D71">
        <v>60</v>
      </c>
      <c r="E71">
        <f t="shared" si="2"/>
        <v>11.863330937051172</v>
      </c>
      <c r="F71">
        <f t="shared" si="3"/>
        <v>0.11350542969850148</v>
      </c>
      <c r="G71">
        <f t="shared" si="6"/>
        <v>2.3628059931271733E-3</v>
      </c>
      <c r="H71">
        <f t="shared" si="4"/>
        <v>-2515.9286406105666</v>
      </c>
      <c r="J71">
        <f t="shared" si="8"/>
        <v>236.50062656783481</v>
      </c>
      <c r="K71">
        <f t="shared" si="7"/>
        <v>11361.112728099512</v>
      </c>
      <c r="L71">
        <f t="shared" si="9"/>
        <v>0.75898054071615695</v>
      </c>
      <c r="N71" s="4">
        <v>1</v>
      </c>
      <c r="O71">
        <v>0</v>
      </c>
      <c r="P71">
        <v>0</v>
      </c>
    </row>
    <row r="72" spans="1:16" x14ac:dyDescent="0.45">
      <c r="A72" s="1">
        <v>42367</v>
      </c>
      <c r="B72">
        <v>324</v>
      </c>
      <c r="C72">
        <f t="shared" si="5"/>
        <v>11595</v>
      </c>
      <c r="D72">
        <v>61</v>
      </c>
      <c r="E72">
        <f t="shared" si="2"/>
        <v>12.194914864188204</v>
      </c>
      <c r="F72">
        <f t="shared" si="3"/>
        <v>0.11584212645817851</v>
      </c>
      <c r="G72">
        <f t="shared" si="6"/>
        <v>2.3366967596770288E-3</v>
      </c>
      <c r="H72">
        <f t="shared" si="4"/>
        <v>-1963.1215041379994</v>
      </c>
      <c r="J72">
        <f t="shared" si="8"/>
        <v>233.88727190049175</v>
      </c>
      <c r="K72">
        <f t="shared" si="7"/>
        <v>11595.000000000004</v>
      </c>
      <c r="L72">
        <f t="shared" si="9"/>
        <v>0.38528273628266124</v>
      </c>
      <c r="N72" s="4">
        <v>1</v>
      </c>
      <c r="O72">
        <v>0</v>
      </c>
      <c r="P72">
        <v>0</v>
      </c>
    </row>
    <row r="73" spans="1:16" x14ac:dyDescent="0.45">
      <c r="A73" s="1">
        <v>42374</v>
      </c>
      <c r="B73">
        <v>86</v>
      </c>
      <c r="C73">
        <f t="shared" si="5"/>
        <v>11681</v>
      </c>
      <c r="D73">
        <v>62</v>
      </c>
      <c r="E73">
        <f t="shared" si="2"/>
        <v>12.255759078486191</v>
      </c>
      <c r="F73">
        <f>(1-($B$2/($B$2+E73))^$B$1)*(1-$B$4)+$B$4</f>
        <v>0.11627023089314704</v>
      </c>
      <c r="G73">
        <f t="shared" si="6"/>
        <v>4.2810443496853201E-4</v>
      </c>
      <c r="H73">
        <f>((100000-SUM(B12:B72))*IFERROR(LN(1-F72),-10000))</f>
        <v>-10884.391978446445</v>
      </c>
      <c r="J73">
        <f t="shared" si="8"/>
        <v>42.850309082095386</v>
      </c>
      <c r="K73">
        <f t="shared" si="7"/>
        <v>11637.8503090821</v>
      </c>
      <c r="L73">
        <f t="shared" si="9"/>
        <v>1.0069866902298337</v>
      </c>
      <c r="N73" s="4">
        <v>0</v>
      </c>
      <c r="P73">
        <v>0</v>
      </c>
    </row>
    <row r="74" spans="1:16" x14ac:dyDescent="0.45">
      <c r="A74" s="1">
        <v>42381</v>
      </c>
      <c r="B74">
        <v>53</v>
      </c>
      <c r="C74">
        <f t="shared" si="5"/>
        <v>11734</v>
      </c>
      <c r="D74">
        <v>63</v>
      </c>
      <c r="E74">
        <f t="shared" si="2"/>
        <v>12.316107136751004</v>
      </c>
      <c r="F74">
        <f t="shared" si="3"/>
        <v>0.11669463957293637</v>
      </c>
      <c r="G74">
        <f t="shared" si="6"/>
        <v>4.2440867978932317E-4</v>
      </c>
      <c r="J74">
        <f t="shared" si="8"/>
        <v>42.480389411133565</v>
      </c>
      <c r="K74">
        <f t="shared" si="7"/>
        <v>11680.330698493233</v>
      </c>
      <c r="L74">
        <f t="shared" si="9"/>
        <v>0.24763451405907733</v>
      </c>
      <c r="N74" s="4">
        <v>0</v>
      </c>
      <c r="P74">
        <v>0</v>
      </c>
    </row>
    <row r="75" spans="1:16" x14ac:dyDescent="0.45">
      <c r="A75" s="1">
        <v>42388</v>
      </c>
      <c r="B75">
        <v>45</v>
      </c>
      <c r="C75">
        <f t="shared" si="5"/>
        <v>11779</v>
      </c>
      <c r="D75">
        <v>64</v>
      </c>
      <c r="E75">
        <f t="shared" si="2"/>
        <v>12.375970865570091</v>
      </c>
      <c r="F75">
        <f t="shared" si="3"/>
        <v>0.11711544073851669</v>
      </c>
      <c r="G75">
        <f t="shared" si="6"/>
        <v>4.2080116558032565E-4</v>
      </c>
      <c r="J75">
        <f t="shared" si="8"/>
        <v>42.11930205429514</v>
      </c>
      <c r="K75">
        <f t="shared" si="7"/>
        <v>11722.450000547529</v>
      </c>
      <c r="L75">
        <f t="shared" si="9"/>
        <v>6.8393772099818048E-2</v>
      </c>
      <c r="N75" s="4">
        <v>0</v>
      </c>
      <c r="P75">
        <v>0</v>
      </c>
    </row>
    <row r="76" spans="1:16" x14ac:dyDescent="0.45">
      <c r="A76" s="1">
        <v>42395</v>
      </c>
      <c r="B76">
        <v>54</v>
      </c>
      <c r="C76">
        <f t="shared" si="5"/>
        <v>11833</v>
      </c>
      <c r="D76">
        <v>65</v>
      </c>
      <c r="E76">
        <f t="shared" si="2"/>
        <v>12.435361629926298</v>
      </c>
      <c r="F76">
        <f t="shared" si="3"/>
        <v>0.11753271917872939</v>
      </c>
      <c r="G76">
        <f t="shared" si="6"/>
        <v>4.1727844021269278E-4</v>
      </c>
      <c r="J76">
        <f t="shared" ref="J76:J107" si="10">$F$1*G76</f>
        <v>41.766701477229169</v>
      </c>
      <c r="K76">
        <f t="shared" si="7"/>
        <v>11764.216702024758</v>
      </c>
      <c r="L76">
        <f t="shared" ref="L76:L107" si="11">ABS(J76-B76)/J76</f>
        <v>0.29289596951869218</v>
      </c>
      <c r="N76" s="4">
        <v>0</v>
      </c>
      <c r="P76">
        <v>0</v>
      </c>
    </row>
    <row r="77" spans="1:16" x14ac:dyDescent="0.45">
      <c r="A77" s="1">
        <v>42402</v>
      </c>
      <c r="B77">
        <v>97</v>
      </c>
      <c r="C77">
        <f t="shared" si="5"/>
        <v>11930</v>
      </c>
      <c r="D77">
        <v>66</v>
      </c>
      <c r="E77">
        <f t="shared" ref="E77:E124" si="12">(D77^$B$3-(D77-1)^$B$3)*EXP(SUMPRODUCT(N77:P77,$N$11:$P$11))+E76</f>
        <v>12.494290358014149</v>
      </c>
      <c r="F77">
        <f t="shared" ref="F77:F124" si="13">(1-($B$2/($B$2+E77))^$B$1)*(1-$B$4)+$B$4</f>
        <v>0.11794655643253377</v>
      </c>
      <c r="G77">
        <f t="shared" si="6"/>
        <v>4.1383725380438052E-4</v>
      </c>
      <c r="J77">
        <f t="shared" si="10"/>
        <v>41.422262389098428</v>
      </c>
      <c r="K77">
        <f t="shared" si="7"/>
        <v>11805.638964413856</v>
      </c>
      <c r="L77">
        <f t="shared" si="11"/>
        <v>1.3417359266578497</v>
      </c>
      <c r="N77" s="4">
        <v>0</v>
      </c>
      <c r="P77">
        <v>0</v>
      </c>
    </row>
    <row r="78" spans="1:16" x14ac:dyDescent="0.45">
      <c r="A78" s="1">
        <v>42409</v>
      </c>
      <c r="B78">
        <v>110</v>
      </c>
      <c r="C78">
        <f t="shared" ref="C78:C124" si="14">B78+C77</f>
        <v>12040</v>
      </c>
      <c r="D78">
        <v>67</v>
      </c>
      <c r="E78">
        <f t="shared" si="12"/>
        <v>12.552767564367411</v>
      </c>
      <c r="F78">
        <f t="shared" si="13"/>
        <v>0.11835703094200162</v>
      </c>
      <c r="G78">
        <f t="shared" ref="G78:G124" si="15">F78-F77</f>
        <v>4.104745094678508E-4</v>
      </c>
      <c r="J78">
        <f t="shared" si="10"/>
        <v>41.085674812763337</v>
      </c>
      <c r="K78">
        <f t="shared" ref="K78:K124" si="16">J78+K77</f>
        <v>11846.724639226619</v>
      </c>
      <c r="L78">
        <f t="shared" si="11"/>
        <v>1.6773321967156376</v>
      </c>
      <c r="N78" s="4">
        <v>0</v>
      </c>
      <c r="P78">
        <v>0</v>
      </c>
    </row>
    <row r="79" spans="1:16" x14ac:dyDescent="0.45">
      <c r="A79" s="1">
        <v>42416</v>
      </c>
      <c r="B79">
        <v>40</v>
      </c>
      <c r="C79">
        <f t="shared" si="14"/>
        <v>12080</v>
      </c>
      <c r="D79">
        <v>68</v>
      </c>
      <c r="E79">
        <f t="shared" si="12"/>
        <v>12.610803371436369</v>
      </c>
      <c r="F79">
        <f t="shared" si="13"/>
        <v>0.11876421822618612</v>
      </c>
      <c r="G79">
        <f t="shared" si="15"/>
        <v>4.0718728418449868E-4</v>
      </c>
      <c r="J79">
        <f t="shared" si="10"/>
        <v>40.756646174168473</v>
      </c>
      <c r="K79">
        <f t="shared" si="16"/>
        <v>11887.481285400787</v>
      </c>
      <c r="L79">
        <f t="shared" si="11"/>
        <v>1.8564976395139085E-2</v>
      </c>
      <c r="N79" s="4">
        <v>0</v>
      </c>
      <c r="P79">
        <v>0</v>
      </c>
    </row>
    <row r="80" spans="1:16" x14ac:dyDescent="0.45">
      <c r="A80" s="1">
        <v>42423</v>
      </c>
      <c r="B80">
        <v>31</v>
      </c>
      <c r="C80">
        <f t="shared" si="14"/>
        <v>12111</v>
      </c>
      <c r="D80">
        <v>69</v>
      </c>
      <c r="E80">
        <f t="shared" si="12"/>
        <v>12.668407529739818</v>
      </c>
      <c r="F80">
        <f t="shared" si="13"/>
        <v>0.1191681910301042</v>
      </c>
      <c r="G80">
        <f t="shared" si="15"/>
        <v>4.0397280391808732E-4</v>
      </c>
      <c r="J80">
        <f t="shared" si="10"/>
        <v>40.434898811368676</v>
      </c>
      <c r="K80">
        <f t="shared" si="16"/>
        <v>11927.916184212156</v>
      </c>
      <c r="L80">
        <f t="shared" si="11"/>
        <v>0.23333553659632159</v>
      </c>
      <c r="N80" s="4">
        <v>0</v>
      </c>
      <c r="P80">
        <v>0</v>
      </c>
    </row>
    <row r="81" spans="1:16" x14ac:dyDescent="0.45">
      <c r="A81" s="1">
        <v>42430</v>
      </c>
      <c r="B81">
        <v>37</v>
      </c>
      <c r="C81">
        <f t="shared" si="14"/>
        <v>12148</v>
      </c>
      <c r="D81">
        <v>70</v>
      </c>
      <c r="E81">
        <f t="shared" si="12"/>
        <v>12.725589436705244</v>
      </c>
      <c r="F81">
        <f t="shared" si="13"/>
        <v>0.11956901945699495</v>
      </c>
      <c r="G81">
        <f t="shared" si="15"/>
        <v>4.0082842689075082E-4</v>
      </c>
      <c r="J81">
        <f t="shared" si="10"/>
        <v>40.120168300571905</v>
      </c>
      <c r="K81">
        <f t="shared" si="16"/>
        <v>11968.036352512727</v>
      </c>
      <c r="L81">
        <f t="shared" si="11"/>
        <v>7.7770568587755093E-2</v>
      </c>
      <c r="N81" s="4">
        <v>0</v>
      </c>
      <c r="P81">
        <v>0</v>
      </c>
    </row>
    <row r="82" spans="1:16" x14ac:dyDescent="0.45">
      <c r="A82" s="1">
        <v>42437</v>
      </c>
      <c r="B82">
        <v>36</v>
      </c>
      <c r="C82">
        <f t="shared" si="14"/>
        <v>12184</v>
      </c>
      <c r="D82">
        <v>71</v>
      </c>
      <c r="E82">
        <f t="shared" si="12"/>
        <v>12.782358154299979</v>
      </c>
      <c r="F82">
        <f t="shared" si="13"/>
        <v>0.11996677111884746</v>
      </c>
      <c r="G82">
        <f t="shared" si="15"/>
        <v>3.977516618525051E-4</v>
      </c>
      <c r="J82">
        <f t="shared" si="10"/>
        <v>39.812205284791645</v>
      </c>
      <c r="K82">
        <f t="shared" si="16"/>
        <v>12007.848557797519</v>
      </c>
      <c r="L82">
        <f t="shared" si="11"/>
        <v>9.5754687727582791E-2</v>
      </c>
      <c r="N82" s="4">
        <v>0</v>
      </c>
      <c r="P82">
        <v>0</v>
      </c>
    </row>
    <row r="83" spans="1:16" x14ac:dyDescent="0.45">
      <c r="A83" s="1">
        <v>42444</v>
      </c>
      <c r="B83">
        <v>27</v>
      </c>
      <c r="C83">
        <f t="shared" si="14"/>
        <v>12211</v>
      </c>
      <c r="D83">
        <v>72</v>
      </c>
      <c r="E83">
        <f t="shared" si="12"/>
        <v>12.838722425546839</v>
      </c>
      <c r="F83">
        <f t="shared" si="13"/>
        <v>0.12036151122996688</v>
      </c>
      <c r="G83">
        <f t="shared" si="15"/>
        <v>3.9474011111942375E-4</v>
      </c>
      <c r="J83">
        <f t="shared" si="10"/>
        <v>39.510769772360121</v>
      </c>
      <c r="K83">
        <f t="shared" si="16"/>
        <v>12047.359327569879</v>
      </c>
      <c r="L83">
        <f t="shared" si="11"/>
        <v>0.31664201544137133</v>
      </c>
      <c r="N83" s="4">
        <v>0</v>
      </c>
      <c r="P83">
        <v>0</v>
      </c>
    </row>
    <row r="84" spans="1:16" x14ac:dyDescent="0.45">
      <c r="A84" s="1">
        <v>42451</v>
      </c>
      <c r="B84">
        <v>25</v>
      </c>
      <c r="C84">
        <f t="shared" si="14"/>
        <v>12236</v>
      </c>
      <c r="D84">
        <v>73</v>
      </c>
      <c r="E84">
        <f t="shared" si="12"/>
        <v>12.894690690009284</v>
      </c>
      <c r="F84">
        <f t="shared" si="13"/>
        <v>0.12075330275113584</v>
      </c>
      <c r="G84">
        <f t="shared" si="15"/>
        <v>3.9179152116895766E-4</v>
      </c>
      <c r="J84">
        <f t="shared" si="10"/>
        <v>39.215636201171776</v>
      </c>
      <c r="K84">
        <f t="shared" si="16"/>
        <v>12086.574963771051</v>
      </c>
      <c r="L84">
        <f t="shared" si="11"/>
        <v>0.36249918599425929</v>
      </c>
      <c r="N84" s="4">
        <v>0</v>
      </c>
      <c r="P84">
        <v>0</v>
      </c>
    </row>
    <row r="85" spans="1:16" x14ac:dyDescent="0.45">
      <c r="A85" s="1">
        <v>42458</v>
      </c>
      <c r="B85">
        <v>15</v>
      </c>
      <c r="C85">
        <f t="shared" si="14"/>
        <v>12251</v>
      </c>
      <c r="D85">
        <v>74</v>
      </c>
      <c r="E85">
        <f t="shared" si="12"/>
        <v>12.95027109832356</v>
      </c>
      <c r="F85">
        <f t="shared" si="13"/>
        <v>0.12114220648227494</v>
      </c>
      <c r="G85">
        <f t="shared" si="15"/>
        <v>3.8890373113910359E-4</v>
      </c>
      <c r="J85">
        <f t="shared" si="10"/>
        <v>38.926588283804286</v>
      </c>
      <c r="K85">
        <f t="shared" si="16"/>
        <v>12125.501552054855</v>
      </c>
      <c r="L85">
        <f t="shared" si="11"/>
        <v>0.61465926860482478</v>
      </c>
      <c r="N85" s="4">
        <v>0</v>
      </c>
      <c r="P85">
        <v>0</v>
      </c>
    </row>
    <row r="86" spans="1:16" x14ac:dyDescent="0.45">
      <c r="A86" s="1">
        <v>42465</v>
      </c>
      <c r="B86">
        <v>18</v>
      </c>
      <c r="C86">
        <f t="shared" si="14"/>
        <v>12269</v>
      </c>
      <c r="D86">
        <v>75</v>
      </c>
      <c r="E86">
        <f t="shared" si="12"/>
        <v>13.00547152584857</v>
      </c>
      <c r="F86">
        <f t="shared" si="13"/>
        <v>0.12152828117081724</v>
      </c>
      <c r="G86">
        <f t="shared" si="15"/>
        <v>3.8607468854229277E-4</v>
      </c>
      <c r="J86">
        <f t="shared" si="10"/>
        <v>38.64342058037073</v>
      </c>
      <c r="K86">
        <f t="shared" si="16"/>
        <v>12164.144972635226</v>
      </c>
      <c r="L86">
        <f t="shared" si="11"/>
        <v>0.53420272507803668</v>
      </c>
      <c r="N86" s="4">
        <v>0</v>
      </c>
      <c r="P86">
        <v>0</v>
      </c>
    </row>
    <row r="87" spans="1:16" x14ac:dyDescent="0.45">
      <c r="A87" s="1">
        <v>42472</v>
      </c>
      <c r="B87">
        <v>22</v>
      </c>
      <c r="C87">
        <f t="shared" si="14"/>
        <v>12291</v>
      </c>
      <c r="D87">
        <v>76</v>
      </c>
      <c r="E87">
        <f t="shared" si="12"/>
        <v>13.060299585498017</v>
      </c>
      <c r="F87">
        <f t="shared" si="13"/>
        <v>0.12191158360895214</v>
      </c>
      <c r="G87">
        <f t="shared" si="15"/>
        <v>3.8330243813490539E-4</v>
      </c>
      <c r="J87">
        <f t="shared" si="10"/>
        <v>38.365937384434567</v>
      </c>
      <c r="K87">
        <f t="shared" si="16"/>
        <v>12202.510910019661</v>
      </c>
      <c r="L87">
        <f t="shared" si="11"/>
        <v>0.42657467796093484</v>
      </c>
      <c r="N87" s="4">
        <v>0</v>
      </c>
      <c r="P87">
        <v>0</v>
      </c>
    </row>
    <row r="88" spans="1:16" x14ac:dyDescent="0.45">
      <c r="A88" s="1">
        <v>42479</v>
      </c>
      <c r="B88">
        <v>17</v>
      </c>
      <c r="C88">
        <f t="shared" si="14"/>
        <v>12308</v>
      </c>
      <c r="D88">
        <v>77</v>
      </c>
      <c r="E88">
        <f t="shared" si="12"/>
        <v>13.114762639813902</v>
      </c>
      <c r="F88">
        <f t="shared" si="13"/>
        <v>0.12229216870906748</v>
      </c>
      <c r="G88">
        <f t="shared" si="15"/>
        <v>3.8058510011533542E-4</v>
      </c>
      <c r="J88">
        <f t="shared" si="10"/>
        <v>38.093950540785869</v>
      </c>
      <c r="K88">
        <f t="shared" si="16"/>
        <v>12240.604860560446</v>
      </c>
      <c r="L88">
        <f t="shared" si="11"/>
        <v>0.55373491699689459</v>
      </c>
      <c r="N88" s="4">
        <v>0</v>
      </c>
      <c r="P88">
        <v>0</v>
      </c>
    </row>
    <row r="89" spans="1:16" x14ac:dyDescent="0.45">
      <c r="A89" s="1">
        <v>42486</v>
      </c>
      <c r="B89">
        <v>32</v>
      </c>
      <c r="C89">
        <f t="shared" si="14"/>
        <v>12340</v>
      </c>
      <c r="D89">
        <v>78</v>
      </c>
      <c r="E89">
        <f t="shared" si="12"/>
        <v>13.168867812335481</v>
      </c>
      <c r="F89">
        <f t="shared" si="13"/>
        <v>0.12267008961638316</v>
      </c>
      <c r="G89">
        <f t="shared" si="15"/>
        <v>3.7792090731568473E-4</v>
      </c>
      <c r="J89">
        <f t="shared" si="10"/>
        <v>37.827283168074075</v>
      </c>
      <c r="K89">
        <f t="shared" si="16"/>
        <v>12278.43214372852</v>
      </c>
      <c r="L89">
        <f t="shared" si="11"/>
        <v>0.15404974082284226</v>
      </c>
      <c r="N89" s="4">
        <v>0</v>
      </c>
      <c r="P89">
        <v>0</v>
      </c>
    </row>
    <row r="90" spans="1:16" x14ac:dyDescent="0.45">
      <c r="A90" s="1">
        <v>42493</v>
      </c>
      <c r="B90">
        <v>85</v>
      </c>
      <c r="C90">
        <f t="shared" si="14"/>
        <v>12425</v>
      </c>
      <c r="D90">
        <v>79</v>
      </c>
      <c r="E90">
        <f t="shared" si="12"/>
        <v>13.222621998313247</v>
      </c>
      <c r="F90">
        <f t="shared" si="13"/>
        <v>0.123045397751591</v>
      </c>
      <c r="G90">
        <f t="shared" si="15"/>
        <v>3.7530813520783579E-4</v>
      </c>
      <c r="J90">
        <f t="shared" si="10"/>
        <v>37.565762652897362</v>
      </c>
      <c r="K90">
        <f t="shared" si="16"/>
        <v>12315.997906381417</v>
      </c>
      <c r="L90">
        <f t="shared" si="11"/>
        <v>1.2626986382624164</v>
      </c>
      <c r="N90" s="4">
        <v>0</v>
      </c>
      <c r="P90">
        <v>0</v>
      </c>
    </row>
    <row r="91" spans="1:16" x14ac:dyDescent="0.45">
      <c r="A91" s="1">
        <v>42500</v>
      </c>
      <c r="B91">
        <v>30</v>
      </c>
      <c r="C91">
        <f t="shared" si="14"/>
        <v>12455</v>
      </c>
      <c r="D91">
        <v>80</v>
      </c>
      <c r="E91">
        <f t="shared" si="12"/>
        <v>13.276031874813498</v>
      </c>
      <c r="F91">
        <f t="shared" si="13"/>
        <v>0.12341814292286656</v>
      </c>
      <c r="G91">
        <f t="shared" si="15"/>
        <v>3.7274517127555695E-4</v>
      </c>
      <c r="J91">
        <f t="shared" si="10"/>
        <v>37.309227593473175</v>
      </c>
      <c r="K91">
        <f t="shared" si="16"/>
        <v>12353.307133974889</v>
      </c>
      <c r="L91">
        <f t="shared" si="11"/>
        <v>0.19590937858900731</v>
      </c>
      <c r="N91" s="4">
        <v>0</v>
      </c>
      <c r="P91">
        <v>0</v>
      </c>
    </row>
    <row r="92" spans="1:16" x14ac:dyDescent="0.45">
      <c r="A92" s="1">
        <v>42507</v>
      </c>
      <c r="B92">
        <v>22</v>
      </c>
      <c r="C92">
        <f t="shared" si="14"/>
        <v>12477</v>
      </c>
      <c r="D92">
        <v>81</v>
      </c>
      <c r="E92">
        <f t="shared" si="12"/>
        <v>13.329103910255283</v>
      </c>
      <c r="F92">
        <f t="shared" si="13"/>
        <v>0.12378837338133733</v>
      </c>
      <c r="G92">
        <f t="shared" si="15"/>
        <v>3.702304584707744E-4</v>
      </c>
      <c r="J92">
        <f t="shared" si="10"/>
        <v>37.057522139999989</v>
      </c>
      <c r="K92">
        <f t="shared" si="16"/>
        <v>12390.364656114889</v>
      </c>
      <c r="L92">
        <f t="shared" si="11"/>
        <v>0.40632835846698068</v>
      </c>
      <c r="N92" s="4">
        <v>0</v>
      </c>
      <c r="P92">
        <v>0</v>
      </c>
    </row>
    <row r="93" spans="1:16" x14ac:dyDescent="0.45">
      <c r="A93" s="1">
        <v>42514</v>
      </c>
      <c r="B93">
        <v>16</v>
      </c>
      <c r="C93">
        <f t="shared" si="14"/>
        <v>12493</v>
      </c>
      <c r="D93">
        <v>82</v>
      </c>
      <c r="E93">
        <f t="shared" si="12"/>
        <v>13.381844373418216</v>
      </c>
      <c r="F93">
        <f t="shared" si="13"/>
        <v>0.12415613587632907</v>
      </c>
      <c r="G93">
        <f t="shared" si="15"/>
        <v>3.6776249499173574E-4</v>
      </c>
      <c r="J93">
        <f t="shared" si="10"/>
        <v>36.81049597245304</v>
      </c>
      <c r="K93">
        <f t="shared" si="16"/>
        <v>12427.175152087342</v>
      </c>
      <c r="L93">
        <f t="shared" si="11"/>
        <v>0.56534136318148165</v>
      </c>
      <c r="N93" s="4">
        <v>0</v>
      </c>
      <c r="P93">
        <v>0</v>
      </c>
    </row>
    <row r="94" spans="1:16" x14ac:dyDescent="0.45">
      <c r="A94" s="1">
        <v>42521</v>
      </c>
      <c r="B94">
        <v>25</v>
      </c>
      <c r="C94">
        <f t="shared" si="14"/>
        <v>12518</v>
      </c>
      <c r="D94">
        <v>83</v>
      </c>
      <c r="E94">
        <f t="shared" si="12"/>
        <v>13.434259341956635</v>
      </c>
      <c r="F94">
        <f t="shared" si="13"/>
        <v>0.12452147573979508</v>
      </c>
      <c r="G94">
        <f t="shared" si="15"/>
        <v>3.6533986346601321E-4</v>
      </c>
      <c r="J94">
        <f t="shared" si="10"/>
        <v>36.568007221602166</v>
      </c>
      <c r="K94">
        <f t="shared" si="16"/>
        <v>12463.743159308944</v>
      </c>
      <c r="L94">
        <f t="shared" si="11"/>
        <v>0.31634229208882036</v>
      </c>
      <c r="N94" s="4">
        <v>0</v>
      </c>
      <c r="P94">
        <v>0</v>
      </c>
    </row>
    <row r="95" spans="1:16" x14ac:dyDescent="0.45">
      <c r="A95" s="1">
        <v>42528</v>
      </c>
      <c r="B95">
        <v>24</v>
      </c>
      <c r="C95">
        <f t="shared" si="14"/>
        <v>12542</v>
      </c>
      <c r="D95">
        <v>84</v>
      </c>
      <c r="E95">
        <f t="shared" si="12"/>
        <v>13.54161849328122</v>
      </c>
      <c r="F95">
        <f t="shared" si="13"/>
        <v>0.12526930876509421</v>
      </c>
      <c r="G95">
        <f t="shared" si="15"/>
        <v>7.4783302529912721E-4</v>
      </c>
      <c r="J95">
        <f t="shared" si="10"/>
        <v>74.852941615102694</v>
      </c>
      <c r="K95">
        <f t="shared" si="16"/>
        <v>12538.596100924047</v>
      </c>
      <c r="L95">
        <f t="shared" si="11"/>
        <v>0.67937131818534113</v>
      </c>
      <c r="N95" s="4">
        <v>0.42857142857142855</v>
      </c>
      <c r="P95">
        <v>0</v>
      </c>
    </row>
    <row r="96" spans="1:16" x14ac:dyDescent="0.45">
      <c r="A96" s="1">
        <v>42535</v>
      </c>
      <c r="B96">
        <v>19</v>
      </c>
      <c r="C96">
        <f t="shared" si="14"/>
        <v>12561</v>
      </c>
      <c r="D96">
        <v>85</v>
      </c>
      <c r="E96">
        <f t="shared" si="12"/>
        <v>13.821474361952323</v>
      </c>
      <c r="F96">
        <f t="shared" si="13"/>
        <v>0.12721570275701302</v>
      </c>
      <c r="G96">
        <f t="shared" si="15"/>
        <v>1.9463939919188156E-3</v>
      </c>
      <c r="J96">
        <f t="shared" si="10"/>
        <v>194.82064967485172</v>
      </c>
      <c r="K96">
        <f t="shared" si="16"/>
        <v>12733.416750598899</v>
      </c>
      <c r="L96">
        <f t="shared" si="11"/>
        <v>0.90247440385959965</v>
      </c>
      <c r="N96" s="4">
        <v>1</v>
      </c>
      <c r="P96">
        <v>0</v>
      </c>
    </row>
    <row r="97" spans="1:16" x14ac:dyDescent="0.45">
      <c r="A97" s="1">
        <v>42542</v>
      </c>
      <c r="B97">
        <v>133</v>
      </c>
      <c r="C97">
        <f t="shared" si="14"/>
        <v>12694</v>
      </c>
      <c r="D97">
        <v>86</v>
      </c>
      <c r="E97">
        <f t="shared" si="12"/>
        <v>13.956464098887325</v>
      </c>
      <c r="F97">
        <f t="shared" si="13"/>
        <v>0.12815300562475859</v>
      </c>
      <c r="G97">
        <f t="shared" si="15"/>
        <v>9.3730286774557081E-4</v>
      </c>
      <c r="J97">
        <f t="shared" si="10"/>
        <v>93.817569512879103</v>
      </c>
      <c r="K97">
        <f t="shared" si="16"/>
        <v>12827.234320111778</v>
      </c>
      <c r="L97">
        <f t="shared" si="11"/>
        <v>0.41764491118843156</v>
      </c>
      <c r="N97" s="4">
        <v>0.5714285714285714</v>
      </c>
      <c r="P97">
        <v>0</v>
      </c>
    </row>
    <row r="98" spans="1:16" x14ac:dyDescent="0.45">
      <c r="A98" s="1">
        <v>42549</v>
      </c>
      <c r="B98">
        <v>93</v>
      </c>
      <c r="C98">
        <f t="shared" si="14"/>
        <v>12787</v>
      </c>
      <c r="D98">
        <v>87</v>
      </c>
      <c r="E98">
        <f t="shared" si="12"/>
        <v>14.007634315967787</v>
      </c>
      <c r="F98">
        <f t="shared" si="13"/>
        <v>0.12850804347695832</v>
      </c>
      <c r="G98">
        <f t="shared" si="15"/>
        <v>3.5503785219972994E-4</v>
      </c>
      <c r="J98">
        <f t="shared" si="10"/>
        <v>35.536846759646394</v>
      </c>
      <c r="K98">
        <f t="shared" si="16"/>
        <v>12862.771166871426</v>
      </c>
      <c r="L98">
        <f t="shared" si="11"/>
        <v>1.617002026910431</v>
      </c>
      <c r="N98" s="4">
        <v>0</v>
      </c>
      <c r="P98">
        <v>0</v>
      </c>
    </row>
    <row r="99" spans="1:16" x14ac:dyDescent="0.45">
      <c r="A99" s="1">
        <v>42556</v>
      </c>
      <c r="B99">
        <v>32</v>
      </c>
      <c r="C99">
        <f t="shared" si="14"/>
        <v>12819</v>
      </c>
      <c r="D99">
        <v>88</v>
      </c>
      <c r="E99">
        <f t="shared" si="12"/>
        <v>14.058506827163566</v>
      </c>
      <c r="F99">
        <f t="shared" si="13"/>
        <v>0.1288608724073024</v>
      </c>
      <c r="G99">
        <f t="shared" si="15"/>
        <v>3.5282893034407903E-4</v>
      </c>
      <c r="J99">
        <f t="shared" si="10"/>
        <v>35.315748876696887</v>
      </c>
      <c r="K99">
        <f t="shared" si="16"/>
        <v>12898.086915748123</v>
      </c>
      <c r="L99">
        <f t="shared" si="11"/>
        <v>9.3888675227407833E-2</v>
      </c>
      <c r="N99" s="4">
        <v>0</v>
      </c>
      <c r="P99">
        <v>0</v>
      </c>
    </row>
    <row r="100" spans="1:16" x14ac:dyDescent="0.45">
      <c r="A100" s="1">
        <v>42563</v>
      </c>
      <c r="B100">
        <v>22</v>
      </c>
      <c r="C100">
        <f t="shared" si="14"/>
        <v>12841</v>
      </c>
      <c r="D100">
        <v>89</v>
      </c>
      <c r="E100">
        <f t="shared" si="12"/>
        <v>14.109086718342805</v>
      </c>
      <c r="F100">
        <f t="shared" si="13"/>
        <v>0.12921153023600396</v>
      </c>
      <c r="G100">
        <f t="shared" si="15"/>
        <v>3.5065782870155604E-4</v>
      </c>
      <c r="J100">
        <f t="shared" si="10"/>
        <v>35.098436536922613</v>
      </c>
      <c r="K100">
        <f t="shared" si="16"/>
        <v>12933.185352285045</v>
      </c>
      <c r="L100">
        <f t="shared" si="11"/>
        <v>0.37319145321881814</v>
      </c>
      <c r="N100" s="4">
        <v>0</v>
      </c>
      <c r="P100">
        <v>0</v>
      </c>
    </row>
    <row r="101" spans="1:16" x14ac:dyDescent="0.45">
      <c r="A101" s="1">
        <v>42570</v>
      </c>
      <c r="B101">
        <v>19</v>
      </c>
      <c r="C101">
        <f t="shared" si="14"/>
        <v>12860</v>
      </c>
      <c r="D101">
        <v>90</v>
      </c>
      <c r="E101">
        <f t="shared" si="12"/>
        <v>14.15937893247597</v>
      </c>
      <c r="F101">
        <f t="shared" si="13"/>
        <v>0.12956005371898607</v>
      </c>
      <c r="G101">
        <f t="shared" si="15"/>
        <v>3.48523482982116E-4</v>
      </c>
      <c r="J101">
        <f t="shared" si="10"/>
        <v>34.884803212211139</v>
      </c>
      <c r="K101">
        <f t="shared" si="16"/>
        <v>12968.070155497257</v>
      </c>
      <c r="L101">
        <f t="shared" si="11"/>
        <v>0.45535023131937274</v>
      </c>
      <c r="N101" s="4">
        <v>0</v>
      </c>
      <c r="P101">
        <v>0</v>
      </c>
    </row>
    <row r="102" spans="1:16" x14ac:dyDescent="0.45">
      <c r="A102" s="1">
        <v>42577</v>
      </c>
      <c r="B102">
        <v>23</v>
      </c>
      <c r="C102">
        <f t="shared" si="14"/>
        <v>12883</v>
      </c>
      <c r="D102">
        <v>91</v>
      </c>
      <c r="E102">
        <f t="shared" si="12"/>
        <v>14.2093882751898</v>
      </c>
      <c r="F102">
        <f t="shared" si="13"/>
        <v>0.12990647859059784</v>
      </c>
      <c r="G102">
        <f t="shared" si="15"/>
        <v>3.4642487161176683E-4</v>
      </c>
      <c r="J102">
        <f t="shared" si="10"/>
        <v>34.6747466500331</v>
      </c>
      <c r="K102">
        <f t="shared" si="16"/>
        <v>13002.744902147289</v>
      </c>
      <c r="L102">
        <f t="shared" si="11"/>
        <v>0.33669306276018474</v>
      </c>
      <c r="N102" s="4">
        <v>0</v>
      </c>
      <c r="P102">
        <v>0</v>
      </c>
    </row>
    <row r="103" spans="1:16" x14ac:dyDescent="0.45">
      <c r="A103" s="1">
        <v>42584</v>
      </c>
      <c r="B103">
        <v>23</v>
      </c>
      <c r="C103">
        <f t="shared" si="14"/>
        <v>12906</v>
      </c>
      <c r="D103">
        <v>92</v>
      </c>
      <c r="E103">
        <f t="shared" si="12"/>
        <v>14.259119420046909</v>
      </c>
      <c r="F103">
        <f t="shared" si="13"/>
        <v>0.13025083959556227</v>
      </c>
      <c r="G103">
        <f t="shared" si="15"/>
        <v>3.44361004964433E-4</v>
      </c>
      <c r="J103">
        <f t="shared" si="10"/>
        <v>34.468167795625803</v>
      </c>
      <c r="K103">
        <f t="shared" si="16"/>
        <v>13037.213069942914</v>
      </c>
      <c r="L103">
        <f t="shared" si="11"/>
        <v>0.33271765019900984</v>
      </c>
      <c r="N103" s="4">
        <v>0</v>
      </c>
      <c r="P103">
        <v>0</v>
      </c>
    </row>
    <row r="104" spans="1:16" x14ac:dyDescent="0.45">
      <c r="A104" s="1">
        <v>42591</v>
      </c>
      <c r="B104">
        <v>26</v>
      </c>
      <c r="C104">
        <f t="shared" si="14"/>
        <v>12932</v>
      </c>
      <c r="D104">
        <v>93</v>
      </c>
      <c r="E104">
        <f t="shared" si="12"/>
        <v>14.308576913567407</v>
      </c>
      <c r="F104">
        <f t="shared" si="13"/>
        <v>0.13059317054734834</v>
      </c>
      <c r="G104">
        <f t="shared" si="15"/>
        <v>3.4233095178606843E-4</v>
      </c>
      <c r="J104">
        <f t="shared" si="10"/>
        <v>34.264973436865176</v>
      </c>
      <c r="K104">
        <f t="shared" si="16"/>
        <v>13071.478043379781</v>
      </c>
      <c r="L104">
        <f t="shared" si="11"/>
        <v>0.24120764173635734</v>
      </c>
      <c r="N104" s="4">
        <v>0</v>
      </c>
      <c r="P104">
        <v>0</v>
      </c>
    </row>
    <row r="105" spans="1:16" x14ac:dyDescent="0.45">
      <c r="A105" s="1">
        <v>42598</v>
      </c>
      <c r="B105">
        <v>22</v>
      </c>
      <c r="C105">
        <f t="shared" si="14"/>
        <v>12954</v>
      </c>
      <c r="D105">
        <v>94</v>
      </c>
      <c r="E105">
        <f t="shared" si="12"/>
        <v>14.357765180007735</v>
      </c>
      <c r="F105">
        <f t="shared" si="13"/>
        <v>0.13093350433330467</v>
      </c>
      <c r="G105">
        <f t="shared" si="15"/>
        <v>3.4033378595632602E-4</v>
      </c>
      <c r="J105">
        <f t="shared" si="10"/>
        <v>34.065070875475101</v>
      </c>
      <c r="K105">
        <f t="shared" si="16"/>
        <v>13105.543114255255</v>
      </c>
      <c r="L105">
        <f t="shared" si="11"/>
        <v>0.3541771840011424</v>
      </c>
      <c r="N105" s="4">
        <v>0</v>
      </c>
      <c r="P105">
        <v>0</v>
      </c>
    </row>
    <row r="106" spans="1:16" x14ac:dyDescent="0.45">
      <c r="A106" s="1">
        <v>42605</v>
      </c>
      <c r="B106">
        <v>16</v>
      </c>
      <c r="C106">
        <f t="shared" si="14"/>
        <v>12970</v>
      </c>
      <c r="D106">
        <v>95</v>
      </c>
      <c r="E106">
        <f t="shared" si="12"/>
        <v>14.406688525910997</v>
      </c>
      <c r="F106">
        <f t="shared" si="13"/>
        <v>0.13127187297808746</v>
      </c>
      <c r="G106">
        <f t="shared" si="15"/>
        <v>3.3836864478278827E-4</v>
      </c>
      <c r="J106">
        <f t="shared" si="10"/>
        <v>33.868373761878892</v>
      </c>
      <c r="K106">
        <f t="shared" si="16"/>
        <v>13139.411488017135</v>
      </c>
      <c r="L106">
        <f t="shared" si="11"/>
        <v>0.52758286794363107</v>
      </c>
      <c r="N106" s="4">
        <v>0</v>
      </c>
      <c r="P106">
        <v>0</v>
      </c>
    </row>
    <row r="107" spans="1:16" x14ac:dyDescent="0.45">
      <c r="A107" s="1">
        <v>42612</v>
      </c>
      <c r="B107">
        <v>15</v>
      </c>
      <c r="C107">
        <f t="shared" si="14"/>
        <v>12985</v>
      </c>
      <c r="D107">
        <v>96</v>
      </c>
      <c r="E107">
        <f t="shared" si="12"/>
        <v>14.455351144441879</v>
      </c>
      <c r="F107">
        <f t="shared" si="13"/>
        <v>0.13160830765918768</v>
      </c>
      <c r="G107">
        <f t="shared" si="15"/>
        <v>3.3643468110022834E-4</v>
      </c>
      <c r="J107">
        <f t="shared" si="10"/>
        <v>33.674797300664864</v>
      </c>
      <c r="K107">
        <f t="shared" si="16"/>
        <v>13173.086285317799</v>
      </c>
      <c r="L107">
        <f t="shared" si="11"/>
        <v>0.55456302034804394</v>
      </c>
      <c r="N107" s="4">
        <v>0</v>
      </c>
      <c r="P107">
        <v>0</v>
      </c>
    </row>
    <row r="108" spans="1:16" x14ac:dyDescent="0.45">
      <c r="A108" s="1">
        <v>42619</v>
      </c>
      <c r="B108">
        <v>13</v>
      </c>
      <c r="C108">
        <f t="shared" si="14"/>
        <v>12998</v>
      </c>
      <c r="D108">
        <v>97</v>
      </c>
      <c r="E108">
        <f t="shared" si="12"/>
        <v>14.503757119518594</v>
      </c>
      <c r="F108">
        <f t="shared" si="13"/>
        <v>0.13194283873828869</v>
      </c>
      <c r="G108">
        <f t="shared" si="15"/>
        <v>3.3453107910100255E-4</v>
      </c>
      <c r="J108">
        <f t="shared" ref="J108:J124" si="17">$F$1*G108</f>
        <v>33.484259835099678</v>
      </c>
      <c r="K108">
        <f t="shared" si="16"/>
        <v>13206.570545152897</v>
      </c>
      <c r="L108">
        <f t="shared" ref="L108:L124" si="18">ABS(J108-B108)/J108</f>
        <v>0.61175788074691662</v>
      </c>
      <c r="N108" s="4">
        <v>0</v>
      </c>
      <c r="P108">
        <v>0</v>
      </c>
    </row>
    <row r="109" spans="1:16" x14ac:dyDescent="0.45">
      <c r="A109" s="1">
        <v>42626</v>
      </c>
      <c r="B109">
        <v>15</v>
      </c>
      <c r="C109">
        <f t="shared" si="14"/>
        <v>13013</v>
      </c>
      <c r="D109">
        <v>98</v>
      </c>
      <c r="E109">
        <f t="shared" si="12"/>
        <v>14.551910429753264</v>
      </c>
      <c r="F109">
        <f t="shared" si="13"/>
        <v>0.1322754957925191</v>
      </c>
      <c r="G109">
        <f t="shared" si="15"/>
        <v>3.3265705423041192E-4</v>
      </c>
      <c r="J109">
        <f t="shared" si="17"/>
        <v>33.296682836654789</v>
      </c>
      <c r="K109">
        <f t="shared" si="16"/>
        <v>13239.867227989553</v>
      </c>
      <c r="L109">
        <f t="shared" si="18"/>
        <v>0.54950467367616607</v>
      </c>
      <c r="N109" s="4">
        <v>0</v>
      </c>
      <c r="P109">
        <v>0</v>
      </c>
    </row>
    <row r="110" spans="1:16" x14ac:dyDescent="0.45">
      <c r="A110" s="1">
        <v>42633</v>
      </c>
      <c r="B110">
        <v>14</v>
      </c>
      <c r="C110">
        <f t="shared" si="14"/>
        <v>13027</v>
      </c>
      <c r="D110">
        <v>99</v>
      </c>
      <c r="E110">
        <f t="shared" si="12"/>
        <v>14.599814952211533</v>
      </c>
      <c r="F110">
        <f t="shared" si="13"/>
        <v>0.13260630765089992</v>
      </c>
      <c r="G110">
        <f t="shared" si="15"/>
        <v>3.3081185838082505E-4</v>
      </c>
      <c r="J110">
        <f t="shared" si="17"/>
        <v>33.111991424902399</v>
      </c>
      <c r="K110">
        <f t="shared" si="16"/>
        <v>13272.979219414456</v>
      </c>
      <c r="L110">
        <f t="shared" si="18"/>
        <v>0.57719244909350043</v>
      </c>
      <c r="N110" s="4">
        <v>0</v>
      </c>
      <c r="P110">
        <v>0</v>
      </c>
    </row>
    <row r="111" spans="1:16" x14ac:dyDescent="0.45">
      <c r="A111" s="1">
        <v>42640</v>
      </c>
      <c r="B111">
        <v>28</v>
      </c>
      <c r="C111">
        <f t="shared" si="14"/>
        <v>13055</v>
      </c>
      <c r="D111">
        <v>100</v>
      </c>
      <c r="E111">
        <f t="shared" si="12"/>
        <v>14.647474466001464</v>
      </c>
      <c r="F111">
        <f t="shared" si="13"/>
        <v>0.1329353024042105</v>
      </c>
      <c r="G111">
        <f t="shared" si="15"/>
        <v>3.289947533105797E-4</v>
      </c>
      <c r="J111">
        <f t="shared" si="17"/>
        <v>32.930111706930361</v>
      </c>
      <c r="K111">
        <f t="shared" si="16"/>
        <v>13305.909331121386</v>
      </c>
      <c r="L111">
        <f t="shared" si="18"/>
        <v>0.14971439364697894</v>
      </c>
      <c r="N111" s="4">
        <v>0</v>
      </c>
      <c r="P111">
        <v>0</v>
      </c>
    </row>
    <row r="112" spans="1:16" x14ac:dyDescent="0.45">
      <c r="A112" s="1">
        <v>42647</v>
      </c>
      <c r="B112">
        <v>22</v>
      </c>
      <c r="C112">
        <f t="shared" si="14"/>
        <v>13077</v>
      </c>
      <c r="D112">
        <v>101</v>
      </c>
      <c r="E112">
        <f t="shared" si="12"/>
        <v>14.694892655700945</v>
      </c>
      <c r="F112">
        <f t="shared" si="13"/>
        <v>0.13326250745184745</v>
      </c>
      <c r="G112">
        <f t="shared" si="15"/>
        <v>3.2720504763694702E-4</v>
      </c>
      <c r="J112">
        <f t="shared" si="17"/>
        <v>32.750974480083421</v>
      </c>
      <c r="K112">
        <f t="shared" si="16"/>
        <v>13338.660305601468</v>
      </c>
      <c r="L112">
        <f t="shared" si="18"/>
        <v>0.32826426238466039</v>
      </c>
      <c r="N112" s="4">
        <v>0</v>
      </c>
      <c r="P112">
        <v>0</v>
      </c>
    </row>
    <row r="113" spans="1:16" x14ac:dyDescent="0.45">
      <c r="A113" s="1">
        <v>42654</v>
      </c>
      <c r="B113">
        <v>13</v>
      </c>
      <c r="C113">
        <f t="shared" si="14"/>
        <v>13090</v>
      </c>
      <c r="D113">
        <v>102</v>
      </c>
      <c r="E113">
        <f t="shared" si="12"/>
        <v>14.74207311463265</v>
      </c>
      <c r="F113">
        <f t="shared" si="13"/>
        <v>0.13358794950358902</v>
      </c>
      <c r="G113">
        <f t="shared" si="15"/>
        <v>3.254420517415646E-4</v>
      </c>
      <c r="J113">
        <f t="shared" si="17"/>
        <v>32.574510718307266</v>
      </c>
      <c r="K113">
        <f t="shared" si="16"/>
        <v>13371.234816319775</v>
      </c>
      <c r="L113">
        <f t="shared" si="18"/>
        <v>0.60091495732907985</v>
      </c>
      <c r="N113" s="4">
        <v>0</v>
      </c>
      <c r="P113">
        <v>0</v>
      </c>
    </row>
    <row r="114" spans="1:16" x14ac:dyDescent="0.45">
      <c r="A114" s="1">
        <v>42661</v>
      </c>
      <c r="B114">
        <v>13</v>
      </c>
      <c r="C114">
        <f t="shared" si="14"/>
        <v>13103</v>
      </c>
      <c r="D114">
        <v>103</v>
      </c>
      <c r="E114">
        <f t="shared" si="12"/>
        <v>14.78901934799452</v>
      </c>
      <c r="F114">
        <f t="shared" si="13"/>
        <v>0.13391165461834473</v>
      </c>
      <c r="G114">
        <f t="shared" si="15"/>
        <v>3.237051147557124E-4</v>
      </c>
      <c r="J114">
        <f t="shared" si="17"/>
        <v>32.40065527412024</v>
      </c>
      <c r="K114">
        <f t="shared" si="16"/>
        <v>13403.635471593894</v>
      </c>
      <c r="L114">
        <f t="shared" si="18"/>
        <v>0.59877354670713578</v>
      </c>
      <c r="N114" s="4">
        <v>0</v>
      </c>
      <c r="P114">
        <v>0</v>
      </c>
    </row>
    <row r="115" spans="1:16" x14ac:dyDescent="0.45">
      <c r="A115" s="1">
        <v>42668</v>
      </c>
      <c r="B115">
        <v>57</v>
      </c>
      <c r="C115">
        <f t="shared" si="14"/>
        <v>13160</v>
      </c>
      <c r="D115">
        <v>104</v>
      </c>
      <c r="E115">
        <f t="shared" si="12"/>
        <v>14.835734775853579</v>
      </c>
      <c r="F115">
        <f t="shared" si="13"/>
        <v>0.13423364821901024</v>
      </c>
      <c r="G115">
        <f t="shared" si="15"/>
        <v>3.2199360066550997E-4</v>
      </c>
      <c r="J115">
        <f t="shared" si="17"/>
        <v>32.229344486907941</v>
      </c>
      <c r="K115">
        <f t="shared" si="16"/>
        <v>13435.864816080802</v>
      </c>
      <c r="L115">
        <f t="shared" si="18"/>
        <v>0.76857459893899749</v>
      </c>
      <c r="N115" s="4">
        <v>0</v>
      </c>
      <c r="P115">
        <v>0</v>
      </c>
    </row>
    <row r="116" spans="1:16" x14ac:dyDescent="0.45">
      <c r="A116" s="1">
        <v>42675</v>
      </c>
      <c r="B116">
        <v>26</v>
      </c>
      <c r="C116">
        <f t="shared" si="14"/>
        <v>13186</v>
      </c>
      <c r="D116">
        <v>105</v>
      </c>
      <c r="E116">
        <f t="shared" si="12"/>
        <v>14.882222736010362</v>
      </c>
      <c r="F116">
        <f t="shared" si="13"/>
        <v>0.13455395512047469</v>
      </c>
      <c r="G116">
        <f t="shared" si="15"/>
        <v>3.2030690146445107E-4</v>
      </c>
      <c r="J116">
        <f t="shared" si="17"/>
        <v>32.06051749940147</v>
      </c>
      <c r="K116">
        <f t="shared" si="16"/>
        <v>13467.925333580204</v>
      </c>
      <c r="L116">
        <f t="shared" si="18"/>
        <v>0.18903367668705323</v>
      </c>
      <c r="N116" s="4">
        <v>0</v>
      </c>
      <c r="P116">
        <v>0</v>
      </c>
    </row>
    <row r="117" spans="1:16" x14ac:dyDescent="0.45">
      <c r="A117" s="1">
        <v>42682</v>
      </c>
      <c r="B117">
        <v>24</v>
      </c>
      <c r="C117">
        <f t="shared" si="14"/>
        <v>13210</v>
      </c>
      <c r="D117">
        <v>106</v>
      </c>
      <c r="E117">
        <f t="shared" si="12"/>
        <v>14.928486486740589</v>
      </c>
      <c r="F117">
        <f t="shared" si="13"/>
        <v>0.13487259954698252</v>
      </c>
      <c r="G117">
        <f t="shared" si="15"/>
        <v>3.1864442650783587E-4</v>
      </c>
      <c r="J117">
        <f t="shared" si="17"/>
        <v>31.894115192129316</v>
      </c>
      <c r="K117">
        <f t="shared" si="16"/>
        <v>13499.819448772334</v>
      </c>
      <c r="L117">
        <f t="shared" si="18"/>
        <v>0.24751008593827961</v>
      </c>
      <c r="N117" s="4">
        <v>0</v>
      </c>
      <c r="P117">
        <v>0</v>
      </c>
    </row>
    <row r="118" spans="1:16" x14ac:dyDescent="0.45">
      <c r="A118" s="1">
        <v>42689</v>
      </c>
      <c r="B118">
        <v>29</v>
      </c>
      <c r="C118">
        <f t="shared" si="14"/>
        <v>13239</v>
      </c>
      <c r="D118">
        <v>107</v>
      </c>
      <c r="E118">
        <f t="shared" si="12"/>
        <v>14.974529209420563</v>
      </c>
      <c r="F118">
        <f t="shared" si="13"/>
        <v>0.13518960514151615</v>
      </c>
      <c r="G118">
        <f t="shared" si="15"/>
        <v>3.1700559453362587E-4</v>
      </c>
      <c r="J118">
        <f t="shared" si="17"/>
        <v>31.730079384759836</v>
      </c>
      <c r="K118">
        <f t="shared" si="16"/>
        <v>13531.549528157093</v>
      </c>
      <c r="L118">
        <f t="shared" si="18"/>
        <v>8.6040736036453513E-2</v>
      </c>
      <c r="N118" s="4">
        <v>0</v>
      </c>
      <c r="P118">
        <v>0</v>
      </c>
    </row>
    <row r="119" spans="1:16" x14ac:dyDescent="0.45">
      <c r="A119" s="1">
        <v>42696</v>
      </c>
      <c r="B119">
        <v>86</v>
      </c>
      <c r="C119">
        <f t="shared" si="14"/>
        <v>13325</v>
      </c>
      <c r="D119">
        <v>108</v>
      </c>
      <c r="E119">
        <f t="shared" si="12"/>
        <v>15.020354011042212</v>
      </c>
      <c r="F119">
        <f t="shared" si="13"/>
        <v>0.13550499500152993</v>
      </c>
      <c r="G119">
        <f t="shared" si="15"/>
        <v>3.1538986001378166E-4</v>
      </c>
      <c r="J119">
        <f t="shared" si="17"/>
        <v>31.568355473688875</v>
      </c>
      <c r="K119">
        <f t="shared" si="16"/>
        <v>13563.117883630783</v>
      </c>
      <c r="L119">
        <f t="shared" si="18"/>
        <v>1.7242470730437005</v>
      </c>
      <c r="N119" s="4">
        <v>0</v>
      </c>
      <c r="P119">
        <v>0</v>
      </c>
    </row>
    <row r="120" spans="1:16" x14ac:dyDescent="0.45">
      <c r="A120" s="1">
        <v>42703</v>
      </c>
      <c r="B120">
        <v>27</v>
      </c>
      <c r="C120">
        <f t="shared" si="14"/>
        <v>13352</v>
      </c>
      <c r="D120">
        <v>109</v>
      </c>
      <c r="E120">
        <f t="shared" si="12"/>
        <v>15.065963926623391</v>
      </c>
      <c r="F120">
        <f t="shared" si="13"/>
        <v>0.13581879168820621</v>
      </c>
      <c r="G120">
        <f t="shared" si="15"/>
        <v>3.1379668667627647E-4</v>
      </c>
      <c r="J120">
        <f t="shared" si="17"/>
        <v>31.408889781775475</v>
      </c>
      <c r="K120">
        <f t="shared" si="16"/>
        <v>13594.526773412557</v>
      </c>
      <c r="L120">
        <f t="shared" si="18"/>
        <v>0.1403707616667707</v>
      </c>
      <c r="N120" s="4">
        <v>0</v>
      </c>
      <c r="P120">
        <v>0</v>
      </c>
    </row>
    <row r="121" spans="1:16" x14ac:dyDescent="0.45">
      <c r="A121" s="1">
        <v>42710</v>
      </c>
      <c r="B121">
        <v>32</v>
      </c>
      <c r="C121">
        <f t="shared" si="14"/>
        <v>13384</v>
      </c>
      <c r="D121">
        <v>110</v>
      </c>
      <c r="E121">
        <f t="shared" si="12"/>
        <v>15.111361921518762</v>
      </c>
      <c r="F121">
        <f t="shared" si="13"/>
        <v>0.13613101724358601</v>
      </c>
      <c r="G121">
        <f t="shared" si="15"/>
        <v>3.1222555537979702E-4</v>
      </c>
      <c r="J121">
        <f t="shared" si="17"/>
        <v>31.251630346545269</v>
      </c>
      <c r="K121">
        <f t="shared" si="16"/>
        <v>13625.778403759103</v>
      </c>
      <c r="L121">
        <f t="shared" si="18"/>
        <v>2.3946579591405528E-2</v>
      </c>
      <c r="N121" s="4">
        <v>0</v>
      </c>
      <c r="P121">
        <v>0</v>
      </c>
    </row>
    <row r="122" spans="1:16" x14ac:dyDescent="0.45">
      <c r="A122" s="1">
        <v>42717</v>
      </c>
      <c r="B122">
        <v>19</v>
      </c>
      <c r="C122">
        <f t="shared" si="14"/>
        <v>13403</v>
      </c>
      <c r="D122">
        <v>111</v>
      </c>
      <c r="E122">
        <f t="shared" si="12"/>
        <v>15.156550893636133</v>
      </c>
      <c r="F122">
        <f t="shared" si="13"/>
        <v>0.1364416932102816</v>
      </c>
      <c r="G122">
        <f t="shared" si="15"/>
        <v>3.1067596669559494E-4</v>
      </c>
      <c r="J122">
        <f t="shared" si="17"/>
        <v>31.096527178616032</v>
      </c>
      <c r="K122">
        <f t="shared" si="16"/>
        <v>13656.874930937718</v>
      </c>
      <c r="L122">
        <f t="shared" si="18"/>
        <v>0.38899929593856319</v>
      </c>
      <c r="N122" s="4">
        <v>0</v>
      </c>
      <c r="P122">
        <v>0</v>
      </c>
    </row>
    <row r="123" spans="1:16" x14ac:dyDescent="0.45">
      <c r="A123" s="1">
        <v>42724</v>
      </c>
      <c r="B123">
        <v>217</v>
      </c>
      <c r="C123">
        <f t="shared" si="14"/>
        <v>13620</v>
      </c>
      <c r="D123">
        <v>112</v>
      </c>
      <c r="E123">
        <f t="shared" si="12"/>
        <v>15.306673548513535</v>
      </c>
      <c r="F123">
        <f t="shared" si="13"/>
        <v>0.13747299045024056</v>
      </c>
      <c r="G123">
        <f t="shared" si="15"/>
        <v>1.0312972399589559E-3</v>
      </c>
      <c r="J123">
        <f t="shared" si="17"/>
        <v>103.22575959999448</v>
      </c>
      <c r="K123">
        <f t="shared" si="16"/>
        <v>13760.100690537713</v>
      </c>
      <c r="L123">
        <f t="shared" si="18"/>
        <v>1.1021884541308971</v>
      </c>
      <c r="M123" s="3"/>
      <c r="N123" s="4">
        <v>0.7142857142857143</v>
      </c>
      <c r="P123">
        <v>0</v>
      </c>
    </row>
    <row r="124" spans="1:16" x14ac:dyDescent="0.45">
      <c r="A124" s="1">
        <v>42731</v>
      </c>
      <c r="B124">
        <v>288</v>
      </c>
      <c r="C124">
        <f t="shared" si="14"/>
        <v>13908</v>
      </c>
      <c r="D124">
        <v>113</v>
      </c>
      <c r="E124">
        <f t="shared" si="12"/>
        <v>15.548686043094969</v>
      </c>
      <c r="F124">
        <f t="shared" si="13"/>
        <v>0.13913295048329699</v>
      </c>
      <c r="G124">
        <f t="shared" si="15"/>
        <v>1.6599600330564346E-3</v>
      </c>
      <c r="J124">
        <f t="shared" si="17"/>
        <v>166.15058072365431</v>
      </c>
      <c r="K124">
        <f t="shared" si="16"/>
        <v>13926.251271261366</v>
      </c>
      <c r="L124">
        <f t="shared" si="18"/>
        <v>0.73336739929310635</v>
      </c>
      <c r="N124" s="4">
        <v>1</v>
      </c>
      <c r="P12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AE88-143A-4F0B-909D-B667882E38B9}">
  <dimension ref="A1:S124"/>
  <sheetViews>
    <sheetView tabSelected="1" zoomScale="95" zoomScaleNormal="95" workbookViewId="0">
      <selection activeCell="O18" sqref="O18"/>
    </sheetView>
  </sheetViews>
  <sheetFormatPr defaultRowHeight="14.25" x14ac:dyDescent="0.45"/>
  <cols>
    <col min="1" max="1" width="12.59765625" customWidth="1"/>
    <col min="6" max="6" width="11.86328125" bestFit="1" customWidth="1"/>
    <col min="7" max="7" width="12" bestFit="1" customWidth="1"/>
    <col min="14" max="14" width="10.1328125" customWidth="1"/>
    <col min="15" max="15" width="11.53125" customWidth="1"/>
  </cols>
  <sheetData>
    <row r="1" spans="1:19" x14ac:dyDescent="0.45">
      <c r="A1" t="s">
        <v>3</v>
      </c>
      <c r="B1">
        <v>26854.553635927557</v>
      </c>
      <c r="E1" t="s">
        <v>11</v>
      </c>
      <c r="F1">
        <f>SUM(B12:B72)/F72</f>
        <v>100095.01120839592</v>
      </c>
    </row>
    <row r="2" spans="1:19" x14ac:dyDescent="0.45">
      <c r="A2" t="s">
        <v>1</v>
      </c>
      <c r="B2">
        <v>3376872.4257685095</v>
      </c>
    </row>
    <row r="3" spans="1:19" x14ac:dyDescent="0.45">
      <c r="A3" t="s">
        <v>4</v>
      </c>
      <c r="B3">
        <v>0.49323948691316349</v>
      </c>
      <c r="Q3" t="s">
        <v>12</v>
      </c>
    </row>
    <row r="4" spans="1:19" x14ac:dyDescent="0.45">
      <c r="A4" t="s">
        <v>13</v>
      </c>
      <c r="B4">
        <v>2.5722497754210063E-2</v>
      </c>
      <c r="G4" t="s">
        <v>8</v>
      </c>
      <c r="H4">
        <f>SUM(H12:H73)</f>
        <v>-73783.204538602193</v>
      </c>
      <c r="L4" t="s">
        <v>34</v>
      </c>
      <c r="Q4" t="s">
        <v>15</v>
      </c>
      <c r="S4" t="s">
        <v>16</v>
      </c>
    </row>
    <row r="5" spans="1:19" x14ac:dyDescent="0.45">
      <c r="A5" t="s">
        <v>30</v>
      </c>
      <c r="B5">
        <v>0.305118340049225</v>
      </c>
      <c r="G5" t="s">
        <v>33</v>
      </c>
      <c r="H5">
        <f>-2*H4+8*LN(61)</f>
        <v>147599.29606811778</v>
      </c>
      <c r="L5">
        <f>MEDIAN(L12:L124)</f>
        <v>0.32861577129396308</v>
      </c>
      <c r="Q5" t="s">
        <v>17</v>
      </c>
      <c r="S5" t="s">
        <v>18</v>
      </c>
    </row>
    <row r="6" spans="1:19" x14ac:dyDescent="0.45">
      <c r="A6" t="s">
        <v>31</v>
      </c>
      <c r="B6">
        <v>0.95206527954061915</v>
      </c>
      <c r="Q6" t="s">
        <v>19</v>
      </c>
      <c r="S6" t="s">
        <v>20</v>
      </c>
    </row>
    <row r="7" spans="1:19" x14ac:dyDescent="0.45">
      <c r="A7" t="s">
        <v>36</v>
      </c>
      <c r="B7">
        <v>0.96351941793418205</v>
      </c>
    </row>
    <row r="8" spans="1:19" x14ac:dyDescent="0.45">
      <c r="A8" t="s">
        <v>37</v>
      </c>
      <c r="B8">
        <v>1.0590882737535909</v>
      </c>
    </row>
    <row r="10" spans="1:19" x14ac:dyDescent="0.45">
      <c r="C10" t="s">
        <v>21</v>
      </c>
      <c r="D10" t="s">
        <v>0</v>
      </c>
      <c r="E10" t="s">
        <v>22</v>
      </c>
      <c r="F10" t="s">
        <v>23</v>
      </c>
      <c r="G10" t="s">
        <v>24</v>
      </c>
      <c r="H10" t="s">
        <v>25</v>
      </c>
      <c r="J10" t="s">
        <v>26</v>
      </c>
      <c r="K10" t="s">
        <v>27</v>
      </c>
      <c r="L10" t="s">
        <v>28</v>
      </c>
      <c r="N10" t="s">
        <v>35</v>
      </c>
      <c r="O10" t="s">
        <v>29</v>
      </c>
      <c r="P10" t="s">
        <v>32</v>
      </c>
      <c r="Q10" t="s">
        <v>37</v>
      </c>
    </row>
    <row r="11" spans="1:19" x14ac:dyDescent="0.45">
      <c r="O11" s="5">
        <f>B5</f>
        <v>0.305118340049225</v>
      </c>
      <c r="P11" s="2">
        <f>B6</f>
        <v>0.95206527954061915</v>
      </c>
      <c r="Q11">
        <f>B8</f>
        <v>1.0590882737535909</v>
      </c>
    </row>
    <row r="12" spans="1:19" x14ac:dyDescent="0.45">
      <c r="A12" s="1">
        <v>41947</v>
      </c>
      <c r="B12">
        <v>3344</v>
      </c>
      <c r="C12">
        <f>B12</f>
        <v>3344</v>
      </c>
      <c r="D12">
        <v>1</v>
      </c>
      <c r="E12">
        <f>(D12^$B$3-(D12-1)^$B$3)*EXP(SUMPRODUCT(O12:Q12,$O$11:$Q$11))+E11</f>
        <v>1</v>
      </c>
      <c r="F12">
        <f>(1-($B$2/($B$2+E12))^$B$1)*(1-$B$4)+$B$4</f>
        <v>3.3439705238160852E-2</v>
      </c>
      <c r="G12">
        <f>F12</f>
        <v>3.3439705238160852E-2</v>
      </c>
      <c r="H12">
        <f>B12*IFERROR(LN(G12),-10000)</f>
        <v>-11362.949805434113</v>
      </c>
      <c r="J12">
        <f t="shared" ref="J12:J43" si="0">$F$1*G12</f>
        <v>3347.1476706191665</v>
      </c>
      <c r="K12">
        <f>J12</f>
        <v>3347.1476706191665</v>
      </c>
      <c r="L12">
        <f t="shared" ref="L12:L43" si="1">ABS(J12-B12)/J12</f>
        <v>9.4040386888107638E-4</v>
      </c>
      <c r="O12" s="4">
        <v>0</v>
      </c>
      <c r="P12">
        <v>0</v>
      </c>
      <c r="Q12">
        <v>0</v>
      </c>
    </row>
    <row r="13" spans="1:19" x14ac:dyDescent="0.45">
      <c r="A13" s="1">
        <v>41954</v>
      </c>
      <c r="B13">
        <v>501</v>
      </c>
      <c r="C13">
        <f>B13+C12</f>
        <v>3845</v>
      </c>
      <c r="D13">
        <v>2</v>
      </c>
      <c r="E13">
        <f t="shared" ref="E13:E76" si="2">(D13^$B$3-(D13-1)^$B$3)*EXP(SUMPRODUCT(O13:Q13,$O$11:$Q$11))+E12</f>
        <v>1.4076020174151496</v>
      </c>
      <c r="F13">
        <f t="shared" ref="F13:F76" si="3">(1-($B$2/($B$2+E13))^$B$1)*(1-$B$4)+$B$4</f>
        <v>3.6567690679388504E-2</v>
      </c>
      <c r="G13">
        <f>F13-F12</f>
        <v>3.1279854412276514E-3</v>
      </c>
      <c r="H13">
        <f t="shared" ref="H13:H72" si="4">B13*IFERROR(LN(G13),-10000)</f>
        <v>-2889.4504214350941</v>
      </c>
      <c r="J13">
        <f t="shared" si="0"/>
        <v>313.09573779938103</v>
      </c>
      <c r="K13">
        <f>J13+K12</f>
        <v>3660.2434084185475</v>
      </c>
      <c r="L13">
        <f t="shared" si="1"/>
        <v>0.60014953739491772</v>
      </c>
      <c r="O13" s="4">
        <v>0</v>
      </c>
      <c r="P13">
        <v>0</v>
      </c>
      <c r="Q13">
        <v>0</v>
      </c>
    </row>
    <row r="14" spans="1:19" x14ac:dyDescent="0.45">
      <c r="A14" s="1">
        <v>41961</v>
      </c>
      <c r="B14">
        <v>235</v>
      </c>
      <c r="C14">
        <f t="shared" ref="C14:C77" si="5">B14+C13</f>
        <v>4080</v>
      </c>
      <c r="D14">
        <v>3</v>
      </c>
      <c r="E14">
        <f t="shared" si="2"/>
        <v>1.7192342042248077</v>
      </c>
      <c r="F14">
        <f t="shared" si="3"/>
        <v>3.8952362189080318E-2</v>
      </c>
      <c r="G14">
        <f t="shared" ref="G14:G77" si="6">F14-F13</f>
        <v>2.3846715096918145E-3</v>
      </c>
      <c r="H14">
        <f t="shared" si="4"/>
        <v>-1419.0930655395853</v>
      </c>
      <c r="J14">
        <f t="shared" si="0"/>
        <v>238.6937214909446</v>
      </c>
      <c r="K14">
        <f t="shared" ref="K14:K77" si="7">J14+K13</f>
        <v>3898.9371299094919</v>
      </c>
      <c r="L14">
        <f t="shared" si="1"/>
        <v>1.5474732506044265E-2</v>
      </c>
      <c r="O14" s="4">
        <v>0</v>
      </c>
      <c r="P14">
        <v>0</v>
      </c>
      <c r="Q14">
        <v>0</v>
      </c>
    </row>
    <row r="15" spans="1:19" x14ac:dyDescent="0.45">
      <c r="A15" s="1">
        <v>41968</v>
      </c>
      <c r="B15">
        <v>574</v>
      </c>
      <c r="C15">
        <f t="shared" si="5"/>
        <v>4654</v>
      </c>
      <c r="D15">
        <v>4</v>
      </c>
      <c r="E15">
        <f t="shared" si="2"/>
        <v>2.3983737511078855</v>
      </c>
      <c r="F15">
        <f t="shared" si="3"/>
        <v>4.4128844138114826E-2</v>
      </c>
      <c r="G15">
        <f t="shared" si="6"/>
        <v>5.1764819490345074E-3</v>
      </c>
      <c r="H15">
        <f t="shared" si="4"/>
        <v>-3021.323398357194</v>
      </c>
      <c r="J15">
        <f t="shared" si="0"/>
        <v>518.14001870866821</v>
      </c>
      <c r="K15">
        <f t="shared" si="7"/>
        <v>4417.0771486181602</v>
      </c>
      <c r="L15">
        <f t="shared" si="1"/>
        <v>0.10780866035120881</v>
      </c>
      <c r="O15" s="4">
        <v>0</v>
      </c>
      <c r="P15">
        <v>1</v>
      </c>
      <c r="Q15">
        <v>0</v>
      </c>
    </row>
    <row r="16" spans="1:19" x14ac:dyDescent="0.45">
      <c r="A16" s="1">
        <v>41975</v>
      </c>
      <c r="B16">
        <v>241</v>
      </c>
      <c r="C16">
        <f t="shared" si="5"/>
        <v>4895</v>
      </c>
      <c r="D16">
        <v>5</v>
      </c>
      <c r="E16">
        <f t="shared" si="2"/>
        <v>2.6289003527248469</v>
      </c>
      <c r="F16">
        <f t="shared" si="3"/>
        <v>4.5879598993911121E-2</v>
      </c>
      <c r="G16">
        <f t="shared" si="6"/>
        <v>1.7507548557962951E-3</v>
      </c>
      <c r="H16">
        <f t="shared" si="4"/>
        <v>-1529.7976853291809</v>
      </c>
      <c r="J16">
        <f t="shared" si="0"/>
        <v>175.24182691408376</v>
      </c>
      <c r="K16">
        <f t="shared" si="7"/>
        <v>4592.3189755322437</v>
      </c>
      <c r="L16">
        <f t="shared" si="1"/>
        <v>0.37524245349345542</v>
      </c>
      <c r="O16" s="4">
        <v>0</v>
      </c>
      <c r="P16">
        <v>0</v>
      </c>
      <c r="Q16">
        <v>0</v>
      </c>
    </row>
    <row r="17" spans="1:17" x14ac:dyDescent="0.45">
      <c r="A17" s="1">
        <v>41982</v>
      </c>
      <c r="B17">
        <v>160</v>
      </c>
      <c r="C17">
        <f t="shared" si="5"/>
        <v>5055</v>
      </c>
      <c r="D17">
        <v>6</v>
      </c>
      <c r="E17">
        <f t="shared" si="2"/>
        <v>2.837027845952655</v>
      </c>
      <c r="F17">
        <f t="shared" si="3"/>
        <v>4.745748712908246E-2</v>
      </c>
      <c r="G17">
        <f t="shared" si="6"/>
        <v>1.5778881351713389E-3</v>
      </c>
      <c r="H17">
        <f t="shared" si="4"/>
        <v>-1032.2668718928419</v>
      </c>
      <c r="J17">
        <f t="shared" si="0"/>
        <v>157.9387305755701</v>
      </c>
      <c r="K17">
        <f t="shared" si="7"/>
        <v>4750.2577061078136</v>
      </c>
      <c r="L17">
        <f t="shared" si="1"/>
        <v>1.305106997452803E-2</v>
      </c>
      <c r="O17" s="4">
        <v>0</v>
      </c>
      <c r="P17">
        <v>0</v>
      </c>
      <c r="Q17">
        <v>0</v>
      </c>
    </row>
    <row r="18" spans="1:17" x14ac:dyDescent="0.45">
      <c r="A18" s="1">
        <v>41989</v>
      </c>
      <c r="B18">
        <v>426</v>
      </c>
      <c r="C18">
        <f t="shared" si="5"/>
        <v>5481</v>
      </c>
      <c r="D18">
        <v>7</v>
      </c>
      <c r="E18">
        <f t="shared" si="2"/>
        <v>3.6265784647193544</v>
      </c>
      <c r="F18">
        <f>(1-($B$2/($B$2+E18))^$B$1)*(1-$B$4)+$B$4</f>
        <v>5.341965890730202E-2</v>
      </c>
      <c r="G18">
        <f t="shared" si="6"/>
        <v>5.9621717782195605E-3</v>
      </c>
      <c r="H18">
        <f t="shared" si="4"/>
        <v>-2182.108521055351</v>
      </c>
      <c r="J18">
        <f t="shared" si="0"/>
        <v>596.78365096726873</v>
      </c>
      <c r="K18">
        <f t="shared" si="7"/>
        <v>5347.0413570750825</v>
      </c>
      <c r="L18">
        <f t="shared" si="1"/>
        <v>0.28617347457568931</v>
      </c>
      <c r="N18">
        <v>5</v>
      </c>
      <c r="O18" s="4">
        <f>SUM(1,B7,B7^2,B7^3,B7^4)</f>
        <v>4.6482615313482922</v>
      </c>
      <c r="P18">
        <v>0</v>
      </c>
      <c r="Q18">
        <v>0</v>
      </c>
    </row>
    <row r="19" spans="1:17" x14ac:dyDescent="0.45">
      <c r="A19" s="1">
        <v>41996</v>
      </c>
      <c r="B19">
        <v>458</v>
      </c>
      <c r="C19">
        <f t="shared" si="5"/>
        <v>5939</v>
      </c>
      <c r="D19">
        <v>8</v>
      </c>
      <c r="E19">
        <f t="shared" si="2"/>
        <v>4.4991202495346725</v>
      </c>
      <c r="F19">
        <f t="shared" si="3"/>
        <v>5.9965125192422516E-2</v>
      </c>
      <c r="G19">
        <f t="shared" si="6"/>
        <v>6.5454662851204964E-3</v>
      </c>
      <c r="H19">
        <f t="shared" si="4"/>
        <v>-2303.274048756341</v>
      </c>
      <c r="J19">
        <f t="shared" si="0"/>
        <v>655.16852117331371</v>
      </c>
      <c r="K19">
        <f t="shared" si="7"/>
        <v>6002.2098782483963</v>
      </c>
      <c r="L19">
        <f t="shared" si="1"/>
        <v>0.30094321506810628</v>
      </c>
      <c r="N19">
        <v>7</v>
      </c>
      <c r="O19" s="4">
        <f>SUM(B7^5,B7^6,B7^7,B7^8,B7^9,B7^10,B7^11)</f>
        <v>5.2141161001937792</v>
      </c>
      <c r="P19">
        <v>0</v>
      </c>
      <c r="Q19">
        <v>0</v>
      </c>
    </row>
    <row r="20" spans="1:17" x14ac:dyDescent="0.45">
      <c r="A20" s="1">
        <v>42003</v>
      </c>
      <c r="B20">
        <v>374</v>
      </c>
      <c r="C20">
        <f t="shared" si="5"/>
        <v>6313</v>
      </c>
      <c r="D20">
        <v>9</v>
      </c>
      <c r="E20">
        <f t="shared" si="2"/>
        <v>4.8486445711330406</v>
      </c>
      <c r="F20">
        <f t="shared" si="3"/>
        <v>6.2574404745747339E-2</v>
      </c>
      <c r="G20">
        <f t="shared" si="6"/>
        <v>2.6092795533248225E-3</v>
      </c>
      <c r="H20">
        <f t="shared" si="4"/>
        <v>-2224.806742231262</v>
      </c>
      <c r="J20">
        <f t="shared" si="0"/>
        <v>261.17586613588645</v>
      </c>
      <c r="K20">
        <f t="shared" si="7"/>
        <v>6263.3857443842826</v>
      </c>
      <c r="L20">
        <f t="shared" si="1"/>
        <v>0.43198529608938907</v>
      </c>
      <c r="N20">
        <v>4</v>
      </c>
      <c r="O20" s="4">
        <f>SUM(B7^12,B7^13,B7^14,B7^15)</f>
        <v>2.4241034522869223</v>
      </c>
      <c r="P20">
        <v>0</v>
      </c>
      <c r="Q20">
        <v>0</v>
      </c>
    </row>
    <row r="21" spans="1:17" x14ac:dyDescent="0.45">
      <c r="A21" s="1">
        <v>42010</v>
      </c>
      <c r="B21">
        <v>167</v>
      </c>
      <c r="C21">
        <f t="shared" si="5"/>
        <v>6480</v>
      </c>
      <c r="D21">
        <v>10</v>
      </c>
      <c r="E21">
        <f t="shared" si="2"/>
        <v>5.0063110541960532</v>
      </c>
      <c r="F21">
        <f t="shared" si="3"/>
        <v>6.3749049653542805E-2</v>
      </c>
      <c r="G21">
        <f t="shared" si="6"/>
        <v>1.1746449077954663E-3</v>
      </c>
      <c r="H21">
        <f t="shared" si="4"/>
        <v>-1126.7138269928982</v>
      </c>
      <c r="J21">
        <f t="shared" si="0"/>
        <v>117.5760952116724</v>
      </c>
      <c r="K21">
        <f t="shared" si="7"/>
        <v>6380.9618395959551</v>
      </c>
      <c r="L21">
        <f t="shared" si="1"/>
        <v>0.42035674598097245</v>
      </c>
      <c r="O21" s="4">
        <v>0</v>
      </c>
      <c r="P21">
        <v>0</v>
      </c>
      <c r="Q21">
        <v>0</v>
      </c>
    </row>
    <row r="22" spans="1:17" x14ac:dyDescent="0.45">
      <c r="A22" s="1">
        <v>42017</v>
      </c>
      <c r="B22">
        <v>106</v>
      </c>
      <c r="C22">
        <f t="shared" si="5"/>
        <v>6586</v>
      </c>
      <c r="D22">
        <v>11</v>
      </c>
      <c r="E22">
        <f t="shared" si="2"/>
        <v>5.1561707536230692</v>
      </c>
      <c r="F22">
        <f t="shared" si="3"/>
        <v>6.4864168093869662E-2</v>
      </c>
      <c r="G22">
        <f t="shared" si="6"/>
        <v>1.1151184403268566E-3</v>
      </c>
      <c r="H22">
        <f t="shared" si="4"/>
        <v>-720.67223345152729</v>
      </c>
      <c r="J22">
        <f t="shared" si="0"/>
        <v>111.61779278320569</v>
      </c>
      <c r="K22">
        <f t="shared" si="7"/>
        <v>6492.579632379161</v>
      </c>
      <c r="L22">
        <f t="shared" si="1"/>
        <v>5.0330620621723623E-2</v>
      </c>
      <c r="O22" s="4">
        <v>0</v>
      </c>
      <c r="P22">
        <v>0</v>
      </c>
      <c r="Q22">
        <v>0</v>
      </c>
    </row>
    <row r="23" spans="1:17" x14ac:dyDescent="0.45">
      <c r="A23" s="1">
        <v>42024</v>
      </c>
      <c r="B23">
        <v>75</v>
      </c>
      <c r="C23">
        <f t="shared" si="5"/>
        <v>6661</v>
      </c>
      <c r="D23">
        <v>12</v>
      </c>
      <c r="E23">
        <f t="shared" si="2"/>
        <v>5.2992717335430743</v>
      </c>
      <c r="F23">
        <f t="shared" si="3"/>
        <v>6.5927754616741829E-2</v>
      </c>
      <c r="G23">
        <f t="shared" si="6"/>
        <v>1.0635865228721675E-3</v>
      </c>
      <c r="H23">
        <f t="shared" si="4"/>
        <v>-513.45814274346299</v>
      </c>
      <c r="J23">
        <f t="shared" si="0"/>
        <v>106.45970492798845</v>
      </c>
      <c r="K23">
        <f t="shared" si="7"/>
        <v>6599.0393373071493</v>
      </c>
      <c r="L23">
        <f t="shared" si="1"/>
        <v>0.29550809810405215</v>
      </c>
      <c r="O23" s="4">
        <v>0</v>
      </c>
      <c r="P23">
        <v>0</v>
      </c>
      <c r="Q23">
        <v>0</v>
      </c>
    </row>
    <row r="24" spans="1:17" x14ac:dyDescent="0.45">
      <c r="A24" s="1">
        <v>42031</v>
      </c>
      <c r="B24">
        <v>62</v>
      </c>
      <c r="C24">
        <f t="shared" si="5"/>
        <v>6723</v>
      </c>
      <c r="D24">
        <v>13</v>
      </c>
      <c r="E24">
        <f t="shared" si="2"/>
        <v>5.4364469454071642</v>
      </c>
      <c r="F24">
        <f t="shared" si="3"/>
        <v>6.6946162707924084E-2</v>
      </c>
      <c r="G24">
        <f t="shared" si="6"/>
        <v>1.0184080911822546E-3</v>
      </c>
      <c r="H24">
        <f t="shared" si="4"/>
        <v>-427.14990307701339</v>
      </c>
      <c r="J24">
        <f t="shared" si="0"/>
        <v>101.93756930160887</v>
      </c>
      <c r="K24">
        <f t="shared" si="7"/>
        <v>6700.9769066087583</v>
      </c>
      <c r="L24">
        <f t="shared" si="1"/>
        <v>0.39178459497541251</v>
      </c>
      <c r="O24" s="4">
        <v>0</v>
      </c>
      <c r="P24">
        <v>0</v>
      </c>
      <c r="Q24">
        <v>0</v>
      </c>
    </row>
    <row r="25" spans="1:17" x14ac:dyDescent="0.45">
      <c r="A25" s="1">
        <v>42038</v>
      </c>
      <c r="B25">
        <v>67</v>
      </c>
      <c r="C25">
        <f t="shared" si="5"/>
        <v>6790</v>
      </c>
      <c r="D25">
        <v>14</v>
      </c>
      <c r="E25">
        <f t="shared" si="2"/>
        <v>5.5683713584206034</v>
      </c>
      <c r="F25">
        <f t="shared" si="3"/>
        <v>6.7924540657462368E-2</v>
      </c>
      <c r="G25">
        <f t="shared" si="6"/>
        <v>9.7837794953828383E-4</v>
      </c>
      <c r="H25">
        <f t="shared" si="4"/>
        <v>-464.28417224450106</v>
      </c>
      <c r="J25">
        <f t="shared" si="0"/>
        <v>97.930751825081941</v>
      </c>
      <c r="K25">
        <f t="shared" si="7"/>
        <v>6798.90765843384</v>
      </c>
      <c r="L25">
        <f t="shared" si="1"/>
        <v>0.3158430957451302</v>
      </c>
      <c r="O25" s="4">
        <v>0</v>
      </c>
      <c r="P25">
        <v>0</v>
      </c>
      <c r="Q25">
        <v>0</v>
      </c>
    </row>
    <row r="26" spans="1:17" x14ac:dyDescent="0.45">
      <c r="A26" s="1">
        <v>42045</v>
      </c>
      <c r="B26">
        <v>75</v>
      </c>
      <c r="C26">
        <f t="shared" si="5"/>
        <v>6865</v>
      </c>
      <c r="D26">
        <v>15</v>
      </c>
      <c r="E26">
        <f t="shared" si="2"/>
        <v>5.6956009520266591</v>
      </c>
      <c r="F26">
        <f t="shared" si="3"/>
        <v>6.8867129041765174E-2</v>
      </c>
      <c r="G26">
        <f t="shared" si="6"/>
        <v>9.42588384302806E-4</v>
      </c>
      <c r="H26">
        <f t="shared" si="4"/>
        <v>-522.51606499426828</v>
      </c>
      <c r="J26">
        <f t="shared" si="0"/>
        <v>94.348394891693175</v>
      </c>
      <c r="K26">
        <f t="shared" si="7"/>
        <v>6893.2560533255328</v>
      </c>
      <c r="L26">
        <f t="shared" si="1"/>
        <v>0.20507391687907442</v>
      </c>
      <c r="O26" s="4">
        <v>0</v>
      </c>
      <c r="P26">
        <v>0</v>
      </c>
      <c r="Q26">
        <v>0</v>
      </c>
    </row>
    <row r="27" spans="1:17" x14ac:dyDescent="0.45">
      <c r="A27" s="1">
        <v>42052</v>
      </c>
      <c r="B27">
        <v>72</v>
      </c>
      <c r="C27">
        <f t="shared" si="5"/>
        <v>6937</v>
      </c>
      <c r="D27">
        <v>16</v>
      </c>
      <c r="E27">
        <f t="shared" si="2"/>
        <v>5.8186001471335853</v>
      </c>
      <c r="F27">
        <f t="shared" si="3"/>
        <v>6.9777470008993342E-2</v>
      </c>
      <c r="G27">
        <f t="shared" si="6"/>
        <v>9.1034096722816815E-4</v>
      </c>
      <c r="H27">
        <f t="shared" si="4"/>
        <v>-504.1217764346506</v>
      </c>
      <c r="J27">
        <f t="shared" si="0"/>
        <v>91.120589318165472</v>
      </c>
      <c r="K27">
        <f t="shared" si="7"/>
        <v>6984.3766426436987</v>
      </c>
      <c r="L27">
        <f t="shared" si="1"/>
        <v>0.2098382973731894</v>
      </c>
      <c r="O27" s="4">
        <v>0</v>
      </c>
      <c r="P27">
        <v>0</v>
      </c>
      <c r="Q27">
        <v>0</v>
      </c>
    </row>
    <row r="28" spans="1:17" x14ac:dyDescent="0.45">
      <c r="A28" s="1">
        <v>42059</v>
      </c>
      <c r="B28">
        <v>102</v>
      </c>
      <c r="C28">
        <f t="shared" si="5"/>
        <v>7039</v>
      </c>
      <c r="D28">
        <v>17</v>
      </c>
      <c r="E28">
        <f t="shared" si="2"/>
        <v>5.9377616079030746</v>
      </c>
      <c r="F28">
        <f t="shared" si="3"/>
        <v>7.0658558326432627E-2</v>
      </c>
      <c r="G28">
        <f t="shared" si="6"/>
        <v>8.8108831743928528E-4</v>
      </c>
      <c r="H28">
        <f t="shared" si="4"/>
        <v>-717.50397440476956</v>
      </c>
      <c r="J28">
        <f t="shared" si="0"/>
        <v>88.19254500967196</v>
      </c>
      <c r="K28">
        <f t="shared" si="7"/>
        <v>7072.569187653371</v>
      </c>
      <c r="L28">
        <f t="shared" si="1"/>
        <v>0.1565603417932184</v>
      </c>
      <c r="O28" s="4">
        <v>0</v>
      </c>
      <c r="P28">
        <v>0</v>
      </c>
      <c r="Q28">
        <v>0</v>
      </c>
    </row>
    <row r="29" spans="1:17" x14ac:dyDescent="0.45">
      <c r="A29" s="1">
        <v>42066</v>
      </c>
      <c r="B29">
        <v>207</v>
      </c>
      <c r="C29">
        <f t="shared" si="5"/>
        <v>7246</v>
      </c>
      <c r="D29">
        <v>18</v>
      </c>
      <c r="E29">
        <f t="shared" si="2"/>
        <v>6.2374411293607634</v>
      </c>
      <c r="F29">
        <f t="shared" si="3"/>
        <v>7.2870723089963715E-2</v>
      </c>
      <c r="G29">
        <f t="shared" si="6"/>
        <v>2.2121647635310882E-3</v>
      </c>
      <c r="H29">
        <f t="shared" si="4"/>
        <v>-1265.553228357169</v>
      </c>
      <c r="J29">
        <f t="shared" si="0"/>
        <v>221.42665680046278</v>
      </c>
      <c r="K29">
        <f t="shared" si="7"/>
        <v>7293.9958444538343</v>
      </c>
      <c r="L29">
        <f t="shared" si="1"/>
        <v>6.51532069757223E-2</v>
      </c>
      <c r="O29" s="4">
        <v>0</v>
      </c>
      <c r="P29">
        <v>1</v>
      </c>
      <c r="Q29">
        <v>0</v>
      </c>
    </row>
    <row r="30" spans="1:17" x14ac:dyDescent="0.45">
      <c r="A30" s="1">
        <v>42073</v>
      </c>
      <c r="B30">
        <v>57</v>
      </c>
      <c r="C30">
        <f t="shared" si="5"/>
        <v>7303</v>
      </c>
      <c r="D30">
        <v>19</v>
      </c>
      <c r="E30">
        <f t="shared" si="2"/>
        <v>6.3498875471899625</v>
      </c>
      <c r="F30">
        <f t="shared" si="3"/>
        <v>7.3699417156825112E-2</v>
      </c>
      <c r="G30">
        <f t="shared" si="6"/>
        <v>8.2869406686139624E-4</v>
      </c>
      <c r="H30">
        <f t="shared" si="4"/>
        <v>-404.45259205338226</v>
      </c>
      <c r="J30">
        <f t="shared" si="0"/>
        <v>82.948141910822656</v>
      </c>
      <c r="K30">
        <f t="shared" si="7"/>
        <v>7376.9439863646567</v>
      </c>
      <c r="L30">
        <f t="shared" si="1"/>
        <v>0.31282366684861296</v>
      </c>
      <c r="O30" s="4">
        <v>0</v>
      </c>
      <c r="P30">
        <v>0</v>
      </c>
      <c r="Q30">
        <v>0</v>
      </c>
    </row>
    <row r="31" spans="1:17" x14ac:dyDescent="0.45">
      <c r="A31" s="1">
        <v>42080</v>
      </c>
      <c r="B31">
        <v>43</v>
      </c>
      <c r="C31">
        <f t="shared" si="5"/>
        <v>7346</v>
      </c>
      <c r="D31">
        <v>20</v>
      </c>
      <c r="E31">
        <f t="shared" si="2"/>
        <v>6.459372788999012</v>
      </c>
      <c r="F31">
        <f t="shared" si="3"/>
        <v>7.4505576569967064E-2</v>
      </c>
      <c r="G31">
        <f t="shared" si="6"/>
        <v>8.0615941314195194E-4</v>
      </c>
      <c r="H31">
        <f t="shared" si="4"/>
        <v>-306.298849234263</v>
      </c>
      <c r="J31">
        <f t="shared" si="0"/>
        <v>80.692535494197557</v>
      </c>
      <c r="K31">
        <f t="shared" si="7"/>
        <v>7457.6365218588544</v>
      </c>
      <c r="L31">
        <f t="shared" si="1"/>
        <v>0.46711303918449748</v>
      </c>
      <c r="O31" s="4">
        <v>0</v>
      </c>
      <c r="P31">
        <v>0</v>
      </c>
      <c r="Q31">
        <v>0</v>
      </c>
    </row>
    <row r="32" spans="1:17" x14ac:dyDescent="0.45">
      <c r="A32" s="1">
        <v>42087</v>
      </c>
      <c r="B32">
        <v>60</v>
      </c>
      <c r="C32">
        <f t="shared" si="5"/>
        <v>7406</v>
      </c>
      <c r="D32">
        <v>21</v>
      </c>
      <c r="E32">
        <f t="shared" si="2"/>
        <v>6.5661173273979712</v>
      </c>
      <c r="F32">
        <f t="shared" si="3"/>
        <v>7.5290880180764574E-2</v>
      </c>
      <c r="G32">
        <f t="shared" si="6"/>
        <v>7.8530361079751088E-4</v>
      </c>
      <c r="H32">
        <f t="shared" si="4"/>
        <v>-428.96640897654936</v>
      </c>
      <c r="J32">
        <f t="shared" si="0"/>
        <v>78.604973724770645</v>
      </c>
      <c r="K32">
        <f t="shared" si="7"/>
        <v>7536.2414955836248</v>
      </c>
      <c r="L32">
        <f t="shared" si="1"/>
        <v>0.23668952285277201</v>
      </c>
      <c r="O32" s="4">
        <v>0</v>
      </c>
      <c r="P32">
        <v>0</v>
      </c>
      <c r="Q32">
        <v>0</v>
      </c>
    </row>
    <row r="33" spans="1:17" x14ac:dyDescent="0.45">
      <c r="A33" s="1">
        <v>42094</v>
      </c>
      <c r="B33">
        <v>59</v>
      </c>
      <c r="C33">
        <f t="shared" si="5"/>
        <v>7465</v>
      </c>
      <c r="D33">
        <v>22</v>
      </c>
      <c r="E33">
        <f t="shared" si="2"/>
        <v>6.6703156042417069</v>
      </c>
      <c r="F33">
        <f t="shared" si="3"/>
        <v>7.6056808608764043E-2</v>
      </c>
      <c r="G33">
        <f t="shared" si="6"/>
        <v>7.6592842799946825E-4</v>
      </c>
      <c r="H33">
        <f t="shared" si="4"/>
        <v>-423.29088788864647</v>
      </c>
      <c r="J33">
        <f t="shared" si="0"/>
        <v>76.665614585435847</v>
      </c>
      <c r="K33">
        <f t="shared" si="7"/>
        <v>7612.9071101690606</v>
      </c>
      <c r="L33">
        <f t="shared" si="1"/>
        <v>0.23042422187523662</v>
      </c>
      <c r="O33" s="4">
        <v>0</v>
      </c>
      <c r="P33">
        <v>0</v>
      </c>
      <c r="Q33">
        <v>0</v>
      </c>
    </row>
    <row r="34" spans="1:17" x14ac:dyDescent="0.45">
      <c r="A34" s="1">
        <v>42101</v>
      </c>
      <c r="B34">
        <v>46</v>
      </c>
      <c r="C34">
        <f t="shared" si="5"/>
        <v>7511</v>
      </c>
      <c r="D34">
        <v>23</v>
      </c>
      <c r="E34">
        <f t="shared" si="2"/>
        <v>6.7721401377109656</v>
      </c>
      <c r="F34">
        <f t="shared" si="3"/>
        <v>7.6804675478807191E-2</v>
      </c>
      <c r="G34">
        <f t="shared" si="6"/>
        <v>7.4786687004314845E-4</v>
      </c>
      <c r="H34">
        <f t="shared" si="4"/>
        <v>-331.12113654457931</v>
      </c>
      <c r="J34">
        <f t="shared" si="0"/>
        <v>74.857742739356922</v>
      </c>
      <c r="K34">
        <f t="shared" si="7"/>
        <v>7687.7648529084172</v>
      </c>
      <c r="L34">
        <f t="shared" si="1"/>
        <v>0.38550110761200906</v>
      </c>
      <c r="O34" s="4">
        <v>0</v>
      </c>
      <c r="P34">
        <v>0</v>
      </c>
      <c r="Q34">
        <v>0</v>
      </c>
    </row>
    <row r="35" spans="1:17" x14ac:dyDescent="0.45">
      <c r="A35" s="1">
        <v>42108</v>
      </c>
      <c r="B35">
        <v>40</v>
      </c>
      <c r="C35">
        <f t="shared" si="5"/>
        <v>7551</v>
      </c>
      <c r="D35">
        <v>24</v>
      </c>
      <c r="E35">
        <f t="shared" si="2"/>
        <v>6.8717448322711912</v>
      </c>
      <c r="F35">
        <f t="shared" si="3"/>
        <v>7.7535652658312484E-2</v>
      </c>
      <c r="G35">
        <f t="shared" si="6"/>
        <v>7.3097717950529328E-4</v>
      </c>
      <c r="H35">
        <f t="shared" si="4"/>
        <v>-288.84513267555229</v>
      </c>
      <c r="J35">
        <f t="shared" si="0"/>
        <v>73.167168975663969</v>
      </c>
      <c r="K35">
        <f t="shared" si="7"/>
        <v>7760.9320218840812</v>
      </c>
      <c r="L35">
        <f t="shared" si="1"/>
        <v>0.45330671447320392</v>
      </c>
      <c r="O35" s="4">
        <v>0</v>
      </c>
      <c r="P35">
        <v>0</v>
      </c>
      <c r="Q35">
        <v>0</v>
      </c>
    </row>
    <row r="36" spans="1:17" x14ac:dyDescent="0.45">
      <c r="A36" s="1">
        <v>42115</v>
      </c>
      <c r="B36">
        <v>135</v>
      </c>
      <c r="C36">
        <f t="shared" si="5"/>
        <v>7686</v>
      </c>
      <c r="D36">
        <v>25</v>
      </c>
      <c r="E36">
        <f t="shared" si="2"/>
        <v>7.1244319139068137</v>
      </c>
      <c r="F36">
        <f t="shared" si="3"/>
        <v>7.9387472495166381E-2</v>
      </c>
      <c r="G36">
        <f t="shared" si="6"/>
        <v>1.8518198368538963E-3</v>
      </c>
      <c r="H36">
        <f t="shared" si="4"/>
        <v>-849.36416775389876</v>
      </c>
      <c r="J36">
        <f t="shared" si="0"/>
        <v>185.35792732582067</v>
      </c>
      <c r="K36">
        <f t="shared" si="7"/>
        <v>7946.2899492099023</v>
      </c>
      <c r="L36">
        <f t="shared" si="1"/>
        <v>0.2716793829772487</v>
      </c>
      <c r="O36" s="4">
        <v>0</v>
      </c>
      <c r="P36">
        <v>1</v>
      </c>
      <c r="Q36">
        <v>0</v>
      </c>
    </row>
    <row r="37" spans="1:17" x14ac:dyDescent="0.45">
      <c r="A37" s="1">
        <v>42122</v>
      </c>
      <c r="B37">
        <v>47</v>
      </c>
      <c r="C37">
        <f t="shared" si="5"/>
        <v>7733</v>
      </c>
      <c r="D37">
        <v>26</v>
      </c>
      <c r="E37">
        <f t="shared" si="2"/>
        <v>7.219997178357036</v>
      </c>
      <c r="F37">
        <f t="shared" si="3"/>
        <v>8.0086854236822547E-2</v>
      </c>
      <c r="G37">
        <f t="shared" si="6"/>
        <v>6.9938174165616596E-4</v>
      </c>
      <c r="H37">
        <f t="shared" si="4"/>
        <v>-341.46975045182018</v>
      </c>
      <c r="J37">
        <f t="shared" si="0"/>
        <v>70.004623270021398</v>
      </c>
      <c r="K37">
        <f t="shared" si="7"/>
        <v>8016.2945724799238</v>
      </c>
      <c r="L37">
        <f t="shared" si="1"/>
        <v>0.32861577129396308</v>
      </c>
      <c r="O37" s="4">
        <v>0</v>
      </c>
      <c r="P37">
        <v>0</v>
      </c>
      <c r="Q37">
        <v>0</v>
      </c>
    </row>
    <row r="38" spans="1:17" x14ac:dyDescent="0.45">
      <c r="A38" s="1">
        <v>42129</v>
      </c>
      <c r="B38">
        <v>43</v>
      </c>
      <c r="C38">
        <f t="shared" si="5"/>
        <v>7776</v>
      </c>
      <c r="D38">
        <v>27</v>
      </c>
      <c r="E38">
        <f t="shared" si="2"/>
        <v>7.3137172703540934</v>
      </c>
      <c r="F38">
        <f t="shared" si="3"/>
        <v>8.0772216281844333E-2</v>
      </c>
      <c r="G38">
        <f t="shared" si="6"/>
        <v>6.8536204502178677E-4</v>
      </c>
      <c r="H38">
        <f t="shared" si="4"/>
        <v>-313.27922303725688</v>
      </c>
      <c r="J38">
        <f t="shared" si="0"/>
        <v>68.601321578264901</v>
      </c>
      <c r="K38">
        <f t="shared" si="7"/>
        <v>8084.8958940581888</v>
      </c>
      <c r="L38">
        <f t="shared" si="1"/>
        <v>0.37318991805510959</v>
      </c>
      <c r="O38" s="4">
        <v>0</v>
      </c>
      <c r="P38">
        <v>0</v>
      </c>
      <c r="Q38">
        <v>0</v>
      </c>
    </row>
    <row r="39" spans="1:17" x14ac:dyDescent="0.45">
      <c r="A39" s="1">
        <v>42136</v>
      </c>
      <c r="B39">
        <v>42</v>
      </c>
      <c r="C39">
        <f t="shared" si="5"/>
        <v>7818</v>
      </c>
      <c r="D39">
        <v>28</v>
      </c>
      <c r="E39">
        <f t="shared" si="2"/>
        <v>7.4056942482610619</v>
      </c>
      <c r="F39">
        <f t="shared" si="3"/>
        <v>8.1444334698218088E-2</v>
      </c>
      <c r="G39">
        <f t="shared" si="6"/>
        <v>6.7211841637375425E-4</v>
      </c>
      <c r="H39">
        <f t="shared" si="4"/>
        <v>-306.81319276117608</v>
      </c>
      <c r="J39">
        <f t="shared" si="0"/>
        <v>67.275700420300254</v>
      </c>
      <c r="K39">
        <f t="shared" si="7"/>
        <v>8152.1715944784892</v>
      </c>
      <c r="L39">
        <f t="shared" si="1"/>
        <v>0.3757032667425545</v>
      </c>
      <c r="O39" s="4">
        <v>0</v>
      </c>
      <c r="P39">
        <v>0</v>
      </c>
      <c r="Q39">
        <v>0</v>
      </c>
    </row>
    <row r="40" spans="1:17" x14ac:dyDescent="0.45">
      <c r="A40" s="1">
        <v>42143</v>
      </c>
      <c r="B40">
        <v>43</v>
      </c>
      <c r="C40">
        <f t="shared" si="5"/>
        <v>7861</v>
      </c>
      <c r="D40">
        <v>29</v>
      </c>
      <c r="E40">
        <f t="shared" si="2"/>
        <v>7.4960211101968373</v>
      </c>
      <c r="F40">
        <f t="shared" si="3"/>
        <v>8.2103916638124858E-2</v>
      </c>
      <c r="G40">
        <f t="shared" si="6"/>
        <v>6.5958193990676983E-4</v>
      </c>
      <c r="H40">
        <f t="shared" si="4"/>
        <v>-314.92788696509501</v>
      </c>
      <c r="J40">
        <f t="shared" si="0"/>
        <v>66.020861667823652</v>
      </c>
      <c r="K40">
        <f t="shared" si="7"/>
        <v>8218.1924561463129</v>
      </c>
      <c r="L40">
        <f t="shared" si="1"/>
        <v>0.34869071814982455</v>
      </c>
      <c r="O40" s="4">
        <v>0</v>
      </c>
      <c r="P40">
        <v>0</v>
      </c>
      <c r="Q40">
        <v>0</v>
      </c>
    </row>
    <row r="41" spans="1:17" x14ac:dyDescent="0.45">
      <c r="A41" s="1">
        <v>42150</v>
      </c>
      <c r="B41">
        <v>40</v>
      </c>
      <c r="C41">
        <f t="shared" si="5"/>
        <v>7901</v>
      </c>
      <c r="D41">
        <v>30</v>
      </c>
      <c r="E41">
        <f t="shared" si="2"/>
        <v>7.5847828808958564</v>
      </c>
      <c r="F41">
        <f t="shared" si="3"/>
        <v>8.2751608616502104E-2</v>
      </c>
      <c r="G41">
        <f t="shared" si="6"/>
        <v>6.4769197837724612E-4</v>
      </c>
      <c r="H41">
        <f t="shared" si="4"/>
        <v>-293.68381266532998</v>
      </c>
      <c r="J41">
        <f t="shared" si="0"/>
        <v>64.830735835258579</v>
      </c>
      <c r="K41">
        <f t="shared" si="7"/>
        <v>8283.0231919815724</v>
      </c>
      <c r="L41">
        <f t="shared" si="1"/>
        <v>0.38300869973705026</v>
      </c>
      <c r="O41" s="4">
        <v>0</v>
      </c>
      <c r="P41">
        <v>0</v>
      </c>
      <c r="Q41">
        <v>0</v>
      </c>
    </row>
    <row r="42" spans="1:17" x14ac:dyDescent="0.45">
      <c r="A42" s="1">
        <v>42157</v>
      </c>
      <c r="B42">
        <v>29</v>
      </c>
      <c r="C42">
        <f t="shared" si="5"/>
        <v>7930</v>
      </c>
      <c r="D42">
        <v>31</v>
      </c>
      <c r="E42">
        <f t="shared" si="2"/>
        <v>7.672057536529918</v>
      </c>
      <c r="F42">
        <f t="shared" si="3"/>
        <v>8.3388003535566163E-2</v>
      </c>
      <c r="G42">
        <f t="shared" si="6"/>
        <v>6.3639491906405943E-4</v>
      </c>
      <c r="H42">
        <f t="shared" si="4"/>
        <v>-213.43104611672177</v>
      </c>
      <c r="J42">
        <f t="shared" si="0"/>
        <v>63.699956556683247</v>
      </c>
      <c r="K42">
        <f t="shared" si="7"/>
        <v>8346.7231485382563</v>
      </c>
      <c r="L42">
        <f t="shared" si="1"/>
        <v>0.54474066282612887</v>
      </c>
      <c r="O42" s="4">
        <v>0</v>
      </c>
      <c r="P42">
        <v>0</v>
      </c>
      <c r="Q42">
        <v>0</v>
      </c>
    </row>
    <row r="43" spans="1:17" x14ac:dyDescent="0.45">
      <c r="A43" s="1">
        <v>42164</v>
      </c>
      <c r="B43">
        <v>397</v>
      </c>
      <c r="C43">
        <f t="shared" si="5"/>
        <v>8327</v>
      </c>
      <c r="D43">
        <v>32</v>
      </c>
      <c r="E43">
        <f t="shared" si="2"/>
        <v>8.0266535961042393</v>
      </c>
      <c r="F43">
        <f t="shared" si="3"/>
        <v>8.5969131430998838E-2</v>
      </c>
      <c r="G43">
        <f t="shared" si="6"/>
        <v>2.581127895432675E-3</v>
      </c>
      <c r="H43">
        <f t="shared" si="4"/>
        <v>-2365.9329363022534</v>
      </c>
      <c r="J43">
        <f t="shared" si="0"/>
        <v>258.35802562363699</v>
      </c>
      <c r="K43">
        <f t="shared" si="7"/>
        <v>8605.0811741618927</v>
      </c>
      <c r="L43">
        <f t="shared" si="1"/>
        <v>0.53662731800842012</v>
      </c>
      <c r="N43">
        <v>5</v>
      </c>
      <c r="O43" s="4">
        <f>SUM(1,B7,B7^2,B7^3,B7^4)</f>
        <v>4.6482615313482922</v>
      </c>
      <c r="P43">
        <v>0</v>
      </c>
      <c r="Q43">
        <v>0</v>
      </c>
    </row>
    <row r="44" spans="1:17" x14ac:dyDescent="0.45">
      <c r="A44" s="1">
        <v>42171</v>
      </c>
      <c r="B44">
        <v>208</v>
      </c>
      <c r="C44">
        <f t="shared" si="5"/>
        <v>8535</v>
      </c>
      <c r="D44">
        <v>33</v>
      </c>
      <c r="E44">
        <f t="shared" si="2"/>
        <v>8.4414519010396862</v>
      </c>
      <c r="F44">
        <f t="shared" si="3"/>
        <v>8.8979252478184598E-2</v>
      </c>
      <c r="G44">
        <f t="shared" si="6"/>
        <v>3.0101210471857598E-3</v>
      </c>
      <c r="H44">
        <f t="shared" si="4"/>
        <v>-1207.6011970917593</v>
      </c>
      <c r="J44">
        <f t="shared" ref="J44:J75" si="8">$F$1*G44</f>
        <v>301.29809995668711</v>
      </c>
      <c r="K44">
        <f t="shared" si="7"/>
        <v>8906.3792741185789</v>
      </c>
      <c r="L44">
        <f t="shared" ref="L44:L75" si="9">ABS(J44-B44)/J44</f>
        <v>0.30965379459777248</v>
      </c>
      <c r="N44">
        <v>7</v>
      </c>
      <c r="O44" s="4">
        <f>SUM(B7^5,B7^6,B7^7,B7^8,B7^9,B7^10,B7^11)</f>
        <v>5.2141161001937792</v>
      </c>
      <c r="P44">
        <v>0</v>
      </c>
      <c r="Q44">
        <v>0</v>
      </c>
    </row>
    <row r="45" spans="1:17" x14ac:dyDescent="0.45">
      <c r="A45" s="1">
        <v>42178</v>
      </c>
      <c r="B45">
        <v>64</v>
      </c>
      <c r="C45">
        <f t="shared" si="5"/>
        <v>8599</v>
      </c>
      <c r="D45">
        <v>34</v>
      </c>
      <c r="E45">
        <f t="shared" si="2"/>
        <v>8.5246738077001325</v>
      </c>
      <c r="F45">
        <f t="shared" si="3"/>
        <v>8.9581984711489676E-2</v>
      </c>
      <c r="G45">
        <f t="shared" si="6"/>
        <v>6.027322333050783E-4</v>
      </c>
      <c r="H45">
        <f t="shared" si="4"/>
        <v>-474.4984011134091</v>
      </c>
      <c r="J45">
        <f t="shared" si="8"/>
        <v>60.33048964833332</v>
      </c>
      <c r="K45">
        <f t="shared" si="7"/>
        <v>8966.7097637669121</v>
      </c>
      <c r="L45">
        <f t="shared" si="9"/>
        <v>6.0823480350586774E-2</v>
      </c>
      <c r="O45" s="4">
        <v>0</v>
      </c>
      <c r="P45">
        <v>0</v>
      </c>
      <c r="Q45">
        <v>0</v>
      </c>
    </row>
    <row r="46" spans="1:17" x14ac:dyDescent="0.45">
      <c r="A46" s="1">
        <v>42185</v>
      </c>
      <c r="B46">
        <v>46</v>
      </c>
      <c r="C46">
        <f t="shared" si="5"/>
        <v>8645</v>
      </c>
      <c r="D46">
        <v>35</v>
      </c>
      <c r="E46">
        <f t="shared" si="2"/>
        <v>8.6066642922880607</v>
      </c>
      <c r="F46">
        <f t="shared" si="3"/>
        <v>9.0175408431795182E-2</v>
      </c>
      <c r="G46">
        <f t="shared" si="6"/>
        <v>5.9342372030550539E-4</v>
      </c>
      <c r="H46">
        <f t="shared" si="4"/>
        <v>-341.76168635832528</v>
      </c>
      <c r="J46">
        <f t="shared" si="8"/>
        <v>59.398753935307568</v>
      </c>
      <c r="K46">
        <f t="shared" si="7"/>
        <v>9026.1085177022196</v>
      </c>
      <c r="L46">
        <f t="shared" si="9"/>
        <v>0.22557298003086787</v>
      </c>
      <c r="O46" s="4">
        <v>0</v>
      </c>
      <c r="P46">
        <v>0</v>
      </c>
      <c r="Q46">
        <v>0</v>
      </c>
    </row>
    <row r="47" spans="1:17" x14ac:dyDescent="0.45">
      <c r="A47" s="1">
        <v>42192</v>
      </c>
      <c r="B47">
        <v>37</v>
      </c>
      <c r="C47">
        <f t="shared" si="5"/>
        <v>8682</v>
      </c>
      <c r="D47">
        <v>36</v>
      </c>
      <c r="E47">
        <f t="shared" si="2"/>
        <v>8.6874760003762468</v>
      </c>
      <c r="F47">
        <f t="shared" si="3"/>
        <v>9.0759921984493869E-2</v>
      </c>
      <c r="G47">
        <f t="shared" si="6"/>
        <v>5.8451355269868721E-4</v>
      </c>
      <c r="H47">
        <f t="shared" si="4"/>
        <v>-275.45503184838384</v>
      </c>
      <c r="J47">
        <f t="shared" si="8"/>
        <v>58.506890608834418</v>
      </c>
      <c r="K47">
        <f t="shared" si="7"/>
        <v>9084.6154083110541</v>
      </c>
      <c r="L47">
        <f t="shared" si="9"/>
        <v>0.36759585725765648</v>
      </c>
      <c r="O47" s="4">
        <v>0</v>
      </c>
      <c r="P47">
        <v>0</v>
      </c>
      <c r="Q47">
        <v>0</v>
      </c>
    </row>
    <row r="48" spans="1:17" x14ac:dyDescent="0.45">
      <c r="A48" s="1">
        <v>42199</v>
      </c>
      <c r="B48">
        <v>39</v>
      </c>
      <c r="C48">
        <f t="shared" si="5"/>
        <v>8721</v>
      </c>
      <c r="D48">
        <v>37</v>
      </c>
      <c r="E48">
        <f t="shared" si="2"/>
        <v>8.767157936076087</v>
      </c>
      <c r="F48">
        <f t="shared" si="3"/>
        <v>9.1335896166683764E-2</v>
      </c>
      <c r="G48">
        <f t="shared" si="6"/>
        <v>5.7597418218989505E-4</v>
      </c>
      <c r="H48">
        <f t="shared" si="4"/>
        <v>-290.91846111353738</v>
      </c>
      <c r="J48">
        <f t="shared" si="8"/>
        <v>57.652142222044219</v>
      </c>
      <c r="K48">
        <f t="shared" si="7"/>
        <v>9142.267550533099</v>
      </c>
      <c r="L48">
        <f t="shared" si="9"/>
        <v>0.32352903991332127</v>
      </c>
      <c r="O48" s="4">
        <v>0</v>
      </c>
      <c r="P48">
        <v>0</v>
      </c>
      <c r="Q48">
        <v>0</v>
      </c>
    </row>
    <row r="49" spans="1:17" x14ac:dyDescent="0.45">
      <c r="A49" s="1">
        <v>42206</v>
      </c>
      <c r="B49">
        <v>47</v>
      </c>
      <c r="C49">
        <f t="shared" si="5"/>
        <v>8768</v>
      </c>
      <c r="D49">
        <v>38</v>
      </c>
      <c r="E49">
        <f t="shared" si="2"/>
        <v>8.8457558049637335</v>
      </c>
      <c r="F49">
        <f t="shared" si="3"/>
        <v>9.1903676796818989E-2</v>
      </c>
      <c r="G49">
        <f t="shared" si="6"/>
        <v>5.6778063013522562E-4</v>
      </c>
      <c r="H49">
        <f t="shared" si="4"/>
        <v>-351.26744513451001</v>
      </c>
      <c r="J49">
        <f t="shared" si="8"/>
        <v>56.832008537295508</v>
      </c>
      <c r="K49">
        <f t="shared" si="7"/>
        <v>9199.0995590703951</v>
      </c>
      <c r="L49">
        <f t="shared" si="9"/>
        <v>0.1730012503577687</v>
      </c>
      <c r="O49" s="4">
        <v>0</v>
      </c>
      <c r="P49">
        <v>0</v>
      </c>
      <c r="Q49">
        <v>0</v>
      </c>
    </row>
    <row r="50" spans="1:17" x14ac:dyDescent="0.45">
      <c r="A50" s="1">
        <v>42213</v>
      </c>
      <c r="B50">
        <v>120</v>
      </c>
      <c r="C50">
        <f t="shared" si="5"/>
        <v>8888</v>
      </c>
      <c r="D50">
        <v>39</v>
      </c>
      <c r="E50">
        <f t="shared" si="2"/>
        <v>9.046709022497911</v>
      </c>
      <c r="F50">
        <f t="shared" si="3"/>
        <v>9.3353723682037121E-2</v>
      </c>
      <c r="G50">
        <f t="shared" si="6"/>
        <v>1.4500468852181314E-3</v>
      </c>
      <c r="H50">
        <f t="shared" si="4"/>
        <v>-784.33912661270551</v>
      </c>
      <c r="J50">
        <f t="shared" si="8"/>
        <v>145.14245922860846</v>
      </c>
      <c r="K50">
        <f t="shared" si="7"/>
        <v>9344.2420182990027</v>
      </c>
      <c r="L50">
        <f t="shared" si="9"/>
        <v>0.17322607982690655</v>
      </c>
      <c r="O50" s="4">
        <v>0</v>
      </c>
      <c r="P50">
        <v>1</v>
      </c>
      <c r="Q50">
        <v>0</v>
      </c>
    </row>
    <row r="51" spans="1:17" x14ac:dyDescent="0.45">
      <c r="A51" s="1">
        <v>42220</v>
      </c>
      <c r="B51">
        <v>55</v>
      </c>
      <c r="C51">
        <f t="shared" si="5"/>
        <v>8943</v>
      </c>
      <c r="D51">
        <v>40</v>
      </c>
      <c r="E51">
        <f t="shared" si="2"/>
        <v>9.1232641581244742</v>
      </c>
      <c r="F51">
        <f t="shared" si="3"/>
        <v>9.3905524239203661E-2</v>
      </c>
      <c r="G51">
        <f t="shared" si="6"/>
        <v>5.518005571665402E-4</v>
      </c>
      <c r="H51">
        <f t="shared" si="4"/>
        <v>-412.6278137550845</v>
      </c>
      <c r="J51">
        <f t="shared" si="8"/>
        <v>55.232482954383954</v>
      </c>
      <c r="K51">
        <f t="shared" si="7"/>
        <v>9399.4745012533858</v>
      </c>
      <c r="L51">
        <f t="shared" si="9"/>
        <v>4.2091707985672105E-3</v>
      </c>
      <c r="O51" s="4">
        <v>0</v>
      </c>
      <c r="P51">
        <v>0</v>
      </c>
      <c r="Q51">
        <v>0</v>
      </c>
    </row>
    <row r="52" spans="1:17" x14ac:dyDescent="0.45">
      <c r="A52" s="1">
        <v>42227</v>
      </c>
      <c r="B52">
        <v>50</v>
      </c>
      <c r="C52">
        <f t="shared" si="5"/>
        <v>8993</v>
      </c>
      <c r="D52">
        <v>41</v>
      </c>
      <c r="E52">
        <f t="shared" si="2"/>
        <v>9.1988554085208065</v>
      </c>
      <c r="F52">
        <f t="shared" si="3"/>
        <v>9.4450047689589062E-2</v>
      </c>
      <c r="G52">
        <f t="shared" si="6"/>
        <v>5.4452345038540073E-4</v>
      </c>
      <c r="H52">
        <f t="shared" si="4"/>
        <v>-375.77997743884322</v>
      </c>
      <c r="J52">
        <f t="shared" si="8"/>
        <v>54.504080869561108</v>
      </c>
      <c r="K52">
        <f t="shared" si="7"/>
        <v>9453.978582122947</v>
      </c>
      <c r="L52">
        <f t="shared" si="9"/>
        <v>8.2637497921307049E-2</v>
      </c>
      <c r="O52" s="4">
        <v>0</v>
      </c>
      <c r="P52">
        <v>0</v>
      </c>
      <c r="Q52">
        <v>0</v>
      </c>
    </row>
    <row r="53" spans="1:17" x14ac:dyDescent="0.45">
      <c r="A53" s="1">
        <v>42234</v>
      </c>
      <c r="B53">
        <v>40</v>
      </c>
      <c r="C53">
        <f t="shared" si="5"/>
        <v>9033</v>
      </c>
      <c r="D53">
        <v>42</v>
      </c>
      <c r="E53">
        <f t="shared" si="2"/>
        <v>9.2735179857228971</v>
      </c>
      <c r="F53">
        <f t="shared" si="3"/>
        <v>9.4987560182805283E-2</v>
      </c>
      <c r="G53">
        <f t="shared" si="6"/>
        <v>5.3751249321622174E-4</v>
      </c>
      <c r="H53">
        <f t="shared" si="4"/>
        <v>-301.1423422015842</v>
      </c>
      <c r="J53">
        <f t="shared" si="8"/>
        <v>53.802319033130551</v>
      </c>
      <c r="K53">
        <f t="shared" si="7"/>
        <v>9507.7809011560785</v>
      </c>
      <c r="L53">
        <f t="shared" si="9"/>
        <v>0.25653762293464188</v>
      </c>
      <c r="O53" s="4">
        <v>0</v>
      </c>
      <c r="P53">
        <v>0</v>
      </c>
      <c r="Q53">
        <v>0</v>
      </c>
    </row>
    <row r="54" spans="1:17" x14ac:dyDescent="0.45">
      <c r="A54" s="1">
        <v>42241</v>
      </c>
      <c r="B54">
        <v>32</v>
      </c>
      <c r="C54">
        <f t="shared" si="5"/>
        <v>9065</v>
      </c>
      <c r="D54">
        <v>43</v>
      </c>
      <c r="E54">
        <f t="shared" si="2"/>
        <v>9.3472850122204143</v>
      </c>
      <c r="F54">
        <f t="shared" si="3"/>
        <v>9.5518312052332716E-2</v>
      </c>
      <c r="G54">
        <f t="shared" si="6"/>
        <v>5.3075186952743214E-4</v>
      </c>
      <c r="H54">
        <f t="shared" si="4"/>
        <v>-241.31890991876568</v>
      </c>
      <c r="J54">
        <f t="shared" si="8"/>
        <v>53.125614329225414</v>
      </c>
      <c r="K54">
        <f t="shared" si="7"/>
        <v>9560.9065154853033</v>
      </c>
      <c r="L54">
        <f t="shared" si="9"/>
        <v>0.39765402425857332</v>
      </c>
      <c r="O54" s="4">
        <v>0</v>
      </c>
      <c r="P54">
        <v>0</v>
      </c>
      <c r="Q54">
        <v>0</v>
      </c>
    </row>
    <row r="55" spans="1:17" x14ac:dyDescent="0.45">
      <c r="A55" s="1">
        <v>42248</v>
      </c>
      <c r="B55">
        <v>44</v>
      </c>
      <c r="C55">
        <f t="shared" si="5"/>
        <v>9109</v>
      </c>
      <c r="D55">
        <v>44</v>
      </c>
      <c r="E55">
        <f t="shared" si="2"/>
        <v>9.4201876904193202</v>
      </c>
      <c r="F55">
        <f t="shared" si="3"/>
        <v>9.604253913205478E-2</v>
      </c>
      <c r="G55">
        <f t="shared" si="6"/>
        <v>5.2422707972206439E-4</v>
      </c>
      <c r="H55">
        <f t="shared" si="4"/>
        <v>-332.35776680777371</v>
      </c>
      <c r="J55">
        <f t="shared" si="8"/>
        <v>52.472515420524701</v>
      </c>
      <c r="K55">
        <f t="shared" si="7"/>
        <v>9613.3790309058277</v>
      </c>
      <c r="L55">
        <f t="shared" si="9"/>
        <v>0.16146577599004647</v>
      </c>
      <c r="O55" s="4">
        <v>0</v>
      </c>
      <c r="P55">
        <v>0</v>
      </c>
      <c r="Q55">
        <v>0</v>
      </c>
    </row>
    <row r="56" spans="1:17" x14ac:dyDescent="0.45">
      <c r="A56" s="1">
        <v>42255</v>
      </c>
      <c r="B56">
        <v>48</v>
      </c>
      <c r="C56">
        <f t="shared" si="5"/>
        <v>9157</v>
      </c>
      <c r="D56">
        <v>45</v>
      </c>
      <c r="E56">
        <f t="shared" si="2"/>
        <v>9.4922554548400502</v>
      </c>
      <c r="F56">
        <f t="shared" si="3"/>
        <v>9.6560463888365158E-2</v>
      </c>
      <c r="G56">
        <f t="shared" si="6"/>
        <v>5.1792475631037838E-4</v>
      </c>
      <c r="H56">
        <f t="shared" si="4"/>
        <v>-363.15266804850438</v>
      </c>
      <c r="J56">
        <f t="shared" si="8"/>
        <v>51.841684287993054</v>
      </c>
      <c r="K56">
        <f t="shared" si="7"/>
        <v>9665.2207151938201</v>
      </c>
      <c r="L56">
        <f t="shared" si="9"/>
        <v>7.4104156544212027E-2</v>
      </c>
      <c r="O56" s="4">
        <v>0</v>
      </c>
      <c r="P56">
        <v>0</v>
      </c>
      <c r="Q56">
        <v>0</v>
      </c>
    </row>
    <row r="57" spans="1:17" x14ac:dyDescent="0.45">
      <c r="A57" s="1">
        <v>42262</v>
      </c>
      <c r="B57">
        <v>56</v>
      </c>
      <c r="C57">
        <f t="shared" si="5"/>
        <v>9213</v>
      </c>
      <c r="D57">
        <v>46</v>
      </c>
      <c r="E57">
        <f t="shared" si="2"/>
        <v>9.5635161091530083</v>
      </c>
      <c r="F57">
        <f t="shared" si="3"/>
        <v>9.7072296441557404E-2</v>
      </c>
      <c r="G57">
        <f t="shared" si="6"/>
        <v>5.1183255319224574E-4</v>
      </c>
      <c r="H57">
        <f t="shared" si="4"/>
        <v>-424.34072973386594</v>
      </c>
      <c r="J57">
        <f t="shared" si="8"/>
        <v>51.231885148599744</v>
      </c>
      <c r="K57">
        <f t="shared" si="7"/>
        <v>9716.4526003424198</v>
      </c>
      <c r="L57">
        <f t="shared" si="9"/>
        <v>9.3069283661340665E-2</v>
      </c>
      <c r="O57" s="4">
        <v>0</v>
      </c>
      <c r="P57">
        <v>0</v>
      </c>
      <c r="Q57">
        <v>0</v>
      </c>
    </row>
    <row r="58" spans="1:17" x14ac:dyDescent="0.45">
      <c r="A58" s="1">
        <v>42269</v>
      </c>
      <c r="B58">
        <v>60</v>
      </c>
      <c r="C58">
        <f t="shared" si="5"/>
        <v>9273</v>
      </c>
      <c r="D58">
        <v>47</v>
      </c>
      <c r="E58">
        <f t="shared" si="2"/>
        <v>9.6339959498573151</v>
      </c>
      <c r="F58">
        <f t="shared" si="3"/>
        <v>9.7578235536366922E-2</v>
      </c>
      <c r="G58">
        <f t="shared" si="6"/>
        <v>5.0593909480951826E-4</v>
      </c>
      <c r="H58">
        <f t="shared" si="4"/>
        <v>-455.34565571462815</v>
      </c>
      <c r="J58">
        <f t="shared" si="8"/>
        <v>50.641979365724417</v>
      </c>
      <c r="K58">
        <f t="shared" si="7"/>
        <v>9767.094579708144</v>
      </c>
      <c r="L58">
        <f t="shared" si="9"/>
        <v>0.18478781342044645</v>
      </c>
      <c r="O58" s="4">
        <v>0</v>
      </c>
      <c r="P58">
        <v>0</v>
      </c>
      <c r="Q58">
        <v>0</v>
      </c>
    </row>
    <row r="59" spans="1:17" x14ac:dyDescent="0.45">
      <c r="A59" s="1">
        <v>42276</v>
      </c>
      <c r="B59">
        <v>52</v>
      </c>
      <c r="C59">
        <f t="shared" si="5"/>
        <v>9325</v>
      </c>
      <c r="D59">
        <v>48</v>
      </c>
      <c r="E59">
        <f t="shared" si="2"/>
        <v>9.7037198781600011</v>
      </c>
      <c r="F59">
        <f t="shared" si="3"/>
        <v>9.8078469357206946E-2</v>
      </c>
      <c r="G59">
        <f t="shared" si="6"/>
        <v>5.0023382084002366E-4</v>
      </c>
      <c r="H59">
        <f t="shared" si="4"/>
        <v>-395.22261621296104</v>
      </c>
      <c r="J59">
        <f t="shared" si="8"/>
        <v>50.070909903800889</v>
      </c>
      <c r="K59">
        <f t="shared" si="7"/>
        <v>9817.1654896119453</v>
      </c>
      <c r="L59">
        <f t="shared" si="9"/>
        <v>3.8527162775859082E-2</v>
      </c>
      <c r="O59" s="4">
        <v>0</v>
      </c>
      <c r="P59">
        <v>0</v>
      </c>
      <c r="Q59">
        <v>0</v>
      </c>
    </row>
    <row r="60" spans="1:17" x14ac:dyDescent="0.45">
      <c r="A60" s="1">
        <v>42283</v>
      </c>
      <c r="B60">
        <v>42</v>
      </c>
      <c r="C60">
        <f t="shared" si="5"/>
        <v>9367</v>
      </c>
      <c r="D60">
        <v>49</v>
      </c>
      <c r="E60">
        <f t="shared" si="2"/>
        <v>9.7727115014026289</v>
      </c>
      <c r="F60">
        <f t="shared" si="3"/>
        <v>9.8573176312513694E-2</v>
      </c>
      <c r="G60">
        <f t="shared" si="6"/>
        <v>4.9470695530674791E-4</v>
      </c>
      <c r="H60">
        <f t="shared" si="4"/>
        <v>-319.68488916771565</v>
      </c>
      <c r="J60">
        <f t="shared" si="8"/>
        <v>49.517698236300355</v>
      </c>
      <c r="K60">
        <f t="shared" si="7"/>
        <v>9866.6831878482462</v>
      </c>
      <c r="L60">
        <f t="shared" si="9"/>
        <v>0.15181841046862901</v>
      </c>
      <c r="O60" s="4">
        <v>0</v>
      </c>
      <c r="P60">
        <v>0</v>
      </c>
      <c r="Q60">
        <v>0</v>
      </c>
    </row>
    <row r="61" spans="1:17" x14ac:dyDescent="0.45">
      <c r="A61" s="1">
        <v>42290</v>
      </c>
      <c r="B61">
        <v>50</v>
      </c>
      <c r="C61">
        <f t="shared" si="5"/>
        <v>9417</v>
      </c>
      <c r="D61">
        <v>50</v>
      </c>
      <c r="E61">
        <f t="shared" si="2"/>
        <v>9.8409932252045564</v>
      </c>
      <c r="F61">
        <f t="shared" si="3"/>
        <v>9.9062525724015249E-2</v>
      </c>
      <c r="G61">
        <f t="shared" si="6"/>
        <v>4.8934941150155509E-4</v>
      </c>
      <c r="H61">
        <f t="shared" si="4"/>
        <v>-381.12168903528527</v>
      </c>
      <c r="J61">
        <f t="shared" si="8"/>
        <v>48.981434829070103</v>
      </c>
      <c r="K61">
        <f t="shared" si="7"/>
        <v>9915.6646226773155</v>
      </c>
      <c r="L61">
        <f t="shared" si="9"/>
        <v>2.0794923106772407E-2</v>
      </c>
      <c r="O61" s="4">
        <v>0</v>
      </c>
      <c r="P61">
        <v>0</v>
      </c>
      <c r="Q61">
        <v>0</v>
      </c>
    </row>
    <row r="62" spans="1:17" x14ac:dyDescent="0.45">
      <c r="A62" s="1">
        <v>42297</v>
      </c>
      <c r="B62">
        <v>58</v>
      </c>
      <c r="C62">
        <f t="shared" si="5"/>
        <v>9475</v>
      </c>
      <c r="D62">
        <v>51</v>
      </c>
      <c r="E62">
        <f t="shared" si="2"/>
        <v>9.9085863373402976</v>
      </c>
      <c r="F62">
        <f t="shared" si="3"/>
        <v>9.954667845901212E-2</v>
      </c>
      <c r="G62">
        <f t="shared" si="6"/>
        <v>4.841527349968705E-4</v>
      </c>
      <c r="H62">
        <f t="shared" si="4"/>
        <v>-442.72038770550034</v>
      </c>
      <c r="J62">
        <f t="shared" si="8"/>
        <v>48.461273436087296</v>
      </c>
      <c r="K62">
        <f t="shared" si="7"/>
        <v>9964.1258961134026</v>
      </c>
      <c r="L62">
        <f t="shared" si="9"/>
        <v>0.1968319420349687</v>
      </c>
      <c r="O62" s="4">
        <v>0</v>
      </c>
      <c r="P62">
        <v>0</v>
      </c>
      <c r="Q62">
        <v>0</v>
      </c>
    </row>
    <row r="63" spans="1:17" x14ac:dyDescent="0.45">
      <c r="A63" s="1">
        <v>42304</v>
      </c>
      <c r="B63">
        <v>422</v>
      </c>
      <c r="C63">
        <f t="shared" si="5"/>
        <v>9897</v>
      </c>
      <c r="D63">
        <v>52</v>
      </c>
      <c r="E63">
        <f t="shared" si="2"/>
        <v>10.408643471811416</v>
      </c>
      <c r="F63">
        <f t="shared" si="3"/>
        <v>0.1031203906151353</v>
      </c>
      <c r="G63">
        <f t="shared" si="6"/>
        <v>3.5737121561231766E-3</v>
      </c>
      <c r="H63">
        <f t="shared" si="4"/>
        <v>-2377.6114703977846</v>
      </c>
      <c r="J63">
        <f t="shared" si="8"/>
        <v>357.71075832273016</v>
      </c>
      <c r="K63">
        <f t="shared" si="7"/>
        <v>10321.836654436132</v>
      </c>
      <c r="L63">
        <f t="shared" si="9"/>
        <v>0.17972409322748817</v>
      </c>
      <c r="O63" s="4">
        <v>0</v>
      </c>
      <c r="P63">
        <v>1</v>
      </c>
      <c r="Q63">
        <v>1</v>
      </c>
    </row>
    <row r="64" spans="1:17" x14ac:dyDescent="0.45">
      <c r="A64" s="1">
        <v>42311</v>
      </c>
      <c r="B64">
        <v>171</v>
      </c>
      <c r="C64">
        <f t="shared" si="5"/>
        <v>10068</v>
      </c>
      <c r="D64">
        <v>53</v>
      </c>
      <c r="E64">
        <f t="shared" si="2"/>
        <v>10.59976527423178</v>
      </c>
      <c r="F64">
        <f t="shared" si="3"/>
        <v>0.10448251358801378</v>
      </c>
      <c r="G64">
        <f t="shared" si="6"/>
        <v>1.3621229728784795E-3</v>
      </c>
      <c r="H64">
        <f t="shared" si="4"/>
        <v>-1128.3795445553753</v>
      </c>
      <c r="J64">
        <f t="shared" si="8"/>
        <v>136.34171423748498</v>
      </c>
      <c r="K64">
        <f t="shared" si="7"/>
        <v>10458.178368673618</v>
      </c>
      <c r="L64">
        <f t="shared" si="9"/>
        <v>0.25420162828630682</v>
      </c>
      <c r="O64" s="4">
        <v>0</v>
      </c>
      <c r="P64">
        <v>0</v>
      </c>
      <c r="Q64">
        <v>1</v>
      </c>
    </row>
    <row r="65" spans="1:17" x14ac:dyDescent="0.45">
      <c r="A65" s="1">
        <v>42318</v>
      </c>
      <c r="B65">
        <v>253</v>
      </c>
      <c r="C65">
        <f t="shared" si="5"/>
        <v>10321</v>
      </c>
      <c r="D65">
        <v>54</v>
      </c>
      <c r="E65">
        <f t="shared" si="2"/>
        <v>11.090259733596392</v>
      </c>
      <c r="F65">
        <f t="shared" si="3"/>
        <v>0.10796880212518996</v>
      </c>
      <c r="G65">
        <f t="shared" si="6"/>
        <v>3.4862885371761826E-3</v>
      </c>
      <c r="H65">
        <f t="shared" si="4"/>
        <v>-1431.7061439539273</v>
      </c>
      <c r="J65">
        <f t="shared" si="8"/>
        <v>348.96009020435224</v>
      </c>
      <c r="K65">
        <f t="shared" si="7"/>
        <v>10807.138458877971</v>
      </c>
      <c r="L65">
        <f t="shared" si="9"/>
        <v>0.27498872477983849</v>
      </c>
      <c r="O65" s="4">
        <v>0</v>
      </c>
      <c r="P65">
        <v>1</v>
      </c>
      <c r="Q65">
        <v>1</v>
      </c>
    </row>
    <row r="66" spans="1:17" x14ac:dyDescent="0.45">
      <c r="A66" s="1">
        <v>42325</v>
      </c>
      <c r="B66">
        <v>97</v>
      </c>
      <c r="C66">
        <f t="shared" si="5"/>
        <v>10418</v>
      </c>
      <c r="D66">
        <v>55</v>
      </c>
      <c r="E66">
        <f t="shared" si="2"/>
        <v>11.155291463517154</v>
      </c>
      <c r="F66">
        <f t="shared" si="3"/>
        <v>0.1084300080851674</v>
      </c>
      <c r="G66">
        <f t="shared" si="6"/>
        <v>4.6120595997743707E-4</v>
      </c>
      <c r="H66">
        <f t="shared" si="4"/>
        <v>-745.12158714849784</v>
      </c>
      <c r="J66">
        <f t="shared" si="8"/>
        <v>46.164415733320567</v>
      </c>
      <c r="K66">
        <f t="shared" si="7"/>
        <v>10853.302874611292</v>
      </c>
      <c r="L66">
        <f t="shared" si="9"/>
        <v>1.1011854793168607</v>
      </c>
      <c r="O66" s="4">
        <v>0</v>
      </c>
      <c r="P66">
        <v>0</v>
      </c>
      <c r="Q66">
        <v>0</v>
      </c>
    </row>
    <row r="67" spans="1:17" x14ac:dyDescent="0.45">
      <c r="A67" s="1">
        <v>42332</v>
      </c>
      <c r="B67">
        <v>187</v>
      </c>
      <c r="C67">
        <f t="shared" si="5"/>
        <v>10605</v>
      </c>
      <c r="D67">
        <v>56</v>
      </c>
      <c r="E67">
        <f t="shared" si="2"/>
        <v>11.322246764711009</v>
      </c>
      <c r="F67">
        <f t="shared" si="3"/>
        <v>0.1096129657935659</v>
      </c>
      <c r="G67">
        <f t="shared" si="6"/>
        <v>1.1829577083985049E-3</v>
      </c>
      <c r="H67">
        <f t="shared" si="4"/>
        <v>-1260.330902042348</v>
      </c>
      <c r="J67">
        <f t="shared" si="8"/>
        <v>118.4081650812067</v>
      </c>
      <c r="K67">
        <f t="shared" si="7"/>
        <v>10971.711039692498</v>
      </c>
      <c r="L67">
        <f t="shared" si="9"/>
        <v>0.57928298164025793</v>
      </c>
      <c r="O67" s="4">
        <v>0</v>
      </c>
      <c r="P67">
        <v>1</v>
      </c>
      <c r="Q67">
        <v>0</v>
      </c>
    </row>
    <row r="68" spans="1:17" x14ac:dyDescent="0.45">
      <c r="A68" s="1">
        <v>42339</v>
      </c>
      <c r="B68">
        <v>115</v>
      </c>
      <c r="C68">
        <f t="shared" si="5"/>
        <v>10720</v>
      </c>
      <c r="D68">
        <v>57</v>
      </c>
      <c r="E68">
        <f t="shared" si="2"/>
        <v>11.386101512727922</v>
      </c>
      <c r="F68">
        <f t="shared" si="3"/>
        <v>0.11006499196772948</v>
      </c>
      <c r="G68">
        <f t="shared" si="6"/>
        <v>4.520261741635806E-4</v>
      </c>
      <c r="H68">
        <f t="shared" si="4"/>
        <v>-885.70360432221241</v>
      </c>
      <c r="J68">
        <f t="shared" si="8"/>
        <v>45.245564969391928</v>
      </c>
      <c r="K68">
        <f t="shared" si="7"/>
        <v>11016.956604661889</v>
      </c>
      <c r="L68">
        <f t="shared" si="9"/>
        <v>1.541685579079322</v>
      </c>
      <c r="O68" s="4">
        <v>0</v>
      </c>
      <c r="P68">
        <v>0</v>
      </c>
      <c r="Q68">
        <v>0</v>
      </c>
    </row>
    <row r="69" spans="1:17" x14ac:dyDescent="0.45">
      <c r="A69" s="1">
        <v>42346</v>
      </c>
      <c r="B69">
        <v>72</v>
      </c>
      <c r="C69">
        <f t="shared" si="5"/>
        <v>10792</v>
      </c>
      <c r="D69">
        <v>58</v>
      </c>
      <c r="E69">
        <f t="shared" si="2"/>
        <v>11.449391037798581</v>
      </c>
      <c r="F69">
        <f t="shared" si="3"/>
        <v>0.11051279048917419</v>
      </c>
      <c r="G69">
        <f t="shared" si="6"/>
        <v>4.4779852144470611E-4</v>
      </c>
      <c r="H69">
        <f t="shared" si="4"/>
        <v>-555.20403520505295</v>
      </c>
      <c r="J69">
        <f t="shared" si="8"/>
        <v>44.822398023110978</v>
      </c>
      <c r="K69">
        <f t="shared" si="7"/>
        <v>11061.779002685</v>
      </c>
      <c r="L69">
        <f t="shared" si="9"/>
        <v>0.60633975814671759</v>
      </c>
      <c r="O69" s="4">
        <v>0</v>
      </c>
      <c r="P69">
        <v>0</v>
      </c>
      <c r="Q69">
        <v>0</v>
      </c>
    </row>
    <row r="70" spans="1:17" x14ac:dyDescent="0.45">
      <c r="A70" s="1">
        <v>42353</v>
      </c>
      <c r="B70">
        <v>63</v>
      </c>
      <c r="C70">
        <f t="shared" si="5"/>
        <v>10855</v>
      </c>
      <c r="D70">
        <v>59</v>
      </c>
      <c r="E70">
        <f t="shared" si="2"/>
        <v>11.512129961133748</v>
      </c>
      <c r="F70">
        <f t="shared" si="3"/>
        <v>0.11095647088766505</v>
      </c>
      <c r="G70">
        <f t="shared" si="6"/>
        <v>4.4368039849086716E-4</v>
      </c>
      <c r="H70">
        <f t="shared" si="4"/>
        <v>-486.38558291072036</v>
      </c>
      <c r="J70">
        <f t="shared" si="8"/>
        <v>44.41019445988892</v>
      </c>
      <c r="K70">
        <f t="shared" si="7"/>
        <v>11106.189197144889</v>
      </c>
      <c r="L70">
        <f t="shared" si="9"/>
        <v>0.41859320289401808</v>
      </c>
      <c r="O70" s="4">
        <v>0</v>
      </c>
      <c r="P70">
        <v>0</v>
      </c>
      <c r="Q70">
        <v>0</v>
      </c>
    </row>
    <row r="71" spans="1:17" x14ac:dyDescent="0.45">
      <c r="A71" s="1">
        <v>42360</v>
      </c>
      <c r="B71">
        <v>416</v>
      </c>
      <c r="C71">
        <f t="shared" si="5"/>
        <v>11271</v>
      </c>
      <c r="D71">
        <v>60</v>
      </c>
      <c r="E71">
        <f t="shared" si="2"/>
        <v>11.934624640920054</v>
      </c>
      <c r="F71">
        <f t="shared" si="3"/>
        <v>0.11393853284911086</v>
      </c>
      <c r="G71">
        <f t="shared" si="6"/>
        <v>2.982061961445806E-3</v>
      </c>
      <c r="H71">
        <f t="shared" si="4"/>
        <v>-2419.0983582976182</v>
      </c>
      <c r="J71">
        <f t="shared" si="8"/>
        <v>298.48952545504909</v>
      </c>
      <c r="K71">
        <f t="shared" si="7"/>
        <v>11404.678722599938</v>
      </c>
      <c r="L71">
        <f t="shared" si="9"/>
        <v>0.39368374607385459</v>
      </c>
      <c r="N71">
        <v>7</v>
      </c>
      <c r="O71" s="4">
        <f>SUM(1,B7,B7^2,B7^3,B7^4,B7^5,B7^6)</f>
        <v>6.2788244359913339</v>
      </c>
      <c r="P71">
        <v>0</v>
      </c>
      <c r="Q71">
        <v>0</v>
      </c>
    </row>
    <row r="72" spans="1:17" x14ac:dyDescent="0.45">
      <c r="A72" s="1">
        <v>42367</v>
      </c>
      <c r="B72">
        <v>324</v>
      </c>
      <c r="C72">
        <f t="shared" si="5"/>
        <v>11595</v>
      </c>
      <c r="D72">
        <v>61</v>
      </c>
      <c r="E72">
        <f t="shared" si="2"/>
        <v>12.204756447843391</v>
      </c>
      <c r="F72">
        <f t="shared" si="3"/>
        <v>0.11583993907408061</v>
      </c>
      <c r="G72">
        <f t="shared" si="6"/>
        <v>1.9014062249697455E-3</v>
      </c>
      <c r="H72">
        <f t="shared" si="4"/>
        <v>-2029.9123416029249</v>
      </c>
      <c r="J72">
        <f t="shared" si="8"/>
        <v>190.32127740006047</v>
      </c>
      <c r="K72">
        <f t="shared" si="7"/>
        <v>11594.999999999998</v>
      </c>
      <c r="L72">
        <f t="shared" si="9"/>
        <v>0.70238453853450789</v>
      </c>
      <c r="N72">
        <v>7</v>
      </c>
      <c r="O72" s="4">
        <f>SUM(B7^7,B7^8,B7^9,B7^10,B7^11,B7^12,B7^13)</f>
        <v>4.8406272366891159</v>
      </c>
      <c r="P72">
        <v>0</v>
      </c>
      <c r="Q72">
        <v>0</v>
      </c>
    </row>
    <row r="73" spans="1:17" x14ac:dyDescent="0.45">
      <c r="A73" s="1">
        <v>42374</v>
      </c>
      <c r="B73">
        <v>86</v>
      </c>
      <c r="C73">
        <f t="shared" si="5"/>
        <v>11681</v>
      </c>
      <c r="D73">
        <v>62</v>
      </c>
      <c r="E73">
        <f t="shared" si="2"/>
        <v>12.26592528423717</v>
      </c>
      <c r="F73">
        <f>(1-($B$2/($B$2+E73))^$B$1)*(1-$B$4)+$B$4</f>
        <v>0.11626992792617907</v>
      </c>
      <c r="G73">
        <f t="shared" si="6"/>
        <v>4.2998885209846738E-4</v>
      </c>
      <c r="H73">
        <f>((100000-SUM(B12:B72))*IFERROR(LN(1-F72),-10000))</f>
        <v>-10884.173266994843</v>
      </c>
      <c r="J73">
        <f t="shared" si="8"/>
        <v>43.039738970281391</v>
      </c>
      <c r="K73">
        <f t="shared" si="7"/>
        <v>11638.039738970279</v>
      </c>
      <c r="L73">
        <f t="shared" si="9"/>
        <v>0.99815338237488704</v>
      </c>
      <c r="O73" s="4">
        <v>0</v>
      </c>
      <c r="Q73">
        <v>0</v>
      </c>
    </row>
    <row r="74" spans="1:17" x14ac:dyDescent="0.45">
      <c r="A74" s="1">
        <v>42381</v>
      </c>
      <c r="B74">
        <v>53</v>
      </c>
      <c r="C74">
        <f t="shared" si="5"/>
        <v>11734</v>
      </c>
      <c r="D74">
        <v>63</v>
      </c>
      <c r="E74">
        <f t="shared" si="2"/>
        <v>12.326596164427132</v>
      </c>
      <c r="F74">
        <f t="shared" si="3"/>
        <v>0.11669620980364898</v>
      </c>
      <c r="G74">
        <f t="shared" si="6"/>
        <v>4.2628187746990287E-4</v>
      </c>
      <c r="J74">
        <f t="shared" si="8"/>
        <v>42.668689303285987</v>
      </c>
      <c r="K74">
        <f t="shared" si="7"/>
        <v>11680.708428273565</v>
      </c>
      <c r="L74">
        <f t="shared" si="9"/>
        <v>0.24212861621503759</v>
      </c>
      <c r="O74" s="4">
        <v>0</v>
      </c>
      <c r="Q74">
        <v>0</v>
      </c>
    </row>
    <row r="75" spans="1:17" x14ac:dyDescent="0.45">
      <c r="A75" s="1">
        <v>42388</v>
      </c>
      <c r="B75">
        <v>45</v>
      </c>
      <c r="C75">
        <f t="shared" si="5"/>
        <v>11779</v>
      </c>
      <c r="D75">
        <v>64</v>
      </c>
      <c r="E75">
        <f t="shared" si="2"/>
        <v>12.386780951177879</v>
      </c>
      <c r="F75">
        <f t="shared" si="3"/>
        <v>0.1171188731498137</v>
      </c>
      <c r="G75">
        <f t="shared" si="6"/>
        <v>4.2266334616472556E-4</v>
      </c>
      <c r="J75">
        <f t="shared" si="8"/>
        <v>42.306492371736333</v>
      </c>
      <c r="K75">
        <f t="shared" si="7"/>
        <v>11723.014920645301</v>
      </c>
      <c r="L75">
        <f t="shared" si="9"/>
        <v>6.3666531476930396E-2</v>
      </c>
      <c r="O75" s="4">
        <v>0</v>
      </c>
      <c r="Q75">
        <v>0</v>
      </c>
    </row>
    <row r="76" spans="1:17" x14ac:dyDescent="0.45">
      <c r="A76" s="1">
        <v>42395</v>
      </c>
      <c r="B76">
        <v>54</v>
      </c>
      <c r="C76">
        <f t="shared" si="5"/>
        <v>11833</v>
      </c>
      <c r="D76">
        <v>65</v>
      </c>
      <c r="E76">
        <f t="shared" si="2"/>
        <v>12.446491044394067</v>
      </c>
      <c r="F76">
        <f t="shared" si="3"/>
        <v>0.11753800297255633</v>
      </c>
      <c r="G76">
        <f t="shared" si="6"/>
        <v>4.1912982274262822E-4</v>
      </c>
      <c r="J76">
        <f t="shared" ref="J76:J107" si="10">$F$1*G76</f>
        <v>41.952804305196366</v>
      </c>
      <c r="K76">
        <f t="shared" si="7"/>
        <v>11764.967724950497</v>
      </c>
      <c r="L76">
        <f t="shared" ref="L76:L107" si="11">ABS(J76-B76)/J76</f>
        <v>0.28716067720201105</v>
      </c>
      <c r="O76" s="4">
        <v>0</v>
      </c>
      <c r="Q76">
        <v>0</v>
      </c>
    </row>
    <row r="77" spans="1:17" x14ac:dyDescent="0.45">
      <c r="A77" s="1">
        <v>42402</v>
      </c>
      <c r="B77">
        <v>97</v>
      </c>
      <c r="C77">
        <f t="shared" si="5"/>
        <v>11930</v>
      </c>
      <c r="D77">
        <v>66</v>
      </c>
      <c r="E77">
        <f t="shared" ref="E77:E124" si="12">(D77^$B$3-(D77-1)^$B$3)*EXP(SUMPRODUCT(O77:Q77,$O$11:$Q$11))+E76</f>
        <v>12.505737405998167</v>
      </c>
      <c r="F77">
        <f t="shared" ref="F77:F124" si="13">(1-($B$2/($B$2+E77))^$B$1)*(1-$B$4)+$B$4</f>
        <v>0.11795368100266483</v>
      </c>
      <c r="G77">
        <f t="shared" si="6"/>
        <v>4.1567803010850168E-4</v>
      </c>
      <c r="J77">
        <f t="shared" si="10"/>
        <v>41.607297082794418</v>
      </c>
      <c r="K77">
        <f t="shared" si="7"/>
        <v>11806.57502203329</v>
      </c>
      <c r="L77">
        <f t="shared" si="11"/>
        <v>1.331321830566873</v>
      </c>
      <c r="O77" s="4">
        <v>0</v>
      </c>
      <c r="Q77">
        <v>0</v>
      </c>
    </row>
    <row r="78" spans="1:17" x14ac:dyDescent="0.45">
      <c r="A78" s="1">
        <v>42409</v>
      </c>
      <c r="B78">
        <v>110</v>
      </c>
      <c r="C78">
        <f t="shared" ref="C78:C124" si="14">B78+C77</f>
        <v>12040</v>
      </c>
      <c r="D78">
        <v>67</v>
      </c>
      <c r="E78">
        <f t="shared" si="12"/>
        <v>12.564530583115694</v>
      </c>
      <c r="F78">
        <f t="shared" si="13"/>
        <v>0.11836598587514836</v>
      </c>
      <c r="G78">
        <f t="shared" ref="G78:G124" si="15">F78-F77</f>
        <v>4.1230487248353209E-4</v>
      </c>
      <c r="J78">
        <f t="shared" si="10"/>
        <v>41.269660832515399</v>
      </c>
      <c r="K78">
        <f t="shared" ref="K78:K124" si="16">J78+K77</f>
        <v>11847.844682865805</v>
      </c>
      <c r="L78">
        <f t="shared" si="11"/>
        <v>1.6653962688574746</v>
      </c>
      <c r="O78" s="4">
        <v>0</v>
      </c>
      <c r="Q78">
        <v>0</v>
      </c>
    </row>
    <row r="79" spans="1:17" x14ac:dyDescent="0.45">
      <c r="A79" s="1">
        <v>42416</v>
      </c>
      <c r="B79">
        <v>40</v>
      </c>
      <c r="C79">
        <f t="shared" si="14"/>
        <v>12080</v>
      </c>
      <c r="D79">
        <v>68</v>
      </c>
      <c r="E79">
        <f t="shared" si="12"/>
        <v>12.622880729706544</v>
      </c>
      <c r="F79">
        <f t="shared" si="13"/>
        <v>0.11877499330456819</v>
      </c>
      <c r="G79">
        <f t="shared" si="15"/>
        <v>4.0900742941982204E-4</v>
      </c>
      <c r="J79">
        <f t="shared" si="10"/>
        <v>40.939603232094292</v>
      </c>
      <c r="K79">
        <f t="shared" si="16"/>
        <v>11888.7842860979</v>
      </c>
      <c r="L79">
        <f t="shared" si="11"/>
        <v>2.2950960876867935E-2</v>
      </c>
      <c r="O79" s="4">
        <v>0</v>
      </c>
      <c r="Q79">
        <v>0</v>
      </c>
    </row>
    <row r="80" spans="1:17" x14ac:dyDescent="0.45">
      <c r="A80" s="1">
        <v>42423</v>
      </c>
      <c r="B80">
        <v>31</v>
      </c>
      <c r="C80">
        <f t="shared" si="14"/>
        <v>12111</v>
      </c>
      <c r="D80">
        <v>69</v>
      </c>
      <c r="E80">
        <f t="shared" si="12"/>
        <v>12.680797626767751</v>
      </c>
      <c r="F80">
        <f t="shared" si="13"/>
        <v>0.11918077620715518</v>
      </c>
      <c r="G80">
        <f t="shared" si="15"/>
        <v>4.0578290258699856E-4</v>
      </c>
      <c r="J80">
        <f t="shared" si="10"/>
        <v>40.616844182621051</v>
      </c>
      <c r="K80">
        <f t="shared" si="16"/>
        <v>11929.401130280521</v>
      </c>
      <c r="L80">
        <f t="shared" si="11"/>
        <v>0.23676985192108702</v>
      </c>
      <c r="O80" s="4">
        <v>0</v>
      </c>
      <c r="Q80">
        <v>0</v>
      </c>
    </row>
    <row r="81" spans="1:17" x14ac:dyDescent="0.45">
      <c r="A81" s="1">
        <v>42430</v>
      </c>
      <c r="B81">
        <v>37</v>
      </c>
      <c r="C81">
        <f t="shared" si="14"/>
        <v>12148</v>
      </c>
      <c r="D81">
        <v>70</v>
      </c>
      <c r="E81">
        <f t="shared" si="12"/>
        <v>12.738290701221361</v>
      </c>
      <c r="F81">
        <f t="shared" si="13"/>
        <v>0.11958340486964789</v>
      </c>
      <c r="G81">
        <f t="shared" si="15"/>
        <v>4.0262866249270168E-4</v>
      </c>
      <c r="J81">
        <f t="shared" si="10"/>
        <v>40.301120485028434</v>
      </c>
      <c r="K81">
        <f t="shared" si="16"/>
        <v>11969.702250765549</v>
      </c>
      <c r="L81">
        <f t="shared" si="11"/>
        <v>8.1911382246922293E-2</v>
      </c>
      <c r="O81" s="4">
        <v>0</v>
      </c>
      <c r="Q81">
        <v>0</v>
      </c>
    </row>
    <row r="82" spans="1:17" x14ac:dyDescent="0.45">
      <c r="A82" s="1">
        <v>42437</v>
      </c>
      <c r="B82">
        <v>36</v>
      </c>
      <c r="C82">
        <f t="shared" si="14"/>
        <v>12184</v>
      </c>
      <c r="D82">
        <v>71</v>
      </c>
      <c r="E82">
        <f t="shared" si="12"/>
        <v>12.79536904359046</v>
      </c>
      <c r="F82">
        <f t="shared" si="13"/>
        <v>0.11998294706764158</v>
      </c>
      <c r="G82">
        <f t="shared" si="15"/>
        <v>3.9954219799369362E-4</v>
      </c>
      <c r="J82">
        <f t="shared" si="10"/>
        <v>39.992180786405903</v>
      </c>
      <c r="K82">
        <f t="shared" si="16"/>
        <v>12009.694431551956</v>
      </c>
      <c r="L82">
        <f t="shared" si="11"/>
        <v>9.9824033296101747E-2</v>
      </c>
      <c r="O82" s="4">
        <v>0</v>
      </c>
      <c r="Q82">
        <v>0</v>
      </c>
    </row>
    <row r="83" spans="1:17" x14ac:dyDescent="0.45">
      <c r="A83" s="1">
        <v>42444</v>
      </c>
      <c r="B83">
        <v>27</v>
      </c>
      <c r="C83">
        <f t="shared" si="14"/>
        <v>12211</v>
      </c>
      <c r="D83">
        <v>72</v>
      </c>
      <c r="E83">
        <f t="shared" si="12"/>
        <v>12.852041424557054</v>
      </c>
      <c r="F83">
        <f t="shared" si="13"/>
        <v>0.12037946818607467</v>
      </c>
      <c r="G83">
        <f t="shared" si="15"/>
        <v>3.9652111843309357E-4</v>
      </c>
      <c r="J83">
        <f t="shared" si="10"/>
        <v>39.689785793926191</v>
      </c>
      <c r="K83">
        <f t="shared" si="16"/>
        <v>12049.384217345882</v>
      </c>
      <c r="L83">
        <f t="shared" si="11"/>
        <v>0.31972421972275133</v>
      </c>
      <c r="O83" s="4">
        <v>0</v>
      </c>
      <c r="Q83">
        <v>0</v>
      </c>
    </row>
    <row r="84" spans="1:17" x14ac:dyDescent="0.45">
      <c r="A84" s="1">
        <v>42451</v>
      </c>
      <c r="B84">
        <v>25</v>
      </c>
      <c r="C84">
        <f t="shared" si="14"/>
        <v>12236</v>
      </c>
      <c r="D84">
        <v>73</v>
      </c>
      <c r="E84">
        <f t="shared" si="12"/>
        <v>12.908316310487001</v>
      </c>
      <c r="F84">
        <f t="shared" si="13"/>
        <v>0.12077303133923763</v>
      </c>
      <c r="G84">
        <f t="shared" si="15"/>
        <v>3.9356315316295409E-4</v>
      </c>
      <c r="J84">
        <f t="shared" si="10"/>
        <v>39.39370822705753</v>
      </c>
      <c r="K84">
        <f t="shared" si="16"/>
        <v>12088.777925572938</v>
      </c>
      <c r="L84">
        <f t="shared" si="11"/>
        <v>0.36538089138740248</v>
      </c>
      <c r="O84" s="4">
        <v>0</v>
      </c>
      <c r="Q84">
        <v>0</v>
      </c>
    </row>
    <row r="85" spans="1:17" x14ac:dyDescent="0.45">
      <c r="A85" s="1">
        <v>42458</v>
      </c>
      <c r="B85">
        <v>15</v>
      </c>
      <c r="C85">
        <f t="shared" si="14"/>
        <v>12251</v>
      </c>
      <c r="D85">
        <v>74</v>
      </c>
      <c r="E85">
        <f t="shared" si="12"/>
        <v>12.964201877999695</v>
      </c>
      <c r="F85">
        <f t="shared" si="13"/>
        <v>0.12116369749031861</v>
      </c>
      <c r="G85">
        <f t="shared" si="15"/>
        <v>3.9066615108097891E-4</v>
      </c>
      <c r="J85">
        <f t="shared" si="10"/>
        <v>39.103732771191481</v>
      </c>
      <c r="K85">
        <f t="shared" si="16"/>
        <v>12127.881658344129</v>
      </c>
      <c r="L85">
        <f t="shared" si="11"/>
        <v>0.6164049072304727</v>
      </c>
      <c r="O85" s="4">
        <v>0</v>
      </c>
      <c r="Q85">
        <v>0</v>
      </c>
    </row>
    <row r="86" spans="1:17" x14ac:dyDescent="0.45">
      <c r="A86" s="1">
        <v>42465</v>
      </c>
      <c r="B86">
        <v>18</v>
      </c>
      <c r="C86">
        <f t="shared" si="14"/>
        <v>12269</v>
      </c>
      <c r="D86">
        <v>75</v>
      </c>
      <c r="E86">
        <f t="shared" si="12"/>
        <v>13.019706027653326</v>
      </c>
      <c r="F86">
        <f t="shared" si="13"/>
        <v>0.12155152553645178</v>
      </c>
      <c r="G86">
        <f t="shared" si="15"/>
        <v>3.8782804613317345E-4</v>
      </c>
      <c r="J86">
        <f t="shared" si="10"/>
        <v>38.819652624630287</v>
      </c>
      <c r="K86">
        <f t="shared" si="16"/>
        <v>12166.70131096876</v>
      </c>
      <c r="L86">
        <f t="shared" si="11"/>
        <v>0.53631733457142372</v>
      </c>
      <c r="O86" s="4">
        <v>0</v>
      </c>
      <c r="Q86">
        <v>0</v>
      </c>
    </row>
    <row r="87" spans="1:17" x14ac:dyDescent="0.45">
      <c r="A87" s="1">
        <v>42472</v>
      </c>
      <c r="B87">
        <v>22</v>
      </c>
      <c r="C87">
        <f t="shared" si="14"/>
        <v>12291</v>
      </c>
      <c r="D87">
        <v>76</v>
      </c>
      <c r="E87">
        <f t="shared" si="12"/>
        <v>13.074836396810477</v>
      </c>
      <c r="F87">
        <f t="shared" si="13"/>
        <v>0.12193657240912555</v>
      </c>
      <c r="G87">
        <f t="shared" si="15"/>
        <v>3.8504687267376658E-4</v>
      </c>
      <c r="J87">
        <f t="shared" si="10"/>
        <v>38.541271036038466</v>
      </c>
      <c r="K87">
        <f t="shared" si="16"/>
        <v>12205.242582004797</v>
      </c>
      <c r="L87">
        <f t="shared" si="11"/>
        <v>0.42918332974985068</v>
      </c>
      <c r="O87" s="4">
        <v>0</v>
      </c>
      <c r="Q87">
        <v>0</v>
      </c>
    </row>
    <row r="88" spans="1:17" x14ac:dyDescent="0.45">
      <c r="A88" s="1">
        <v>42479</v>
      </c>
      <c r="B88">
        <v>17</v>
      </c>
      <c r="C88">
        <f t="shared" si="14"/>
        <v>12308</v>
      </c>
      <c r="D88">
        <v>77</v>
      </c>
      <c r="E88">
        <f t="shared" si="12"/>
        <v>13.129600371743214</v>
      </c>
      <c r="F88">
        <f t="shared" si="13"/>
        <v>0.12231889317159562</v>
      </c>
      <c r="G88">
        <f t="shared" si="15"/>
        <v>3.8232076247007862E-4</v>
      </c>
      <c r="J88">
        <f t="shared" si="10"/>
        <v>38.268401004644993</v>
      </c>
      <c r="K88">
        <f t="shared" si="16"/>
        <v>12243.510983009442</v>
      </c>
      <c r="L88">
        <f t="shared" si="11"/>
        <v>0.55576926253238146</v>
      </c>
      <c r="O88" s="4">
        <v>0</v>
      </c>
      <c r="Q88">
        <v>0</v>
      </c>
    </row>
    <row r="89" spans="1:17" x14ac:dyDescent="0.45">
      <c r="A89" s="1">
        <v>42486</v>
      </c>
      <c r="B89">
        <v>32</v>
      </c>
      <c r="C89">
        <f t="shared" si="14"/>
        <v>12340</v>
      </c>
      <c r="D89">
        <v>78</v>
      </c>
      <c r="E89">
        <f t="shared" si="12"/>
        <v>13.184005099031937</v>
      </c>
      <c r="F89">
        <f t="shared" si="13"/>
        <v>0.12269854110024289</v>
      </c>
      <c r="G89">
        <f t="shared" si="15"/>
        <v>3.7964792864726704E-4</v>
      </c>
      <c r="J89">
        <f t="shared" si="10"/>
        <v>38.000863673192491</v>
      </c>
      <c r="K89">
        <f t="shared" si="16"/>
        <v>12281.511846682635</v>
      </c>
      <c r="L89">
        <f t="shared" si="11"/>
        <v>0.15791387597923909</v>
      </c>
      <c r="O89" s="4">
        <v>0</v>
      </c>
      <c r="Q89">
        <v>0</v>
      </c>
    </row>
    <row r="90" spans="1:17" x14ac:dyDescent="0.45">
      <c r="A90" s="1">
        <v>42493</v>
      </c>
      <c r="B90">
        <v>85</v>
      </c>
      <c r="C90">
        <f t="shared" si="14"/>
        <v>12425</v>
      </c>
      <c r="D90">
        <v>79</v>
      </c>
      <c r="E90">
        <f t="shared" si="12"/>
        <v>13.238057496307665</v>
      </c>
      <c r="F90">
        <f t="shared" si="13"/>
        <v>0.12307556776039236</v>
      </c>
      <c r="G90">
        <f t="shared" si="15"/>
        <v>3.770266601494654E-4</v>
      </c>
      <c r="J90">
        <f t="shared" si="10"/>
        <v>37.738487773524817</v>
      </c>
      <c r="K90">
        <f t="shared" si="16"/>
        <v>12319.250334456159</v>
      </c>
      <c r="L90">
        <f t="shared" si="11"/>
        <v>1.2523425027017425</v>
      </c>
      <c r="O90" s="4">
        <v>0</v>
      </c>
      <c r="Q90">
        <v>0</v>
      </c>
    </row>
    <row r="91" spans="1:17" x14ac:dyDescent="0.45">
      <c r="A91" s="1">
        <v>42500</v>
      </c>
      <c r="B91">
        <v>30</v>
      </c>
      <c r="C91">
        <f t="shared" si="14"/>
        <v>12455</v>
      </c>
      <c r="D91">
        <v>80</v>
      </c>
      <c r="E91">
        <f t="shared" si="12"/>
        <v>13.291764262383374</v>
      </c>
      <c r="F91">
        <f t="shared" si="13"/>
        <v>0.12345002308706879</v>
      </c>
      <c r="G91">
        <f t="shared" si="15"/>
        <v>3.7445532667643167E-4</v>
      </c>
      <c r="J91">
        <f t="shared" si="10"/>
        <v>37.481110120720984</v>
      </c>
      <c r="K91">
        <f t="shared" si="16"/>
        <v>12356.731444576881</v>
      </c>
      <c r="L91">
        <f t="shared" si="11"/>
        <v>0.19959681281118571</v>
      </c>
      <c r="O91" s="4">
        <v>0</v>
      </c>
      <c r="Q91">
        <v>0</v>
      </c>
    </row>
    <row r="92" spans="1:17" x14ac:dyDescent="0.45">
      <c r="A92" s="1">
        <v>42507</v>
      </c>
      <c r="B92">
        <v>22</v>
      </c>
      <c r="C92">
        <f t="shared" si="14"/>
        <v>12477</v>
      </c>
      <c r="D92">
        <v>81</v>
      </c>
      <c r="E92">
        <f t="shared" si="12"/>
        <v>13.345131886816375</v>
      </c>
      <c r="F92">
        <f t="shared" si="13"/>
        <v>0.12382195544717353</v>
      </c>
      <c r="G92">
        <f t="shared" si="15"/>
        <v>3.7193236010474306E-4</v>
      </c>
      <c r="J92">
        <f t="shared" si="10"/>
        <v>37.228573753449403</v>
      </c>
      <c r="K92">
        <f t="shared" si="16"/>
        <v>12393.96001833033</v>
      </c>
      <c r="L92">
        <f t="shared" si="11"/>
        <v>0.40905606146242451</v>
      </c>
      <c r="O92" s="4">
        <v>0</v>
      </c>
      <c r="Q92">
        <v>0</v>
      </c>
    </row>
    <row r="93" spans="1:17" x14ac:dyDescent="0.45">
      <c r="A93" s="1">
        <v>42514</v>
      </c>
      <c r="B93">
        <v>16</v>
      </c>
      <c r="C93">
        <f t="shared" si="14"/>
        <v>12493</v>
      </c>
      <c r="D93">
        <v>82</v>
      </c>
      <c r="E93">
        <f t="shared" si="12"/>
        <v>13.398166658940186</v>
      </c>
      <c r="F93">
        <f t="shared" si="13"/>
        <v>0.12419141173275447</v>
      </c>
      <c r="G93">
        <f t="shared" si="15"/>
        <v>3.6945628558093802E-4</v>
      </c>
      <c r="J93">
        <f t="shared" si="10"/>
        <v>36.980731046236315</v>
      </c>
      <c r="K93">
        <f t="shared" si="16"/>
        <v>12430.940749376567</v>
      </c>
      <c r="L93">
        <f t="shared" si="11"/>
        <v>0.56734224696652158</v>
      </c>
      <c r="O93" s="4">
        <v>0</v>
      </c>
      <c r="Q93">
        <v>0</v>
      </c>
    </row>
    <row r="94" spans="1:17" x14ac:dyDescent="0.45">
      <c r="A94" s="1">
        <v>42521</v>
      </c>
      <c r="B94">
        <v>25</v>
      </c>
      <c r="C94">
        <f t="shared" si="14"/>
        <v>12518</v>
      </c>
      <c r="D94">
        <v>83</v>
      </c>
      <c r="E94">
        <f t="shared" si="12"/>
        <v>13.450874676401561</v>
      </c>
      <c r="F94">
        <f t="shared" si="13"/>
        <v>0.12455843738871117</v>
      </c>
      <c r="G94">
        <f t="shared" si="15"/>
        <v>3.6702565595669867E-4</v>
      </c>
      <c r="J94">
        <f t="shared" si="10"/>
        <v>36.737437146754623</v>
      </c>
      <c r="K94">
        <f t="shared" si="16"/>
        <v>12467.678186523321</v>
      </c>
      <c r="L94">
        <f t="shared" si="11"/>
        <v>0.31949526309816378</v>
      </c>
      <c r="O94" s="4">
        <v>0</v>
      </c>
      <c r="Q94">
        <v>0</v>
      </c>
    </row>
    <row r="95" spans="1:17" x14ac:dyDescent="0.45">
      <c r="A95" s="1">
        <v>42528</v>
      </c>
      <c r="B95">
        <v>24</v>
      </c>
      <c r="C95">
        <f t="shared" si="14"/>
        <v>12542</v>
      </c>
      <c r="D95">
        <v>84</v>
      </c>
      <c r="E95">
        <f t="shared" si="12"/>
        <v>13.577474389334622</v>
      </c>
      <c r="F95">
        <f t="shared" si="13"/>
        <v>0.12543937028263283</v>
      </c>
      <c r="G95">
        <f t="shared" si="15"/>
        <v>8.8093289392165985E-4</v>
      </c>
      <c r="J95">
        <f t="shared" si="10"/>
        <v>88.176987890933205</v>
      </c>
      <c r="K95">
        <f t="shared" si="16"/>
        <v>12555.855174414253</v>
      </c>
      <c r="L95">
        <f t="shared" si="11"/>
        <v>0.72782014248790416</v>
      </c>
      <c r="N95">
        <v>3</v>
      </c>
      <c r="O95" s="4">
        <f>SUM(1,B7,B7^2)</f>
        <v>2.8918890866704072</v>
      </c>
      <c r="Q95">
        <v>0</v>
      </c>
    </row>
    <row r="96" spans="1:17" x14ac:dyDescent="0.45">
      <c r="A96" s="1">
        <v>42535</v>
      </c>
      <c r="B96">
        <v>19</v>
      </c>
      <c r="C96">
        <f t="shared" si="14"/>
        <v>12561</v>
      </c>
      <c r="D96">
        <v>85</v>
      </c>
      <c r="E96">
        <f t="shared" si="12"/>
        <v>13.866438428530044</v>
      </c>
      <c r="F96">
        <f t="shared" si="13"/>
        <v>0.12744678146050278</v>
      </c>
      <c r="G96">
        <f t="shared" si="15"/>
        <v>2.0074111778699555E-3</v>
      </c>
      <c r="J96">
        <f t="shared" si="10"/>
        <v>200.93184434875246</v>
      </c>
      <c r="K96">
        <f t="shared" si="16"/>
        <v>12756.787018763005</v>
      </c>
      <c r="L96">
        <f t="shared" si="11"/>
        <v>0.90544057333678696</v>
      </c>
      <c r="N96">
        <v>7</v>
      </c>
      <c r="O96" s="4">
        <f>SUM(B7^3,B7^4,B7^5,B7^6,B7^7,B7^8,B7^9)</f>
        <v>5.6164222892930935</v>
      </c>
      <c r="Q96">
        <v>0</v>
      </c>
    </row>
    <row r="97" spans="1:17" x14ac:dyDescent="0.45">
      <c r="A97" s="1">
        <v>42542</v>
      </c>
      <c r="B97">
        <v>133</v>
      </c>
      <c r="C97">
        <f t="shared" si="14"/>
        <v>12694</v>
      </c>
      <c r="D97">
        <v>86</v>
      </c>
      <c r="E97">
        <f t="shared" si="12"/>
        <v>13.981259329876227</v>
      </c>
      <c r="F97">
        <f t="shared" si="13"/>
        <v>0.1282431536870941</v>
      </c>
      <c r="G97">
        <f t="shared" si="15"/>
        <v>7.9637222659131868E-4</v>
      </c>
      <c r="J97">
        <f t="shared" si="10"/>
        <v>79.712886946713269</v>
      </c>
      <c r="K97">
        <f t="shared" si="16"/>
        <v>12836.499905709717</v>
      </c>
      <c r="L97">
        <f t="shared" si="11"/>
        <v>0.66848805876154349</v>
      </c>
      <c r="N97">
        <v>4</v>
      </c>
      <c r="O97" s="4">
        <f>SUM(B7^10,B7^11,B7^12,B7^13)</f>
        <v>2.6111402967169495</v>
      </c>
      <c r="Q97">
        <v>0</v>
      </c>
    </row>
    <row r="98" spans="1:17" x14ac:dyDescent="0.45">
      <c r="A98" s="1">
        <v>42549</v>
      </c>
      <c r="B98">
        <v>93</v>
      </c>
      <c r="C98">
        <f t="shared" si="14"/>
        <v>12787</v>
      </c>
      <c r="D98">
        <v>87</v>
      </c>
      <c r="E98">
        <f t="shared" si="12"/>
        <v>14.03271774515988</v>
      </c>
      <c r="F98">
        <f t="shared" si="13"/>
        <v>0.12859982189702282</v>
      </c>
      <c r="G98">
        <f t="shared" si="15"/>
        <v>3.5666820992871773E-4</v>
      </c>
      <c r="J98">
        <f t="shared" si="10"/>
        <v>35.70070847049351</v>
      </c>
      <c r="K98">
        <f t="shared" si="16"/>
        <v>12872.20061418021</v>
      </c>
      <c r="L98">
        <f t="shared" si="11"/>
        <v>1.6049903204824107</v>
      </c>
      <c r="O98" s="4">
        <v>0</v>
      </c>
      <c r="Q98">
        <v>0</v>
      </c>
    </row>
    <row r="99" spans="1:17" x14ac:dyDescent="0.45">
      <c r="A99" s="1">
        <v>42556</v>
      </c>
      <c r="B99">
        <v>32</v>
      </c>
      <c r="C99">
        <f t="shared" si="14"/>
        <v>12819</v>
      </c>
      <c r="D99">
        <v>88</v>
      </c>
      <c r="E99">
        <f t="shared" si="12"/>
        <v>14.083877286783977</v>
      </c>
      <c r="F99">
        <f t="shared" si="13"/>
        <v>0.12895427389100261</v>
      </c>
      <c r="G99">
        <f t="shared" si="15"/>
        <v>3.5445199397979299E-4</v>
      </c>
      <c r="J99">
        <f t="shared" si="10"/>
        <v>35.478876310245667</v>
      </c>
      <c r="K99">
        <f t="shared" si="16"/>
        <v>12907.679490490456</v>
      </c>
      <c r="L99">
        <f t="shared" si="11"/>
        <v>9.8054861710516736E-2</v>
      </c>
      <c r="O99" s="4">
        <v>0</v>
      </c>
      <c r="Q99">
        <v>0</v>
      </c>
    </row>
    <row r="100" spans="1:17" x14ac:dyDescent="0.45">
      <c r="A100" s="1">
        <v>42563</v>
      </c>
      <c r="B100">
        <v>22</v>
      </c>
      <c r="C100">
        <f t="shared" si="14"/>
        <v>12841</v>
      </c>
      <c r="D100">
        <v>89</v>
      </c>
      <c r="E100">
        <f t="shared" si="12"/>
        <v>14.134743057660383</v>
      </c>
      <c r="F100">
        <f t="shared" si="13"/>
        <v>0.12930654758837554</v>
      </c>
      <c r="G100">
        <f t="shared" si="15"/>
        <v>3.5227369737292347E-4</v>
      </c>
      <c r="J100">
        <f t="shared" si="10"/>
        <v>35.260839686965845</v>
      </c>
      <c r="K100">
        <f t="shared" si="16"/>
        <v>12942.940330177422</v>
      </c>
      <c r="L100">
        <f t="shared" si="11"/>
        <v>0.37607838624069151</v>
      </c>
      <c r="O100" s="4">
        <v>0</v>
      </c>
      <c r="Q100">
        <v>0</v>
      </c>
    </row>
    <row r="101" spans="1:17" x14ac:dyDescent="0.45">
      <c r="A101" s="1">
        <v>42570</v>
      </c>
      <c r="B101">
        <v>19</v>
      </c>
      <c r="C101">
        <f t="shared" si="14"/>
        <v>12860</v>
      </c>
      <c r="D101">
        <v>90</v>
      </c>
      <c r="E101">
        <f t="shared" si="12"/>
        <v>14.185320017373193</v>
      </c>
      <c r="F101">
        <f t="shared" si="13"/>
        <v>0.12965667984876855</v>
      </c>
      <c r="G101">
        <f t="shared" si="15"/>
        <v>3.501322603930157E-4</v>
      </c>
      <c r="J101">
        <f t="shared" si="10"/>
        <v>35.046492528459908</v>
      </c>
      <c r="K101">
        <f t="shared" si="16"/>
        <v>12977.986822705881</v>
      </c>
      <c r="L101">
        <f t="shared" si="11"/>
        <v>0.45786300912792255</v>
      </c>
      <c r="O101" s="4">
        <v>0</v>
      </c>
      <c r="Q101">
        <v>0</v>
      </c>
    </row>
    <row r="102" spans="1:17" x14ac:dyDescent="0.45">
      <c r="A102" s="1">
        <v>42577</v>
      </c>
      <c r="B102">
        <v>23</v>
      </c>
      <c r="C102">
        <f t="shared" si="14"/>
        <v>12883</v>
      </c>
      <c r="D102">
        <v>91</v>
      </c>
      <c r="E102">
        <f t="shared" si="12"/>
        <v>14.235612987748056</v>
      </c>
      <c r="F102">
        <f t="shared" si="13"/>
        <v>0.13000470649312823</v>
      </c>
      <c r="G102">
        <f t="shared" si="15"/>
        <v>3.4802664435967801E-4</v>
      </c>
      <c r="J102">
        <f t="shared" si="10"/>
        <v>34.835730868002393</v>
      </c>
      <c r="K102">
        <f t="shared" si="16"/>
        <v>13012.822553573884</v>
      </c>
      <c r="L102">
        <f t="shared" si="11"/>
        <v>0.33975836226458644</v>
      </c>
      <c r="O102" s="4">
        <v>0</v>
      </c>
      <c r="Q102">
        <v>0</v>
      </c>
    </row>
    <row r="103" spans="1:17" x14ac:dyDescent="0.45">
      <c r="A103" s="1">
        <v>42584</v>
      </c>
      <c r="B103">
        <v>23</v>
      </c>
      <c r="C103">
        <f t="shared" si="14"/>
        <v>12906</v>
      </c>
      <c r="D103">
        <v>92</v>
      </c>
      <c r="E103">
        <f t="shared" si="12"/>
        <v>14.285626658146438</v>
      </c>
      <c r="F103">
        <f t="shared" si="13"/>
        <v>0.13035066237651688</v>
      </c>
      <c r="G103">
        <f t="shared" si="15"/>
        <v>3.4595588338864891E-4</v>
      </c>
      <c r="J103">
        <f t="shared" si="10"/>
        <v>34.628458025397329</v>
      </c>
      <c r="K103">
        <f t="shared" si="16"/>
        <v>13047.451011599282</v>
      </c>
      <c r="L103">
        <f t="shared" si="11"/>
        <v>0.33580640572758808</v>
      </c>
      <c r="O103" s="4">
        <v>0</v>
      </c>
      <c r="Q103">
        <v>0</v>
      </c>
    </row>
    <row r="104" spans="1:17" x14ac:dyDescent="0.45">
      <c r="A104" s="1">
        <v>42591</v>
      </c>
      <c r="B104">
        <v>26</v>
      </c>
      <c r="C104">
        <f t="shared" si="14"/>
        <v>12932</v>
      </c>
      <c r="D104">
        <v>93</v>
      </c>
      <c r="E104">
        <f t="shared" si="12"/>
        <v>14.335365590501215</v>
      </c>
      <c r="F104">
        <f t="shared" si="13"/>
        <v>0.13069458138812223</v>
      </c>
      <c r="G104">
        <f t="shared" si="15"/>
        <v>3.4391901160535365E-4</v>
      </c>
      <c r="J104">
        <f t="shared" si="10"/>
        <v>34.424577321418319</v>
      </c>
      <c r="K104">
        <f t="shared" si="16"/>
        <v>13081.8755889207</v>
      </c>
      <c r="L104">
        <f t="shared" si="11"/>
        <v>0.24472565756607581</v>
      </c>
      <c r="O104" s="4">
        <v>0</v>
      </c>
      <c r="Q104">
        <v>0</v>
      </c>
    </row>
    <row r="105" spans="1:17" x14ac:dyDescent="0.45">
      <c r="A105" s="1">
        <v>42598</v>
      </c>
      <c r="B105">
        <v>22</v>
      </c>
      <c r="C105">
        <f t="shared" si="14"/>
        <v>12954</v>
      </c>
      <c r="D105">
        <v>94</v>
      </c>
      <c r="E105">
        <f t="shared" si="12"/>
        <v>14.38483422410892</v>
      </c>
      <c r="F105">
        <f t="shared" si="13"/>
        <v>0.13103649651340632</v>
      </c>
      <c r="G105">
        <f t="shared" si="15"/>
        <v>3.4191512528408685E-4</v>
      </c>
      <c r="J105">
        <f t="shared" si="10"/>
        <v>34.223998297630772</v>
      </c>
      <c r="K105">
        <f t="shared" si="16"/>
        <v>13116.099587218332</v>
      </c>
      <c r="L105">
        <f t="shared" si="11"/>
        <v>0.35717621860906307</v>
      </c>
      <c r="O105" s="4">
        <v>0</v>
      </c>
      <c r="Q105">
        <v>0</v>
      </c>
    </row>
    <row r="106" spans="1:17" x14ac:dyDescent="0.45">
      <c r="A106" s="1">
        <v>42605</v>
      </c>
      <c r="B106">
        <v>16</v>
      </c>
      <c r="C106">
        <f t="shared" si="14"/>
        <v>12970</v>
      </c>
      <c r="D106">
        <v>95</v>
      </c>
      <c r="E106">
        <f t="shared" si="12"/>
        <v>14.434036880192783</v>
      </c>
      <c r="F106">
        <f t="shared" si="13"/>
        <v>0.13137643986758293</v>
      </c>
      <c r="G106">
        <f t="shared" si="15"/>
        <v>3.3994335417661392E-4</v>
      </c>
      <c r="J106">
        <f t="shared" si="10"/>
        <v>34.026633846527879</v>
      </c>
      <c r="K106">
        <f t="shared" si="16"/>
        <v>13150.12622106486</v>
      </c>
      <c r="L106">
        <f t="shared" si="11"/>
        <v>0.52978011071663322</v>
      </c>
      <c r="O106" s="4">
        <v>0</v>
      </c>
      <c r="Q106">
        <v>0</v>
      </c>
    </row>
    <row r="107" spans="1:17" x14ac:dyDescent="0.45">
      <c r="A107" s="1">
        <v>42612</v>
      </c>
      <c r="B107">
        <v>15</v>
      </c>
      <c r="C107">
        <f t="shared" si="14"/>
        <v>12985</v>
      </c>
      <c r="D107">
        <v>96</v>
      </c>
      <c r="E107">
        <f t="shared" si="12"/>
        <v>14.482977766249888</v>
      </c>
      <c r="F107">
        <f t="shared" si="13"/>
        <v>0.13171444270568164</v>
      </c>
      <c r="G107">
        <f t="shared" si="15"/>
        <v>3.3800283809870546E-4</v>
      </c>
      <c r="J107">
        <f t="shared" si="10"/>
        <v>33.832397867959557</v>
      </c>
      <c r="K107">
        <f t="shared" si="16"/>
        <v>13183.95861893282</v>
      </c>
      <c r="L107">
        <f t="shared" si="11"/>
        <v>0.55663798769032813</v>
      </c>
      <c r="O107" s="4">
        <v>0</v>
      </c>
      <c r="Q107">
        <v>0</v>
      </c>
    </row>
    <row r="108" spans="1:17" x14ac:dyDescent="0.45">
      <c r="A108" s="1">
        <v>42619</v>
      </c>
      <c r="B108">
        <v>13</v>
      </c>
      <c r="C108">
        <f t="shared" si="14"/>
        <v>12998</v>
      </c>
      <c r="D108">
        <v>97</v>
      </c>
      <c r="E108">
        <f t="shared" si="12"/>
        <v>14.531660980194763</v>
      </c>
      <c r="F108">
        <f t="shared" si="13"/>
        <v>0.13205053547654738</v>
      </c>
      <c r="G108">
        <f t="shared" si="15"/>
        <v>3.3609277086574241E-4</v>
      </c>
      <c r="J108">
        <f t="shared" ref="J108:J124" si="17">$F$1*G108</f>
        <v>33.641209666867333</v>
      </c>
      <c r="K108">
        <f t="shared" si="16"/>
        <v>13217.599828599688</v>
      </c>
      <c r="L108">
        <f t="shared" ref="L108:L124" si="18">ABS(J108-B108)/J108</f>
        <v>0.61356918705561636</v>
      </c>
      <c r="O108" s="4">
        <v>0</v>
      </c>
      <c r="Q108">
        <v>0</v>
      </c>
    </row>
    <row r="109" spans="1:17" x14ac:dyDescent="0.45">
      <c r="A109" s="1">
        <v>42626</v>
      </c>
      <c r="B109">
        <v>15</v>
      </c>
      <c r="C109">
        <f t="shared" si="14"/>
        <v>13013</v>
      </c>
      <c r="D109">
        <v>98</v>
      </c>
      <c r="E109">
        <f t="shared" si="12"/>
        <v>14.58009051431096</v>
      </c>
      <c r="F109">
        <f t="shared" si="13"/>
        <v>0.13238474784305387</v>
      </c>
      <c r="G109">
        <f t="shared" si="15"/>
        <v>3.3421236650649222E-4</v>
      </c>
      <c r="J109">
        <f t="shared" si="17"/>
        <v>33.452990571451863</v>
      </c>
      <c r="K109">
        <f t="shared" si="16"/>
        <v>13251.05281917114</v>
      </c>
      <c r="L109">
        <f t="shared" si="18"/>
        <v>0.55160959472482229</v>
      </c>
      <c r="O109" s="4">
        <v>0</v>
      </c>
      <c r="Q109">
        <v>0</v>
      </c>
    </row>
    <row r="110" spans="1:17" x14ac:dyDescent="0.45">
      <c r="A110" s="1">
        <v>42633</v>
      </c>
      <c r="B110">
        <v>14</v>
      </c>
      <c r="C110">
        <f t="shared" si="14"/>
        <v>13027</v>
      </c>
      <c r="D110">
        <v>99</v>
      </c>
      <c r="E110">
        <f t="shared" si="12"/>
        <v>14.628270259021328</v>
      </c>
      <c r="F110">
        <f t="shared" si="13"/>
        <v>0.13271710870999787</v>
      </c>
      <c r="G110">
        <f t="shared" si="15"/>
        <v>3.3236086694399258E-4</v>
      </c>
      <c r="J110">
        <f t="shared" si="17"/>
        <v>33.267664701991123</v>
      </c>
      <c r="K110">
        <f t="shared" si="16"/>
        <v>13284.320483873131</v>
      </c>
      <c r="L110">
        <f t="shared" si="18"/>
        <v>0.57917094195186847</v>
      </c>
      <c r="O110" s="4">
        <v>0</v>
      </c>
      <c r="Q110">
        <v>0</v>
      </c>
    </row>
    <row r="111" spans="1:17" x14ac:dyDescent="0.45">
      <c r="A111" s="1">
        <v>42640</v>
      </c>
      <c r="B111">
        <v>28</v>
      </c>
      <c r="C111">
        <f t="shared" si="14"/>
        <v>13055</v>
      </c>
      <c r="D111">
        <v>100</v>
      </c>
      <c r="E111">
        <f t="shared" si="12"/>
        <v>14.676204006487135</v>
      </c>
      <c r="F111">
        <f t="shared" si="13"/>
        <v>0.13304764624931628</v>
      </c>
      <c r="G111">
        <f t="shared" si="15"/>
        <v>3.3053753931841512E-4</v>
      </c>
      <c r="J111">
        <f t="shared" si="17"/>
        <v>33.08515870287237</v>
      </c>
      <c r="K111">
        <f t="shared" si="16"/>
        <v>13317.405642576003</v>
      </c>
      <c r="L111">
        <f t="shared" si="18"/>
        <v>0.15369908751354694</v>
      </c>
      <c r="O111" s="4">
        <v>0</v>
      </c>
      <c r="Q111">
        <v>0</v>
      </c>
    </row>
    <row r="112" spans="1:17" x14ac:dyDescent="0.45">
      <c r="A112" s="1">
        <v>42647</v>
      </c>
      <c r="B112">
        <v>22</v>
      </c>
      <c r="C112">
        <f t="shared" si="14"/>
        <v>13077</v>
      </c>
      <c r="D112">
        <v>101</v>
      </c>
      <c r="E112">
        <f t="shared" si="12"/>
        <v>14.723895454045314</v>
      </c>
      <c r="F112">
        <f t="shared" si="13"/>
        <v>0.13337638793038523</v>
      </c>
      <c r="G112">
        <f t="shared" si="15"/>
        <v>3.2874168106894475E-4</v>
      </c>
      <c r="J112">
        <f t="shared" si="17"/>
        <v>32.905402251262942</v>
      </c>
      <c r="K112">
        <f t="shared" si="16"/>
        <v>13350.311044827266</v>
      </c>
      <c r="L112">
        <f t="shared" si="18"/>
        <v>0.33141677369540079</v>
      </c>
      <c r="O112" s="4">
        <v>0</v>
      </c>
      <c r="Q112">
        <v>0</v>
      </c>
    </row>
    <row r="113" spans="1:17" x14ac:dyDescent="0.45">
      <c r="A113" s="1">
        <v>42654</v>
      </c>
      <c r="B113">
        <v>13</v>
      </c>
      <c r="C113">
        <f t="shared" si="14"/>
        <v>13090</v>
      </c>
      <c r="D113">
        <v>102</v>
      </c>
      <c r="E113">
        <f t="shared" si="12"/>
        <v>14.771348207492769</v>
      </c>
      <c r="F113">
        <f t="shared" si="13"/>
        <v>0.13370336055022461</v>
      </c>
      <c r="G113">
        <f t="shared" si="15"/>
        <v>3.2697261983938297E-4</v>
      </c>
      <c r="J113">
        <f t="shared" si="17"/>
        <v>32.72832804766162</v>
      </c>
      <c r="K113">
        <f t="shared" si="16"/>
        <v>13383.039372874928</v>
      </c>
      <c r="L113">
        <f t="shared" si="18"/>
        <v>0.60279058615312231</v>
      </c>
      <c r="O113" s="4">
        <v>0</v>
      </c>
      <c r="Q113">
        <v>0</v>
      </c>
    </row>
    <row r="114" spans="1:17" x14ac:dyDescent="0.45">
      <c r="A114" s="1">
        <v>42661</v>
      </c>
      <c r="B114">
        <v>13</v>
      </c>
      <c r="C114">
        <f t="shared" si="14"/>
        <v>13103</v>
      </c>
      <c r="D114">
        <v>103</v>
      </c>
      <c r="E114">
        <f t="shared" si="12"/>
        <v>14.818565784225914</v>
      </c>
      <c r="F114">
        <f t="shared" si="13"/>
        <v>0.13402859022488242</v>
      </c>
      <c r="G114">
        <f t="shared" si="15"/>
        <v>3.2522967465781205E-4</v>
      </c>
      <c r="J114">
        <f t="shared" si="17"/>
        <v>32.553867930176658</v>
      </c>
      <c r="K114">
        <f t="shared" si="16"/>
        <v>13415.593240805105</v>
      </c>
      <c r="L114">
        <f t="shared" si="18"/>
        <v>0.60066189283918203</v>
      </c>
      <c r="O114" s="4">
        <v>0</v>
      </c>
      <c r="Q114">
        <v>0</v>
      </c>
    </row>
    <row r="115" spans="1:17" x14ac:dyDescent="0.45">
      <c r="A115" s="1">
        <v>42668</v>
      </c>
      <c r="B115">
        <v>57</v>
      </c>
      <c r="C115">
        <f t="shared" si="14"/>
        <v>13160</v>
      </c>
      <c r="D115">
        <v>104</v>
      </c>
      <c r="E115">
        <f t="shared" si="12"/>
        <v>14.865551616243087</v>
      </c>
      <c r="F115">
        <f t="shared" si="13"/>
        <v>0.13435210246598397</v>
      </c>
      <c r="G115">
        <f t="shared" si="15"/>
        <v>3.2351224110155341E-4</v>
      </c>
      <c r="J115">
        <f t="shared" si="17"/>
        <v>32.381961399113273</v>
      </c>
      <c r="K115">
        <f t="shared" si="16"/>
        <v>13447.975202204218</v>
      </c>
      <c r="L115">
        <f t="shared" si="18"/>
        <v>0.76023926708654688</v>
      </c>
      <c r="O115" s="4">
        <v>0</v>
      </c>
      <c r="Q115">
        <v>0</v>
      </c>
    </row>
    <row r="116" spans="1:17" x14ac:dyDescent="0.45">
      <c r="A116" s="1">
        <v>42675</v>
      </c>
      <c r="B116">
        <v>26</v>
      </c>
      <c r="C116">
        <f t="shared" si="14"/>
        <v>13186</v>
      </c>
      <c r="D116">
        <v>105</v>
      </c>
      <c r="E116">
        <f t="shared" si="12"/>
        <v>14.912309053017305</v>
      </c>
      <c r="F116">
        <f t="shared" si="13"/>
        <v>0.13467392214873003</v>
      </c>
      <c r="G116">
        <f t="shared" si="15"/>
        <v>3.218196827460551E-4</v>
      </c>
      <c r="J116">
        <f t="shared" si="17"/>
        <v>32.212544751548805</v>
      </c>
      <c r="K116">
        <f t="shared" si="16"/>
        <v>13480.187746955766</v>
      </c>
      <c r="L116">
        <f t="shared" si="18"/>
        <v>0.19286103595556822</v>
      </c>
      <c r="O116" s="4">
        <v>0</v>
      </c>
      <c r="Q116">
        <v>0</v>
      </c>
    </row>
    <row r="117" spans="1:17" x14ac:dyDescent="0.45">
      <c r="A117" s="1">
        <v>42682</v>
      </c>
      <c r="B117">
        <v>24</v>
      </c>
      <c r="C117">
        <f t="shared" si="14"/>
        <v>13210</v>
      </c>
      <c r="D117">
        <v>106</v>
      </c>
      <c r="E117">
        <f t="shared" si="12"/>
        <v>14.958841364245872</v>
      </c>
      <c r="F117">
        <f t="shared" si="13"/>
        <v>0.13499407356763141</v>
      </c>
      <c r="G117">
        <f t="shared" si="15"/>
        <v>3.2015141890137655E-4</v>
      </c>
      <c r="J117">
        <f t="shared" si="17"/>
        <v>32.045559863317145</v>
      </c>
      <c r="K117">
        <f t="shared" si="16"/>
        <v>13512.233306819084</v>
      </c>
      <c r="L117">
        <f t="shared" si="18"/>
        <v>0.2510662911689982</v>
      </c>
      <c r="O117" s="4">
        <v>0</v>
      </c>
      <c r="Q117">
        <v>0</v>
      </c>
    </row>
    <row r="118" spans="1:17" x14ac:dyDescent="0.45">
      <c r="A118" s="1">
        <v>42689</v>
      </c>
      <c r="B118">
        <v>29</v>
      </c>
      <c r="C118">
        <f t="shared" si="14"/>
        <v>13239</v>
      </c>
      <c r="D118">
        <v>107</v>
      </c>
      <c r="E118">
        <f t="shared" si="12"/>
        <v>15.005151742483429</v>
      </c>
      <c r="F118">
        <f t="shared" si="13"/>
        <v>0.13531258043280386</v>
      </c>
      <c r="G118">
        <f t="shared" si="15"/>
        <v>3.1850686517245763E-4</v>
      </c>
      <c r="J118">
        <f t="shared" si="17"/>
        <v>31.880948239388196</v>
      </c>
      <c r="K118">
        <f t="shared" si="16"/>
        <v>13544.114255058472</v>
      </c>
      <c r="L118">
        <f t="shared" si="18"/>
        <v>9.0365826566878887E-2</v>
      </c>
      <c r="O118" s="4">
        <v>0</v>
      </c>
      <c r="Q118">
        <v>0</v>
      </c>
    </row>
    <row r="119" spans="1:17" x14ac:dyDescent="0.45">
      <c r="A119" s="1">
        <v>42696</v>
      </c>
      <c r="B119">
        <v>86</v>
      </c>
      <c r="C119">
        <f t="shared" si="14"/>
        <v>13325</v>
      </c>
      <c r="D119">
        <v>108</v>
      </c>
      <c r="E119">
        <f t="shared" si="12"/>
        <v>15.051243305664348</v>
      </c>
      <c r="F119">
        <f t="shared" si="13"/>
        <v>0.13562946591006358</v>
      </c>
      <c r="G119">
        <f t="shared" si="15"/>
        <v>3.1688547725972072E-4</v>
      </c>
      <c r="J119">
        <f t="shared" si="17"/>
        <v>31.718655398089638</v>
      </c>
      <c r="K119">
        <f t="shared" si="16"/>
        <v>13575.832910456562</v>
      </c>
      <c r="L119">
        <f t="shared" si="18"/>
        <v>1.7113381358902005</v>
      </c>
      <c r="O119" s="4">
        <v>0</v>
      </c>
      <c r="Q119">
        <v>0</v>
      </c>
    </row>
    <row r="120" spans="1:17" x14ac:dyDescent="0.45">
      <c r="A120" s="1">
        <v>42703</v>
      </c>
      <c r="B120">
        <v>27</v>
      </c>
      <c r="C120">
        <f t="shared" si="14"/>
        <v>13352</v>
      </c>
      <c r="D120">
        <v>109</v>
      </c>
      <c r="E120">
        <f t="shared" si="12"/>
        <v>15.097119099520077</v>
      </c>
      <c r="F120">
        <f t="shared" si="13"/>
        <v>0.13594475262742531</v>
      </c>
      <c r="G120">
        <f t="shared" si="15"/>
        <v>3.1528671736172353E-4</v>
      </c>
      <c r="J120">
        <f t="shared" si="17"/>
        <v>31.558627508180074</v>
      </c>
      <c r="K120">
        <f t="shared" si="16"/>
        <v>13607.391537964742</v>
      </c>
      <c r="L120">
        <f t="shared" si="18"/>
        <v>0.14444948554871298</v>
      </c>
      <c r="O120" s="4">
        <v>0</v>
      </c>
      <c r="Q120">
        <v>0</v>
      </c>
    </row>
    <row r="121" spans="1:17" x14ac:dyDescent="0.45">
      <c r="A121" s="1">
        <v>42710</v>
      </c>
      <c r="B121">
        <v>32</v>
      </c>
      <c r="C121">
        <f t="shared" si="14"/>
        <v>13384</v>
      </c>
      <c r="D121">
        <v>110</v>
      </c>
      <c r="E121">
        <f t="shared" si="12"/>
        <v>15.142782099896809</v>
      </c>
      <c r="F121">
        <f t="shared" si="13"/>
        <v>0.13625846268672048</v>
      </c>
      <c r="G121">
        <f t="shared" si="15"/>
        <v>3.137100592951747E-4</v>
      </c>
      <c r="J121">
        <f t="shared" si="17"/>
        <v>31.400811901337061</v>
      </c>
      <c r="K121">
        <f t="shared" si="16"/>
        <v>13638.79234986608</v>
      </c>
      <c r="L121">
        <f t="shared" si="18"/>
        <v>1.908193012797307E-2</v>
      </c>
      <c r="O121" s="4">
        <v>0</v>
      </c>
      <c r="Q121">
        <v>0</v>
      </c>
    </row>
    <row r="122" spans="1:17" x14ac:dyDescent="0.45">
      <c r="A122" s="1">
        <v>42717</v>
      </c>
      <c r="B122">
        <v>19</v>
      </c>
      <c r="C122">
        <f t="shared" si="14"/>
        <v>13403</v>
      </c>
      <c r="D122">
        <v>111</v>
      </c>
      <c r="E122">
        <f t="shared" si="12"/>
        <v>15.188235214978354</v>
      </c>
      <c r="F122">
        <f t="shared" si="13"/>
        <v>0.13657061769061804</v>
      </c>
      <c r="G122">
        <f t="shared" si="15"/>
        <v>3.1215500389755735E-4</v>
      </c>
      <c r="J122">
        <f t="shared" si="17"/>
        <v>31.245158613882875</v>
      </c>
      <c r="K122">
        <f t="shared" si="16"/>
        <v>13670.037508479963</v>
      </c>
      <c r="L122">
        <f t="shared" si="18"/>
        <v>0.391905791396498</v>
      </c>
      <c r="O122" s="4">
        <v>0</v>
      </c>
      <c r="Q122">
        <v>0</v>
      </c>
    </row>
    <row r="123" spans="1:17" x14ac:dyDescent="0.45">
      <c r="A123" s="1">
        <v>42724</v>
      </c>
      <c r="B123">
        <v>217</v>
      </c>
      <c r="C123">
        <f t="shared" si="14"/>
        <v>13620</v>
      </c>
      <c r="D123">
        <v>112</v>
      </c>
      <c r="E123">
        <f t="shared" si="12"/>
        <v>15.375100080629906</v>
      </c>
      <c r="F123">
        <f t="shared" si="13"/>
        <v>0.13785275089713608</v>
      </c>
      <c r="G123">
        <f t="shared" si="15"/>
        <v>1.2821332065180435E-3</v>
      </c>
      <c r="J123">
        <f t="shared" si="17"/>
        <v>128.33513767708018</v>
      </c>
      <c r="K123">
        <f t="shared" si="16"/>
        <v>13798.372646157044</v>
      </c>
      <c r="L123">
        <f t="shared" si="18"/>
        <v>0.69088531736351411</v>
      </c>
      <c r="M123" s="3"/>
      <c r="N123">
        <v>5</v>
      </c>
      <c r="O123" s="4">
        <f>SUM(1,B7,B7^2,B7^3,B7^4)</f>
        <v>4.6482615313482922</v>
      </c>
      <c r="Q123">
        <v>0</v>
      </c>
    </row>
    <row r="124" spans="1:17" x14ac:dyDescent="0.45">
      <c r="A124" s="1">
        <v>42731</v>
      </c>
      <c r="B124">
        <v>288</v>
      </c>
      <c r="C124">
        <f t="shared" si="14"/>
        <v>13908</v>
      </c>
      <c r="D124">
        <v>113</v>
      </c>
      <c r="E124">
        <f t="shared" si="12"/>
        <v>15.596177641920288</v>
      </c>
      <c r="F124">
        <f t="shared" si="13"/>
        <v>0.13936716864576407</v>
      </c>
      <c r="G124">
        <f t="shared" si="15"/>
        <v>1.5144177486279831E-3</v>
      </c>
      <c r="J124">
        <f t="shared" si="17"/>
        <v>151.5856615231117</v>
      </c>
      <c r="K124">
        <f t="shared" si="16"/>
        <v>13949.958307680155</v>
      </c>
      <c r="L124">
        <f t="shared" si="18"/>
        <v>0.89991584366368138</v>
      </c>
      <c r="N124">
        <v>7</v>
      </c>
      <c r="O124" s="4">
        <f>SUM(B7^5,B7^6,B7^7,B7^8,B7^9,B7^10,B7^11)</f>
        <v>5.2141161001937792</v>
      </c>
      <c r="Q12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9086-CBAD-44AE-B573-58DBF68128F7}">
  <dimension ref="A1:S124"/>
  <sheetViews>
    <sheetView topLeftCell="H1" zoomScale="95" zoomScaleNormal="95" workbookViewId="0">
      <selection activeCell="F19" sqref="F19"/>
    </sheetView>
  </sheetViews>
  <sheetFormatPr defaultRowHeight="14.25" x14ac:dyDescent="0.45"/>
  <cols>
    <col min="1" max="1" width="12.59765625" customWidth="1"/>
    <col min="6" max="6" width="11.86328125" bestFit="1" customWidth="1"/>
    <col min="7" max="7" width="12" bestFit="1" customWidth="1"/>
    <col min="14" max="14" width="10.1328125" customWidth="1"/>
    <col min="15" max="15" width="11.53125" customWidth="1"/>
  </cols>
  <sheetData>
    <row r="1" spans="1:19" x14ac:dyDescent="0.45">
      <c r="A1" t="s">
        <v>38</v>
      </c>
      <c r="B1">
        <v>7.7777816422816178E-3</v>
      </c>
      <c r="E1" t="s">
        <v>11</v>
      </c>
      <c r="F1">
        <f>SUM(B12:B72)/F72</f>
        <v>100094.11450951437</v>
      </c>
    </row>
    <row r="2" spans="1:19" x14ac:dyDescent="0.45">
      <c r="B2">
        <v>0</v>
      </c>
    </row>
    <row r="3" spans="1:19" x14ac:dyDescent="0.45">
      <c r="A3" t="s">
        <v>4</v>
      </c>
      <c r="B3">
        <v>0.72069896630141106</v>
      </c>
      <c r="Q3" t="s">
        <v>12</v>
      </c>
    </row>
    <row r="4" spans="1:19" x14ac:dyDescent="0.45">
      <c r="A4" t="s">
        <v>13</v>
      </c>
      <c r="B4">
        <v>2.5892942801175274E-2</v>
      </c>
      <c r="G4" t="s">
        <v>8</v>
      </c>
      <c r="H4">
        <f>SUM(H12:H73)</f>
        <v>-73768.703961456049</v>
      </c>
      <c r="L4" t="s">
        <v>34</v>
      </c>
      <c r="Q4" t="s">
        <v>15</v>
      </c>
      <c r="S4" t="s">
        <v>16</v>
      </c>
    </row>
    <row r="5" spans="1:19" x14ac:dyDescent="0.45">
      <c r="A5" t="s">
        <v>30</v>
      </c>
      <c r="B5">
        <v>0.30415524492940033</v>
      </c>
      <c r="G5" t="s">
        <v>33</v>
      </c>
      <c r="H5">
        <f>-2*H4+7*LN(61)</f>
        <v>147566.18403996131</v>
      </c>
      <c r="L5">
        <f>MEDIAN(L12:L124)</f>
        <v>0.34422565654760207</v>
      </c>
      <c r="Q5" t="s">
        <v>17</v>
      </c>
      <c r="S5" t="s">
        <v>18</v>
      </c>
    </row>
    <row r="6" spans="1:19" x14ac:dyDescent="0.45">
      <c r="A6" t="s">
        <v>31</v>
      </c>
      <c r="B6">
        <v>0.95655757701339539</v>
      </c>
      <c r="Q6" t="s">
        <v>19</v>
      </c>
      <c r="S6" t="s">
        <v>20</v>
      </c>
    </row>
    <row r="7" spans="1:19" x14ac:dyDescent="0.45">
      <c r="A7" t="s">
        <v>36</v>
      </c>
      <c r="B7">
        <v>0.96795837199081269</v>
      </c>
    </row>
    <row r="8" spans="1:19" x14ac:dyDescent="0.45">
      <c r="A8" t="s">
        <v>37</v>
      </c>
      <c r="B8">
        <v>1.0238878226510828</v>
      </c>
    </row>
    <row r="10" spans="1:19" x14ac:dyDescent="0.45">
      <c r="C10" t="s">
        <v>21</v>
      </c>
      <c r="D10" t="s">
        <v>0</v>
      </c>
      <c r="E10" t="s">
        <v>22</v>
      </c>
      <c r="F10" t="s">
        <v>23</v>
      </c>
      <c r="G10" t="s">
        <v>24</v>
      </c>
      <c r="H10" t="s">
        <v>25</v>
      </c>
      <c r="J10" t="s">
        <v>26</v>
      </c>
      <c r="K10" t="s">
        <v>27</v>
      </c>
      <c r="L10" t="s">
        <v>28</v>
      </c>
      <c r="N10" t="s">
        <v>35</v>
      </c>
      <c r="O10" t="s">
        <v>29</v>
      </c>
      <c r="P10" t="s">
        <v>32</v>
      </c>
      <c r="Q10" t="s">
        <v>37</v>
      </c>
    </row>
    <row r="11" spans="1:19" x14ac:dyDescent="0.45">
      <c r="O11" s="5">
        <f>B5</f>
        <v>0.30415524492940033</v>
      </c>
      <c r="P11" s="2">
        <f>B6</f>
        <v>0.95655757701339539</v>
      </c>
      <c r="Q11">
        <f>B8</f>
        <v>1.0238878226510828</v>
      </c>
    </row>
    <row r="12" spans="1:19" x14ac:dyDescent="0.45">
      <c r="A12" s="1">
        <v>41947</v>
      </c>
      <c r="B12">
        <v>3344</v>
      </c>
      <c r="C12">
        <f>B12</f>
        <v>3344</v>
      </c>
      <c r="D12">
        <v>1</v>
      </c>
      <c r="E12">
        <f>(D12^$B$3-(D12-1)^$B$3)*EXP(SUMPRODUCT(O12:Q12,$O$11:$Q$11))+E11</f>
        <v>1</v>
      </c>
      <c r="F12">
        <f>(1-EXP(-$B$1*E12^$B$3))*(1-$B$4)+$B$4</f>
        <v>3.3439947266283701E-2</v>
      </c>
      <c r="G12">
        <f>F12</f>
        <v>3.3439947266283701E-2</v>
      </c>
      <c r="H12">
        <f>B12*IFERROR(LN(G12),-10000)</f>
        <v>-11362.925602496074</v>
      </c>
      <c r="J12">
        <f t="shared" ref="J12:J43" si="0">$F$1*G12</f>
        <v>3347.1419108635228</v>
      </c>
      <c r="K12">
        <f>J12</f>
        <v>3347.1419108635228</v>
      </c>
      <c r="L12">
        <f t="shared" ref="L12:L43" si="1">ABS(J12-B12)/J12</f>
        <v>9.3868468896563082E-4</v>
      </c>
      <c r="O12" s="4">
        <v>0</v>
      </c>
      <c r="P12">
        <v>0</v>
      </c>
      <c r="Q12">
        <v>0</v>
      </c>
    </row>
    <row r="13" spans="1:19" x14ac:dyDescent="0.45">
      <c r="A13" s="1">
        <v>41954</v>
      </c>
      <c r="B13">
        <v>501</v>
      </c>
      <c r="C13">
        <f>B13+C12</f>
        <v>3845</v>
      </c>
      <c r="D13">
        <v>2</v>
      </c>
      <c r="E13">
        <f t="shared" ref="E13:E76" si="2">(D13^$B$3-(D13-1)^$B$3)*EXP(SUMPRODUCT(O13:Q13,$O$11:$Q$11))+E12</f>
        <v>1.6479802653791535</v>
      </c>
      <c r="F13">
        <f t="shared" ref="F13:F76" si="3">(1-EXP(-$B$1*E13^$B$3))*(1-$B$4)+$B$4</f>
        <v>3.6692375098726165E-2</v>
      </c>
      <c r="G13">
        <f>F13-F12</f>
        <v>3.2524278324424644E-3</v>
      </c>
      <c r="H13">
        <f t="shared" ref="H13:H72" si="4">B13*IFERROR(LN(G13),-10000)</f>
        <v>-2869.905121615232</v>
      </c>
      <c r="J13">
        <f t="shared" si="0"/>
        <v>325.54888389442766</v>
      </c>
      <c r="K13">
        <f>J13+K12</f>
        <v>3672.6907947579502</v>
      </c>
      <c r="L13">
        <f t="shared" si="1"/>
        <v>0.53893938755590831</v>
      </c>
      <c r="O13" s="4">
        <v>0</v>
      </c>
      <c r="P13">
        <v>0</v>
      </c>
      <c r="Q13">
        <v>0</v>
      </c>
    </row>
    <row r="14" spans="1:19" x14ac:dyDescent="0.45">
      <c r="A14" s="1">
        <v>41961</v>
      </c>
      <c r="B14">
        <v>235</v>
      </c>
      <c r="C14">
        <f t="shared" ref="C14:C77" si="5">B14+C13</f>
        <v>4080</v>
      </c>
      <c r="D14">
        <v>3</v>
      </c>
      <c r="E14">
        <f t="shared" si="2"/>
        <v>2.2072971120679226</v>
      </c>
      <c r="F14">
        <f t="shared" si="3"/>
        <v>3.9206608308621237E-2</v>
      </c>
      <c r="G14">
        <f t="shared" ref="G14:G77" si="6">F14-F13</f>
        <v>2.5142332098950712E-3</v>
      </c>
      <c r="H14">
        <f t="shared" si="4"/>
        <v>-1406.6600410302781</v>
      </c>
      <c r="J14">
        <f t="shared" si="0"/>
        <v>251.65994681486114</v>
      </c>
      <c r="K14">
        <f t="shared" ref="K14:K77" si="7">J14+K13</f>
        <v>3924.3507415728113</v>
      </c>
      <c r="L14">
        <f t="shared" si="1"/>
        <v>6.6200231803741807E-2</v>
      </c>
      <c r="O14" s="4">
        <v>0</v>
      </c>
      <c r="P14">
        <v>0</v>
      </c>
      <c r="Q14">
        <v>0</v>
      </c>
    </row>
    <row r="15" spans="1:19" x14ac:dyDescent="0.45">
      <c r="A15" s="1">
        <v>41968</v>
      </c>
      <c r="B15">
        <v>574</v>
      </c>
      <c r="C15">
        <f t="shared" si="5"/>
        <v>4654</v>
      </c>
      <c r="D15">
        <v>4</v>
      </c>
      <c r="E15">
        <f t="shared" si="2"/>
        <v>3.5308898325661615</v>
      </c>
      <c r="F15">
        <f t="shared" si="3"/>
        <v>4.4519657722817824E-2</v>
      </c>
      <c r="G15">
        <f t="shared" si="6"/>
        <v>5.313049414196587E-3</v>
      </c>
      <c r="H15">
        <f t="shared" si="4"/>
        <v>-3006.3762759573247</v>
      </c>
      <c r="J15">
        <f t="shared" si="0"/>
        <v>531.80497645930143</v>
      </c>
      <c r="K15">
        <f t="shared" si="7"/>
        <v>4456.1557180321124</v>
      </c>
      <c r="L15">
        <f t="shared" si="1"/>
        <v>7.9343040040031898E-2</v>
      </c>
      <c r="O15" s="4">
        <v>0</v>
      </c>
      <c r="P15">
        <v>1</v>
      </c>
      <c r="Q15">
        <v>0</v>
      </c>
    </row>
    <row r="16" spans="1:19" x14ac:dyDescent="0.45">
      <c r="A16" s="1">
        <v>41975</v>
      </c>
      <c r="B16">
        <v>241</v>
      </c>
      <c r="C16">
        <f t="shared" si="5"/>
        <v>4895</v>
      </c>
      <c r="D16">
        <v>5</v>
      </c>
      <c r="E16">
        <f t="shared" si="2"/>
        <v>4.0047297340895245</v>
      </c>
      <c r="F16">
        <f t="shared" si="3"/>
        <v>4.6270572305341331E-2</v>
      </c>
      <c r="G16">
        <f t="shared" si="6"/>
        <v>1.7509145825235078E-3</v>
      </c>
      <c r="H16">
        <f t="shared" si="4"/>
        <v>-1529.7756991640313</v>
      </c>
      <c r="J16">
        <f t="shared" si="0"/>
        <v>175.25624471948655</v>
      </c>
      <c r="K16">
        <f t="shared" si="7"/>
        <v>4631.4119627515993</v>
      </c>
      <c r="L16">
        <f t="shared" si="1"/>
        <v>0.37512931642317382</v>
      </c>
      <c r="O16" s="4">
        <v>0</v>
      </c>
      <c r="P16">
        <v>0</v>
      </c>
      <c r="Q16">
        <v>0</v>
      </c>
    </row>
    <row r="17" spans="1:17" x14ac:dyDescent="0.45">
      <c r="A17" s="1">
        <v>41982</v>
      </c>
      <c r="B17">
        <v>160</v>
      </c>
      <c r="C17">
        <f t="shared" si="5"/>
        <v>5055</v>
      </c>
      <c r="D17">
        <v>6</v>
      </c>
      <c r="E17">
        <f t="shared" si="2"/>
        <v>4.452632958003349</v>
      </c>
      <c r="F17">
        <f t="shared" si="3"/>
        <v>4.7870231496491826E-2</v>
      </c>
      <c r="G17">
        <f t="shared" si="6"/>
        <v>1.5996591911504945E-3</v>
      </c>
      <c r="H17">
        <f t="shared" si="4"/>
        <v>-1030.0743484729987</v>
      </c>
      <c r="J17">
        <f t="shared" si="0"/>
        <v>160.11647025521475</v>
      </c>
      <c r="K17">
        <f t="shared" si="7"/>
        <v>4791.5284330068143</v>
      </c>
      <c r="L17">
        <f t="shared" si="1"/>
        <v>7.274095852169651E-4</v>
      </c>
      <c r="O17" s="4">
        <v>0</v>
      </c>
      <c r="P17">
        <v>0</v>
      </c>
      <c r="Q17">
        <v>0</v>
      </c>
    </row>
    <row r="18" spans="1:17" x14ac:dyDescent="0.45">
      <c r="A18" s="1">
        <v>41989</v>
      </c>
      <c r="B18">
        <v>426</v>
      </c>
      <c r="C18">
        <f t="shared" si="5"/>
        <v>5481</v>
      </c>
      <c r="D18">
        <v>7</v>
      </c>
      <c r="E18">
        <f t="shared" si="2"/>
        <v>6.2322815877454127</v>
      </c>
      <c r="F18">
        <f t="shared" si="3"/>
        <v>5.3809699203875565E-2</v>
      </c>
      <c r="G18">
        <f t="shared" si="6"/>
        <v>5.9394677073837387E-3</v>
      </c>
      <c r="H18">
        <f t="shared" si="4"/>
        <v>-2183.7338342603357</v>
      </c>
      <c r="J18">
        <f t="shared" si="0"/>
        <v>594.50576082843077</v>
      </c>
      <c r="K18">
        <f t="shared" si="7"/>
        <v>5386.0341938352449</v>
      </c>
      <c r="L18">
        <f t="shared" si="1"/>
        <v>0.28343839863489578</v>
      </c>
      <c r="N18">
        <v>5</v>
      </c>
      <c r="O18" s="4">
        <f>SUM(1,B7,B7^2,B7^3,B7^4)</f>
        <v>4.6896869529674712</v>
      </c>
      <c r="P18">
        <v>0</v>
      </c>
      <c r="Q18">
        <v>0</v>
      </c>
    </row>
    <row r="19" spans="1:17" x14ac:dyDescent="0.45">
      <c r="A19" s="1">
        <v>41996</v>
      </c>
      <c r="B19">
        <v>458</v>
      </c>
      <c r="C19">
        <f t="shared" si="5"/>
        <v>5939</v>
      </c>
      <c r="D19">
        <v>8</v>
      </c>
      <c r="E19">
        <f t="shared" si="2"/>
        <v>8.3582252685681784</v>
      </c>
      <c r="F19">
        <f t="shared" si="3"/>
        <v>6.026859735129507E-2</v>
      </c>
      <c r="G19">
        <f t="shared" si="6"/>
        <v>6.4588981474195048E-3</v>
      </c>
      <c r="H19">
        <f t="shared" si="4"/>
        <v>-2309.3718158469287</v>
      </c>
      <c r="J19">
        <f t="shared" si="0"/>
        <v>646.49769077309816</v>
      </c>
      <c r="K19">
        <f t="shared" si="7"/>
        <v>6032.5318846083428</v>
      </c>
      <c r="L19">
        <f t="shared" si="1"/>
        <v>0.2915674618229307</v>
      </c>
      <c r="N19">
        <v>7</v>
      </c>
      <c r="O19" s="4">
        <f>SUM(B7^5,B7^6,B7^7,B7^8,B7^9,B7^10,B7^11)</f>
        <v>5.4059529940848012</v>
      </c>
      <c r="P19">
        <v>0</v>
      </c>
      <c r="Q19">
        <v>0</v>
      </c>
    </row>
    <row r="20" spans="1:17" x14ac:dyDescent="0.45">
      <c r="A20" s="1">
        <v>42003</v>
      </c>
      <c r="B20">
        <v>374</v>
      </c>
      <c r="C20">
        <f t="shared" si="5"/>
        <v>6313</v>
      </c>
      <c r="D20">
        <v>9</v>
      </c>
      <c r="E20">
        <f t="shared" si="2"/>
        <v>9.2269725602481429</v>
      </c>
      <c r="F20">
        <f t="shared" si="3"/>
        <v>6.275917995549489E-2</v>
      </c>
      <c r="G20">
        <f t="shared" si="6"/>
        <v>2.4905826041998202E-3</v>
      </c>
      <c r="H20">
        <f t="shared" si="4"/>
        <v>-2242.2192432381107</v>
      </c>
      <c r="J20">
        <f t="shared" si="0"/>
        <v>249.29266038018133</v>
      </c>
      <c r="K20">
        <f t="shared" si="7"/>
        <v>6281.8245449885244</v>
      </c>
      <c r="L20">
        <f t="shared" si="1"/>
        <v>0.50024473014823201</v>
      </c>
      <c r="N20">
        <v>4</v>
      </c>
      <c r="O20" s="4">
        <f>SUM(B7^12,B7^13,B7^14,B7^15)</f>
        <v>2.5787723526096724</v>
      </c>
      <c r="P20">
        <v>0</v>
      </c>
      <c r="Q20">
        <v>0</v>
      </c>
    </row>
    <row r="21" spans="1:17" x14ac:dyDescent="0.45">
      <c r="A21" s="1">
        <v>42010</v>
      </c>
      <c r="B21">
        <v>167</v>
      </c>
      <c r="C21">
        <f t="shared" si="5"/>
        <v>6480</v>
      </c>
      <c r="D21">
        <v>10</v>
      </c>
      <c r="E21">
        <f t="shared" si="2"/>
        <v>9.6113398278828317</v>
      </c>
      <c r="F21">
        <f t="shared" si="3"/>
        <v>6.3837941339577736E-2</v>
      </c>
      <c r="G21">
        <f t="shared" si="6"/>
        <v>1.0787613840828464E-3</v>
      </c>
      <c r="H21">
        <f t="shared" si="4"/>
        <v>-1140.9342743526488</v>
      </c>
      <c r="J21">
        <f t="shared" si="0"/>
        <v>107.97766550683065</v>
      </c>
      <c r="K21">
        <f t="shared" si="7"/>
        <v>6389.8022104953552</v>
      </c>
      <c r="L21">
        <f t="shared" si="1"/>
        <v>0.5466161378478368</v>
      </c>
      <c r="O21" s="4">
        <v>0</v>
      </c>
      <c r="P21">
        <v>0</v>
      </c>
      <c r="Q21">
        <v>0</v>
      </c>
    </row>
    <row r="22" spans="1:17" x14ac:dyDescent="0.45">
      <c r="A22" s="1">
        <v>42017</v>
      </c>
      <c r="B22">
        <v>106</v>
      </c>
      <c r="C22">
        <f t="shared" si="5"/>
        <v>6586</v>
      </c>
      <c r="D22">
        <v>11</v>
      </c>
      <c r="E22">
        <f t="shared" si="2"/>
        <v>9.9851002953705486</v>
      </c>
      <c r="F22">
        <f t="shared" si="3"/>
        <v>6.4874262891137596E-2</v>
      </c>
      <c r="G22">
        <f t="shared" si="6"/>
        <v>1.0363215515598601E-3</v>
      </c>
      <c r="H22">
        <f t="shared" si="4"/>
        <v>-728.44024736695008</v>
      </c>
      <c r="J22">
        <f t="shared" si="0"/>
        <v>103.72968805051023</v>
      </c>
      <c r="K22">
        <f t="shared" si="7"/>
        <v>6493.5318985458653</v>
      </c>
      <c r="L22">
        <f t="shared" si="1"/>
        <v>2.1886809766402251E-2</v>
      </c>
      <c r="O22" s="4">
        <v>0</v>
      </c>
      <c r="P22">
        <v>0</v>
      </c>
      <c r="Q22">
        <v>0</v>
      </c>
    </row>
    <row r="23" spans="1:17" x14ac:dyDescent="0.45">
      <c r="A23" s="1">
        <v>42024</v>
      </c>
      <c r="B23">
        <v>75</v>
      </c>
      <c r="C23">
        <f t="shared" si="5"/>
        <v>6661</v>
      </c>
      <c r="D23">
        <v>12</v>
      </c>
      <c r="E23">
        <f t="shared" si="2"/>
        <v>10.349475501692513</v>
      </c>
      <c r="F23">
        <f t="shared" si="3"/>
        <v>6.5873092261241606E-2</v>
      </c>
      <c r="G23">
        <f t="shared" si="6"/>
        <v>9.9882937010400963E-4</v>
      </c>
      <c r="H23">
        <f t="shared" si="4"/>
        <v>-518.16949459503803</v>
      </c>
      <c r="J23">
        <f t="shared" si="0"/>
        <v>99.976941346656858</v>
      </c>
      <c r="K23">
        <f t="shared" si="7"/>
        <v>6593.5088398925218</v>
      </c>
      <c r="L23">
        <f t="shared" si="1"/>
        <v>0.24982702021311703</v>
      </c>
      <c r="O23" s="4">
        <v>0</v>
      </c>
      <c r="P23">
        <v>0</v>
      </c>
      <c r="Q23">
        <v>0</v>
      </c>
    </row>
    <row r="24" spans="1:17" x14ac:dyDescent="0.45">
      <c r="A24" s="1">
        <v>42031</v>
      </c>
      <c r="B24">
        <v>62</v>
      </c>
      <c r="C24">
        <f t="shared" si="5"/>
        <v>6723</v>
      </c>
      <c r="D24">
        <v>13</v>
      </c>
      <c r="E24">
        <f t="shared" si="2"/>
        <v>10.705456816011839</v>
      </c>
      <c r="F24">
        <f t="shared" si="3"/>
        <v>6.6838452728680608E-2</v>
      </c>
      <c r="G24">
        <f t="shared" si="6"/>
        <v>9.6536046743900261E-4</v>
      </c>
      <c r="H24">
        <f t="shared" si="4"/>
        <v>-430.46655706919006</v>
      </c>
      <c r="J24">
        <f t="shared" si="0"/>
        <v>96.626901170797851</v>
      </c>
      <c r="K24">
        <f t="shared" si="7"/>
        <v>6690.13574106332</v>
      </c>
      <c r="L24">
        <f t="shared" si="1"/>
        <v>0.35835673866422862</v>
      </c>
      <c r="O24" s="4">
        <v>0</v>
      </c>
      <c r="P24">
        <v>0</v>
      </c>
      <c r="Q24">
        <v>0</v>
      </c>
    </row>
    <row r="25" spans="1:17" x14ac:dyDescent="0.45">
      <c r="A25" s="1">
        <v>42038</v>
      </c>
      <c r="B25">
        <v>67</v>
      </c>
      <c r="C25">
        <f t="shared" si="5"/>
        <v>6790</v>
      </c>
      <c r="D25">
        <v>14</v>
      </c>
      <c r="E25">
        <f t="shared" si="2"/>
        <v>11.05386311905462</v>
      </c>
      <c r="F25">
        <f t="shared" si="3"/>
        <v>6.7773672471723348E-2</v>
      </c>
      <c r="G25">
        <f t="shared" si="6"/>
        <v>9.3521974304273947E-4</v>
      </c>
      <c r="H25">
        <f t="shared" si="4"/>
        <v>-467.30684547841361</v>
      </c>
      <c r="J25">
        <f t="shared" si="0"/>
        <v>93.609992051678574</v>
      </c>
      <c r="K25">
        <f t="shared" si="7"/>
        <v>6783.745733114999</v>
      </c>
      <c r="L25">
        <f t="shared" si="1"/>
        <v>0.28426444088349234</v>
      </c>
      <c r="O25" s="4">
        <v>0</v>
      </c>
      <c r="P25">
        <v>0</v>
      </c>
      <c r="Q25">
        <v>0</v>
      </c>
    </row>
    <row r="26" spans="1:17" x14ac:dyDescent="0.45">
      <c r="A26" s="1">
        <v>42045</v>
      </c>
      <c r="B26">
        <v>75</v>
      </c>
      <c r="C26">
        <f t="shared" si="5"/>
        <v>6865</v>
      </c>
      <c r="D26">
        <v>15</v>
      </c>
      <c r="E26">
        <f t="shared" si="2"/>
        <v>11.395380947907583</v>
      </c>
      <c r="F26">
        <f t="shared" si="3"/>
        <v>6.8681544775597014E-2</v>
      </c>
      <c r="G26">
        <f t="shared" si="6"/>
        <v>9.0787230387366635E-4</v>
      </c>
      <c r="H26">
        <f t="shared" si="4"/>
        <v>-525.33051178149799</v>
      </c>
      <c r="J26">
        <f t="shared" si="0"/>
        <v>90.872674343947395</v>
      </c>
      <c r="K26">
        <f t="shared" si="7"/>
        <v>6874.6184074589464</v>
      </c>
      <c r="L26">
        <f t="shared" si="1"/>
        <v>0.17466938723372788</v>
      </c>
      <c r="O26" s="4">
        <v>0</v>
      </c>
      <c r="P26">
        <v>0</v>
      </c>
      <c r="Q26">
        <v>0</v>
      </c>
    </row>
    <row r="27" spans="1:17" x14ac:dyDescent="0.45">
      <c r="A27" s="1">
        <v>42052</v>
      </c>
      <c r="B27">
        <v>72</v>
      </c>
      <c r="C27">
        <f t="shared" si="5"/>
        <v>6937</v>
      </c>
      <c r="D27">
        <v>16</v>
      </c>
      <c r="E27">
        <f t="shared" si="2"/>
        <v>11.730593249230138</v>
      </c>
      <c r="F27">
        <f t="shared" si="3"/>
        <v>6.9564443188864414E-2</v>
      </c>
      <c r="G27">
        <f t="shared" si="6"/>
        <v>8.8289841326739948E-4</v>
      </c>
      <c r="H27">
        <f t="shared" si="4"/>
        <v>-506.3256296093553</v>
      </c>
      <c r="J27">
        <f t="shared" si="0"/>
        <v>88.372934877855627</v>
      </c>
      <c r="K27">
        <f t="shared" si="7"/>
        <v>6962.9913423368016</v>
      </c>
      <c r="L27">
        <f t="shared" si="1"/>
        <v>0.18527091920716934</v>
      </c>
      <c r="O27" s="4">
        <v>0</v>
      </c>
      <c r="P27">
        <v>0</v>
      </c>
      <c r="Q27">
        <v>0</v>
      </c>
    </row>
    <row r="28" spans="1:17" x14ac:dyDescent="0.45">
      <c r="A28" s="1">
        <v>42059</v>
      </c>
      <c r="B28">
        <v>102</v>
      </c>
      <c r="C28">
        <f t="shared" si="5"/>
        <v>7039</v>
      </c>
      <c r="D28">
        <v>17</v>
      </c>
      <c r="E28">
        <f t="shared" si="2"/>
        <v>12.060000482832237</v>
      </c>
      <c r="F28">
        <f t="shared" si="3"/>
        <v>7.0424406312249541E-2</v>
      </c>
      <c r="G28">
        <f t="shared" si="6"/>
        <v>8.5996312338512682E-4</v>
      </c>
      <c r="H28">
        <f t="shared" si="4"/>
        <v>-719.9793470409237</v>
      </c>
      <c r="J28">
        <f t="shared" si="0"/>
        <v>86.077247346070521</v>
      </c>
      <c r="K28">
        <f t="shared" si="7"/>
        <v>7049.0685896828718</v>
      </c>
      <c r="L28">
        <f t="shared" si="1"/>
        <v>0.18498213110733683</v>
      </c>
      <c r="O28" s="4">
        <v>0</v>
      </c>
      <c r="P28">
        <v>0</v>
      </c>
      <c r="Q28">
        <v>0</v>
      </c>
    </row>
    <row r="29" spans="1:17" x14ac:dyDescent="0.45">
      <c r="A29" s="1">
        <v>42066</v>
      </c>
      <c r="B29">
        <v>207</v>
      </c>
      <c r="C29">
        <f t="shared" si="5"/>
        <v>7246</v>
      </c>
      <c r="D29">
        <v>18</v>
      </c>
      <c r="E29">
        <f t="shared" si="2"/>
        <v>12.903375793426282</v>
      </c>
      <c r="F29">
        <f t="shared" si="3"/>
        <v>7.2593345349986849E-2</v>
      </c>
      <c r="G29">
        <f t="shared" si="6"/>
        <v>2.168939037737308E-3</v>
      </c>
      <c r="H29">
        <f t="shared" si="4"/>
        <v>-1269.6380508144814</v>
      </c>
      <c r="J29">
        <f t="shared" si="0"/>
        <v>217.09803240743403</v>
      </c>
      <c r="K29">
        <f t="shared" si="7"/>
        <v>7266.1666220903062</v>
      </c>
      <c r="L29">
        <f t="shared" si="1"/>
        <v>4.6513698422115446E-2</v>
      </c>
      <c r="O29" s="4">
        <v>0</v>
      </c>
      <c r="P29">
        <v>1</v>
      </c>
      <c r="Q29">
        <v>0</v>
      </c>
    </row>
    <row r="30" spans="1:17" x14ac:dyDescent="0.45">
      <c r="A30" s="1">
        <v>42073</v>
      </c>
      <c r="B30">
        <v>57</v>
      </c>
      <c r="C30">
        <f t="shared" si="5"/>
        <v>7303</v>
      </c>
      <c r="D30">
        <v>19</v>
      </c>
      <c r="E30">
        <f t="shared" si="2"/>
        <v>13.222419676281088</v>
      </c>
      <c r="F30">
        <f t="shared" si="3"/>
        <v>7.3402131484701566E-2</v>
      </c>
      <c r="G30">
        <f t="shared" si="6"/>
        <v>8.0878613471471739E-4</v>
      </c>
      <c r="H30">
        <f t="shared" si="4"/>
        <v>-405.83863390597708</v>
      </c>
      <c r="J30">
        <f t="shared" si="0"/>
        <v>80.954731981842443</v>
      </c>
      <c r="K30">
        <f t="shared" si="7"/>
        <v>7347.1213540721483</v>
      </c>
      <c r="L30">
        <f t="shared" si="1"/>
        <v>0.29590280142259401</v>
      </c>
      <c r="O30" s="4">
        <v>0</v>
      </c>
      <c r="P30">
        <v>0</v>
      </c>
      <c r="Q30">
        <v>0</v>
      </c>
    </row>
    <row r="31" spans="1:17" x14ac:dyDescent="0.45">
      <c r="A31" s="1">
        <v>42080</v>
      </c>
      <c r="B31">
        <v>43</v>
      </c>
      <c r="C31">
        <f t="shared" si="5"/>
        <v>7346</v>
      </c>
      <c r="D31">
        <v>20</v>
      </c>
      <c r="E31">
        <f t="shared" si="2"/>
        <v>13.536805465145955</v>
      </c>
      <c r="F31">
        <f t="shared" si="3"/>
        <v>7.419311083040725E-2</v>
      </c>
      <c r="G31">
        <f t="shared" si="6"/>
        <v>7.9097934570568351E-4</v>
      </c>
      <c r="H31">
        <f t="shared" si="4"/>
        <v>-307.11626419293145</v>
      </c>
      <c r="J31">
        <f t="shared" si="0"/>
        <v>79.172377203725446</v>
      </c>
      <c r="K31">
        <f t="shared" si="7"/>
        <v>7426.2937312758741</v>
      </c>
      <c r="L31">
        <f t="shared" si="1"/>
        <v>0.45688128209977963</v>
      </c>
      <c r="O31" s="4">
        <v>0</v>
      </c>
      <c r="P31">
        <v>0</v>
      </c>
      <c r="Q31">
        <v>0</v>
      </c>
    </row>
    <row r="32" spans="1:17" x14ac:dyDescent="0.45">
      <c r="A32" s="1">
        <v>42087</v>
      </c>
      <c r="B32">
        <v>60</v>
      </c>
      <c r="C32">
        <f t="shared" si="5"/>
        <v>7406</v>
      </c>
      <c r="D32">
        <v>21</v>
      </c>
      <c r="E32">
        <f t="shared" si="2"/>
        <v>13.846829296021514</v>
      </c>
      <c r="F32">
        <f t="shared" si="3"/>
        <v>7.4967451382107225E-2</v>
      </c>
      <c r="G32">
        <f t="shared" si="6"/>
        <v>7.7434055169997573E-4</v>
      </c>
      <c r="H32">
        <f t="shared" si="4"/>
        <v>-429.80992751189945</v>
      </c>
      <c r="J32">
        <f t="shared" si="0"/>
        <v>77.5069318512179</v>
      </c>
      <c r="K32">
        <f t="shared" si="7"/>
        <v>7503.8006631270919</v>
      </c>
      <c r="L32">
        <f t="shared" si="1"/>
        <v>0.22587569180036901</v>
      </c>
      <c r="O32" s="4">
        <v>0</v>
      </c>
      <c r="P32">
        <v>0</v>
      </c>
      <c r="Q32">
        <v>0</v>
      </c>
    </row>
    <row r="33" spans="1:17" x14ac:dyDescent="0.45">
      <c r="A33" s="1">
        <v>42094</v>
      </c>
      <c r="B33">
        <v>59</v>
      </c>
      <c r="C33">
        <f t="shared" si="5"/>
        <v>7465</v>
      </c>
      <c r="D33">
        <v>22</v>
      </c>
      <c r="E33">
        <f t="shared" si="2"/>
        <v>14.152755339544601</v>
      </c>
      <c r="F33">
        <f t="shared" si="3"/>
        <v>7.5726195049265352E-2</v>
      </c>
      <c r="G33">
        <f t="shared" si="6"/>
        <v>7.5874366715812658E-4</v>
      </c>
      <c r="H33">
        <f t="shared" si="4"/>
        <v>-423.84694716034397</v>
      </c>
      <c r="J33">
        <f t="shared" si="0"/>
        <v>75.945775503894382</v>
      </c>
      <c r="K33">
        <f t="shared" si="7"/>
        <v>7579.7464386309866</v>
      </c>
      <c r="L33">
        <f t="shared" si="1"/>
        <v>0.22312992910350132</v>
      </c>
      <c r="O33" s="4">
        <v>0</v>
      </c>
      <c r="P33">
        <v>0</v>
      </c>
      <c r="Q33">
        <v>0</v>
      </c>
    </row>
    <row r="34" spans="1:17" x14ac:dyDescent="0.45">
      <c r="A34" s="1">
        <v>42101</v>
      </c>
      <c r="B34">
        <v>46</v>
      </c>
      <c r="C34">
        <f t="shared" si="5"/>
        <v>7511</v>
      </c>
      <c r="D34">
        <v>23</v>
      </c>
      <c r="E34">
        <f t="shared" si="2"/>
        <v>14.454820542098494</v>
      </c>
      <c r="F34">
        <f t="shared" si="3"/>
        <v>7.6470276235866122E-2</v>
      </c>
      <c r="G34">
        <f t="shared" si="6"/>
        <v>7.4408118660077016E-4</v>
      </c>
      <c r="H34">
        <f t="shared" si="4"/>
        <v>-331.35457873622784</v>
      </c>
      <c r="J34">
        <f t="shared" si="0"/>
        <v>74.478147495992815</v>
      </c>
      <c r="K34">
        <f t="shared" si="7"/>
        <v>7654.2245861269794</v>
      </c>
      <c r="L34">
        <f t="shared" si="1"/>
        <v>0.38236917073595367</v>
      </c>
      <c r="O34" s="4">
        <v>0</v>
      </c>
      <c r="P34">
        <v>0</v>
      </c>
      <c r="Q34">
        <v>0</v>
      </c>
    </row>
    <row r="35" spans="1:17" x14ac:dyDescent="0.45">
      <c r="A35" s="1">
        <v>42108</v>
      </c>
      <c r="B35">
        <v>40</v>
      </c>
      <c r="C35">
        <f t="shared" si="5"/>
        <v>7551</v>
      </c>
      <c r="D35">
        <v>24</v>
      </c>
      <c r="E35">
        <f t="shared" si="2"/>
        <v>14.75323848875666</v>
      </c>
      <c r="F35">
        <f t="shared" si="3"/>
        <v>7.7200537005464975E-2</v>
      </c>
      <c r="G35">
        <f t="shared" si="6"/>
        <v>7.3026076959885333E-4</v>
      </c>
      <c r="H35">
        <f t="shared" si="4"/>
        <v>-288.8843547592262</v>
      </c>
      <c r="J35">
        <f t="shared" si="0"/>
        <v>73.094805094033717</v>
      </c>
      <c r="K35">
        <f t="shared" si="7"/>
        <v>7727.3193912210127</v>
      </c>
      <c r="L35">
        <f t="shared" si="1"/>
        <v>0.45276548793663923</v>
      </c>
      <c r="O35" s="4">
        <v>0</v>
      </c>
      <c r="P35">
        <v>0</v>
      </c>
      <c r="Q35">
        <v>0</v>
      </c>
    </row>
    <row r="36" spans="1:17" x14ac:dyDescent="0.45">
      <c r="A36" s="1">
        <v>42115</v>
      </c>
      <c r="B36">
        <v>135</v>
      </c>
      <c r="C36">
        <f t="shared" si="5"/>
        <v>7686</v>
      </c>
      <c r="D36">
        <v>25</v>
      </c>
      <c r="E36">
        <f t="shared" si="2"/>
        <v>15.520947832517759</v>
      </c>
      <c r="F36">
        <f t="shared" si="3"/>
        <v>7.9057939034441402E-2</v>
      </c>
      <c r="G36">
        <f t="shared" si="6"/>
        <v>1.8574020289764265E-3</v>
      </c>
      <c r="H36">
        <f t="shared" si="4"/>
        <v>-848.9578310435403</v>
      </c>
      <c r="J36">
        <f t="shared" si="0"/>
        <v>185.91501137857077</v>
      </c>
      <c r="K36">
        <f t="shared" si="7"/>
        <v>7913.2344025995835</v>
      </c>
      <c r="L36">
        <f t="shared" si="1"/>
        <v>0.27386175543885866</v>
      </c>
      <c r="O36" s="4">
        <v>0</v>
      </c>
      <c r="P36">
        <v>1</v>
      </c>
      <c r="Q36">
        <v>0</v>
      </c>
    </row>
    <row r="37" spans="1:17" x14ac:dyDescent="0.45">
      <c r="A37" s="1">
        <v>42122</v>
      </c>
      <c r="B37">
        <v>47</v>
      </c>
      <c r="C37">
        <f t="shared" si="5"/>
        <v>7733</v>
      </c>
      <c r="D37">
        <v>26</v>
      </c>
      <c r="E37">
        <f t="shared" si="2"/>
        <v>15.812633921666759</v>
      </c>
      <c r="F37">
        <f t="shared" si="3"/>
        <v>7.975590802114127E-2</v>
      </c>
      <c r="G37">
        <f t="shared" si="6"/>
        <v>6.9796898669986784E-4</v>
      </c>
      <c r="H37">
        <f t="shared" si="4"/>
        <v>-341.56478672900158</v>
      </c>
      <c r="J37">
        <f t="shared" si="0"/>
        <v>69.862587678826287</v>
      </c>
      <c r="K37">
        <f t="shared" si="7"/>
        <v>7983.09699027841</v>
      </c>
      <c r="L37">
        <f t="shared" si="1"/>
        <v>0.32725079958289893</v>
      </c>
      <c r="O37" s="4">
        <v>0</v>
      </c>
      <c r="P37">
        <v>0</v>
      </c>
      <c r="Q37">
        <v>0</v>
      </c>
    </row>
    <row r="38" spans="1:17" x14ac:dyDescent="0.45">
      <c r="A38" s="1">
        <v>42129</v>
      </c>
      <c r="B38">
        <v>43</v>
      </c>
      <c r="C38">
        <f t="shared" si="5"/>
        <v>7776</v>
      </c>
      <c r="D38">
        <v>27</v>
      </c>
      <c r="E38">
        <f t="shared" si="2"/>
        <v>16.101202515816304</v>
      </c>
      <c r="F38">
        <f t="shared" si="3"/>
        <v>8.04423706896715E-2</v>
      </c>
      <c r="G38">
        <f t="shared" si="6"/>
        <v>6.8646266853022997E-4</v>
      </c>
      <c r="H38">
        <f t="shared" si="4"/>
        <v>-313.21022468703006</v>
      </c>
      <c r="J38">
        <f t="shared" si="0"/>
        <v>68.710872950371652</v>
      </c>
      <c r="K38">
        <f t="shared" si="7"/>
        <v>8051.8078632287816</v>
      </c>
      <c r="L38">
        <f t="shared" si="1"/>
        <v>0.37418929270396623</v>
      </c>
      <c r="O38" s="4">
        <v>0</v>
      </c>
      <c r="P38">
        <v>0</v>
      </c>
      <c r="Q38">
        <v>0</v>
      </c>
    </row>
    <row r="39" spans="1:17" x14ac:dyDescent="0.45">
      <c r="A39" s="1">
        <v>42136</v>
      </c>
      <c r="B39">
        <v>42</v>
      </c>
      <c r="C39">
        <f t="shared" si="5"/>
        <v>7818</v>
      </c>
      <c r="D39">
        <v>28</v>
      </c>
      <c r="E39">
        <f t="shared" si="2"/>
        <v>16.386800633414971</v>
      </c>
      <c r="F39">
        <f t="shared" si="3"/>
        <v>8.1117891224786173E-2</v>
      </c>
      <c r="G39">
        <f t="shared" si="6"/>
        <v>6.7552053511467369E-4</v>
      </c>
      <c r="H39">
        <f t="shared" si="4"/>
        <v>-306.60113404840092</v>
      </c>
      <c r="J39">
        <f t="shared" si="0"/>
        <v>67.61562979529657</v>
      </c>
      <c r="K39">
        <f t="shared" si="7"/>
        <v>8119.4234930240782</v>
      </c>
      <c r="L39">
        <f t="shared" si="1"/>
        <v>0.37884184282312822</v>
      </c>
      <c r="O39" s="4">
        <v>0</v>
      </c>
      <c r="P39">
        <v>0</v>
      </c>
      <c r="Q39">
        <v>0</v>
      </c>
    </row>
    <row r="40" spans="1:17" x14ac:dyDescent="0.45">
      <c r="A40" s="1">
        <v>42143</v>
      </c>
      <c r="B40">
        <v>43</v>
      </c>
      <c r="C40">
        <f t="shared" si="5"/>
        <v>7861</v>
      </c>
      <c r="D40">
        <v>29</v>
      </c>
      <c r="E40">
        <f t="shared" si="2"/>
        <v>16.669563377087321</v>
      </c>
      <c r="F40">
        <f t="shared" si="3"/>
        <v>8.1782987895239467E-2</v>
      </c>
      <c r="G40">
        <f t="shared" si="6"/>
        <v>6.6509667045329401E-4</v>
      </c>
      <c r="H40">
        <f t="shared" si="4"/>
        <v>-314.56986082714383</v>
      </c>
      <c r="J40">
        <f t="shared" si="0"/>
        <v>66.572262292248752</v>
      </c>
      <c r="K40">
        <f t="shared" si="7"/>
        <v>8185.9957553163267</v>
      </c>
      <c r="L40">
        <f t="shared" si="1"/>
        <v>0.35408534246241702</v>
      </c>
      <c r="O40" s="4">
        <v>0</v>
      </c>
      <c r="P40">
        <v>0</v>
      </c>
      <c r="Q40">
        <v>0</v>
      </c>
    </row>
    <row r="41" spans="1:17" x14ac:dyDescent="0.45">
      <c r="A41" s="1">
        <v>42150</v>
      </c>
      <c r="B41">
        <v>40</v>
      </c>
      <c r="C41">
        <f t="shared" si="5"/>
        <v>7901</v>
      </c>
      <c r="D41">
        <v>30</v>
      </c>
      <c r="E41">
        <f t="shared" si="2"/>
        <v>16.949615275639786</v>
      </c>
      <c r="F41">
        <f t="shared" si="3"/>
        <v>8.2438138202754224E-2</v>
      </c>
      <c r="G41">
        <f t="shared" si="6"/>
        <v>6.5515030751475689E-4</v>
      </c>
      <c r="H41">
        <f t="shared" si="4"/>
        <v>-293.22583486132413</v>
      </c>
      <c r="J41">
        <f t="shared" si="0"/>
        <v>65.576689901325636</v>
      </c>
      <c r="K41">
        <f t="shared" si="7"/>
        <v>8251.5724452176528</v>
      </c>
      <c r="L41">
        <f t="shared" si="1"/>
        <v>0.39002715659804293</v>
      </c>
      <c r="O41" s="4">
        <v>0</v>
      </c>
      <c r="P41">
        <v>0</v>
      </c>
      <c r="Q41">
        <v>0</v>
      </c>
    </row>
    <row r="42" spans="1:17" x14ac:dyDescent="0.45">
      <c r="A42" s="1">
        <v>42157</v>
      </c>
      <c r="B42">
        <v>29</v>
      </c>
      <c r="C42">
        <f t="shared" si="5"/>
        <v>7930</v>
      </c>
      <c r="D42">
        <v>31</v>
      </c>
      <c r="E42">
        <f t="shared" si="2"/>
        <v>17.2270714353538</v>
      </c>
      <c r="F42">
        <f t="shared" si="3"/>
        <v>8.3083783304067252E-2</v>
      </c>
      <c r="G42">
        <f t="shared" si="6"/>
        <v>6.4564510131302766E-4</v>
      </c>
      <c r="H42">
        <f t="shared" si="4"/>
        <v>-213.0125569336187</v>
      </c>
      <c r="J42">
        <f t="shared" si="0"/>
        <v>64.625274703333204</v>
      </c>
      <c r="K42">
        <f t="shared" si="7"/>
        <v>8316.1977199209869</v>
      </c>
      <c r="L42">
        <f t="shared" si="1"/>
        <v>0.55125916086041404</v>
      </c>
      <c r="O42" s="4">
        <v>0</v>
      </c>
      <c r="P42">
        <v>0</v>
      </c>
      <c r="Q42">
        <v>0</v>
      </c>
    </row>
    <row r="43" spans="1:17" x14ac:dyDescent="0.45">
      <c r="A43" s="1">
        <v>42164</v>
      </c>
      <c r="B43">
        <v>397</v>
      </c>
      <c r="C43">
        <f t="shared" si="5"/>
        <v>8327</v>
      </c>
      <c r="D43">
        <v>32</v>
      </c>
      <c r="E43">
        <f t="shared" si="2"/>
        <v>18.371939096082958</v>
      </c>
      <c r="F43">
        <f t="shared" si="3"/>
        <v>8.5713189415724256E-2</v>
      </c>
      <c r="G43">
        <f t="shared" si="6"/>
        <v>2.6294061116570039E-3</v>
      </c>
      <c r="H43">
        <f t="shared" si="4"/>
        <v>-2358.5759167260471</v>
      </c>
      <c r="J43">
        <f t="shared" si="0"/>
        <v>263.18807643221311</v>
      </c>
      <c r="K43">
        <f t="shared" si="7"/>
        <v>8579.3857963531991</v>
      </c>
      <c r="L43">
        <f t="shared" si="1"/>
        <v>0.50842699784027479</v>
      </c>
      <c r="N43">
        <v>5</v>
      </c>
      <c r="O43" s="4">
        <f>SUM(1,B7,B7^2,B7^3,B7^4)</f>
        <v>4.6896869529674712</v>
      </c>
      <c r="P43">
        <v>0</v>
      </c>
      <c r="Q43">
        <v>0</v>
      </c>
    </row>
    <row r="44" spans="1:17" x14ac:dyDescent="0.45">
      <c r="A44" s="1">
        <v>42171</v>
      </c>
      <c r="B44">
        <v>208</v>
      </c>
      <c r="C44">
        <f t="shared" si="5"/>
        <v>8535</v>
      </c>
      <c r="D44">
        <v>33</v>
      </c>
      <c r="E44">
        <f t="shared" si="2"/>
        <v>19.783103731977828</v>
      </c>
      <c r="F44">
        <f t="shared" si="3"/>
        <v>8.8882029855406913E-2</v>
      </c>
      <c r="G44">
        <f t="shared" si="6"/>
        <v>3.1688404396826575E-3</v>
      </c>
      <c r="H44">
        <f t="shared" si="4"/>
        <v>-1196.9130263811426</v>
      </c>
      <c r="J44">
        <f t="shared" ref="J44:J75" si="8">$F$1*G44</f>
        <v>317.1822778319758</v>
      </c>
      <c r="K44">
        <f t="shared" si="7"/>
        <v>8896.5680741851756</v>
      </c>
      <c r="L44">
        <f t="shared" ref="L44:L75" si="9">ABS(J44-B44)/J44</f>
        <v>0.34422565654760207</v>
      </c>
      <c r="N44">
        <v>7</v>
      </c>
      <c r="O44" s="4">
        <f>SUM(B7^5,B7^6,B7^7,B7^8,B7^9,B7^10,B7^11)</f>
        <v>5.4059529940848012</v>
      </c>
      <c r="P44">
        <v>0</v>
      </c>
      <c r="Q44">
        <v>0</v>
      </c>
    </row>
    <row r="45" spans="1:17" x14ac:dyDescent="0.45">
      <c r="A45" s="1">
        <v>42178</v>
      </c>
      <c r="B45">
        <v>64</v>
      </c>
      <c r="C45">
        <f t="shared" si="5"/>
        <v>8599</v>
      </c>
      <c r="D45">
        <v>34</v>
      </c>
      <c r="E45">
        <f t="shared" si="2"/>
        <v>20.053383209028336</v>
      </c>
      <c r="F45">
        <f t="shared" si="3"/>
        <v>8.9480405227671755E-2</v>
      </c>
      <c r="G45">
        <f t="shared" si="6"/>
        <v>5.9837537226484216E-4</v>
      </c>
      <c r="H45">
        <f t="shared" si="4"/>
        <v>-474.96270644002976</v>
      </c>
      <c r="J45">
        <f t="shared" si="8"/>
        <v>59.8938530311504</v>
      </c>
      <c r="K45">
        <f t="shared" si="7"/>
        <v>8956.4619272163254</v>
      </c>
      <c r="L45">
        <f t="shared" si="9"/>
        <v>6.8557068230591545E-2</v>
      </c>
      <c r="O45" s="4">
        <v>0</v>
      </c>
      <c r="P45">
        <v>0</v>
      </c>
      <c r="Q45">
        <v>0</v>
      </c>
    </row>
    <row r="46" spans="1:17" x14ac:dyDescent="0.45">
      <c r="A46" s="1">
        <v>42185</v>
      </c>
      <c r="B46">
        <v>46</v>
      </c>
      <c r="C46">
        <f t="shared" si="5"/>
        <v>8645</v>
      </c>
      <c r="D46">
        <v>35</v>
      </c>
      <c r="E46">
        <f t="shared" si="2"/>
        <v>20.321451144050563</v>
      </c>
      <c r="F46">
        <f t="shared" si="3"/>
        <v>9.0071277475797212E-2</v>
      </c>
      <c r="G46">
        <f t="shared" si="6"/>
        <v>5.9087224812545691E-4</v>
      </c>
      <c r="H46">
        <f t="shared" si="4"/>
        <v>-341.95989340284785</v>
      </c>
      <c r="J46">
        <f t="shared" si="8"/>
        <v>59.142834464363673</v>
      </c>
      <c r="K46">
        <f t="shared" si="7"/>
        <v>9015.60476168069</v>
      </c>
      <c r="L46">
        <f t="shared" si="9"/>
        <v>0.22222192398105042</v>
      </c>
      <c r="O46" s="4">
        <v>0</v>
      </c>
      <c r="P46">
        <v>0</v>
      </c>
      <c r="Q46">
        <v>0</v>
      </c>
    </row>
    <row r="47" spans="1:17" x14ac:dyDescent="0.45">
      <c r="A47" s="1">
        <v>42192</v>
      </c>
      <c r="B47">
        <v>37</v>
      </c>
      <c r="C47">
        <f t="shared" si="5"/>
        <v>8682</v>
      </c>
      <c r="D47">
        <v>36</v>
      </c>
      <c r="E47">
        <f t="shared" si="2"/>
        <v>20.587388072601456</v>
      </c>
      <c r="F47">
        <f t="shared" si="3"/>
        <v>9.0654928472039709E-2</v>
      </c>
      <c r="G47">
        <f t="shared" si="6"/>
        <v>5.8365099624249628E-4</v>
      </c>
      <c r="H47">
        <f t="shared" si="4"/>
        <v>-275.50967242912748</v>
      </c>
      <c r="J47">
        <f t="shared" si="8"/>
        <v>58.420029651488562</v>
      </c>
      <c r="K47">
        <f t="shared" si="7"/>
        <v>9074.0247913321782</v>
      </c>
      <c r="L47">
        <f t="shared" si="9"/>
        <v>0.36665557650812958</v>
      </c>
      <c r="O47" s="4">
        <v>0</v>
      </c>
      <c r="P47">
        <v>0</v>
      </c>
      <c r="Q47">
        <v>0</v>
      </c>
    </row>
    <row r="48" spans="1:17" x14ac:dyDescent="0.45">
      <c r="A48" s="1">
        <v>42199</v>
      </c>
      <c r="B48">
        <v>39</v>
      </c>
      <c r="C48">
        <f t="shared" si="5"/>
        <v>8721</v>
      </c>
      <c r="D48">
        <v>37</v>
      </c>
      <c r="E48">
        <f t="shared" si="2"/>
        <v>20.85126944902936</v>
      </c>
      <c r="F48">
        <f t="shared" si="3"/>
        <v>9.1231622316260863E-2</v>
      </c>
      <c r="G48">
        <f t="shared" si="6"/>
        <v>5.7669384422115444E-4</v>
      </c>
      <c r="H48">
        <f t="shared" si="4"/>
        <v>-290.86976223021122</v>
      </c>
      <c r="J48">
        <f t="shared" si="8"/>
        <v>57.723659680404275</v>
      </c>
      <c r="K48">
        <f t="shared" si="7"/>
        <v>9131.7484510125832</v>
      </c>
      <c r="L48">
        <f t="shared" si="9"/>
        <v>0.32436716216661649</v>
      </c>
      <c r="O48" s="4">
        <v>0</v>
      </c>
      <c r="P48">
        <v>0</v>
      </c>
      <c r="Q48">
        <v>0</v>
      </c>
    </row>
    <row r="49" spans="1:17" x14ac:dyDescent="0.45">
      <c r="A49" s="1">
        <v>42206</v>
      </c>
      <c r="B49">
        <v>47</v>
      </c>
      <c r="C49">
        <f t="shared" si="5"/>
        <v>8768</v>
      </c>
      <c r="D49">
        <v>38</v>
      </c>
      <c r="E49">
        <f t="shared" si="2"/>
        <v>21.113166095336119</v>
      </c>
      <c r="F49">
        <f t="shared" si="3"/>
        <v>9.1801606894407917E-2</v>
      </c>
      <c r="G49">
        <f t="shared" si="6"/>
        <v>5.6998457814705361E-4</v>
      </c>
      <c r="H49">
        <f t="shared" si="4"/>
        <v>-351.08535890905068</v>
      </c>
      <c r="J49">
        <f t="shared" si="8"/>
        <v>57.052101633708425</v>
      </c>
      <c r="K49">
        <f t="shared" si="7"/>
        <v>9188.8005526462912</v>
      </c>
      <c r="L49">
        <f t="shared" si="9"/>
        <v>0.17619160987698451</v>
      </c>
      <c r="O49" s="4">
        <v>0</v>
      </c>
      <c r="P49">
        <v>0</v>
      </c>
      <c r="Q49">
        <v>0</v>
      </c>
    </row>
    <row r="50" spans="1:17" x14ac:dyDescent="0.45">
      <c r="A50" s="1">
        <v>42213</v>
      </c>
      <c r="B50">
        <v>120</v>
      </c>
      <c r="C50">
        <f t="shared" si="5"/>
        <v>8888</v>
      </c>
      <c r="D50">
        <v>39</v>
      </c>
      <c r="E50">
        <f t="shared" si="2"/>
        <v>21.789817703307122</v>
      </c>
      <c r="F50">
        <f t="shared" si="3"/>
        <v>9.326356418812401E-2</v>
      </c>
      <c r="G50">
        <f t="shared" si="6"/>
        <v>1.461957293716093E-3</v>
      </c>
      <c r="H50">
        <f t="shared" si="4"/>
        <v>-783.35749547348416</v>
      </c>
      <c r="J50">
        <f t="shared" si="8"/>
        <v>146.33332076523834</v>
      </c>
      <c r="K50">
        <f t="shared" si="7"/>
        <v>9335.1338734115288</v>
      </c>
      <c r="L50">
        <f t="shared" si="9"/>
        <v>0.17995437148238252</v>
      </c>
      <c r="O50" s="4">
        <v>0</v>
      </c>
      <c r="P50">
        <v>1</v>
      </c>
      <c r="Q50">
        <v>0</v>
      </c>
    </row>
    <row r="51" spans="1:17" x14ac:dyDescent="0.45">
      <c r="A51" s="1">
        <v>42220</v>
      </c>
      <c r="B51">
        <v>55</v>
      </c>
      <c r="C51">
        <f t="shared" si="5"/>
        <v>8943</v>
      </c>
      <c r="D51">
        <v>40</v>
      </c>
      <c r="E51">
        <f t="shared" si="2"/>
        <v>22.047940774759549</v>
      </c>
      <c r="F51">
        <f t="shared" si="3"/>
        <v>9.3817288820568168E-2</v>
      </c>
      <c r="G51">
        <f t="shared" si="6"/>
        <v>5.5372463244415804E-4</v>
      </c>
      <c r="H51">
        <f t="shared" si="4"/>
        <v>-412.43636764763681</v>
      </c>
      <c r="J51">
        <f t="shared" si="8"/>
        <v>55.424576766604311</v>
      </c>
      <c r="K51">
        <f t="shared" si="7"/>
        <v>9390.5584501781323</v>
      </c>
      <c r="L51">
        <f t="shared" si="9"/>
        <v>7.6604421968294849E-3</v>
      </c>
      <c r="O51" s="4">
        <v>0</v>
      </c>
      <c r="P51">
        <v>0</v>
      </c>
      <c r="Q51">
        <v>0</v>
      </c>
    </row>
    <row r="52" spans="1:17" x14ac:dyDescent="0.45">
      <c r="A52" s="1">
        <v>42227</v>
      </c>
      <c r="B52">
        <v>50</v>
      </c>
      <c r="C52">
        <f t="shared" si="5"/>
        <v>8993</v>
      </c>
      <c r="D52">
        <v>41</v>
      </c>
      <c r="E52">
        <f t="shared" si="2"/>
        <v>22.304267560522504</v>
      </c>
      <c r="F52">
        <f t="shared" si="3"/>
        <v>9.4365038133338075E-2</v>
      </c>
      <c r="G52">
        <f t="shared" si="6"/>
        <v>5.4774931276990735E-4</v>
      </c>
      <c r="H52">
        <f t="shared" si="4"/>
        <v>-375.48464170656854</v>
      </c>
      <c r="J52">
        <f t="shared" si="8"/>
        <v>54.826482434898907</v>
      </c>
      <c r="K52">
        <f t="shared" si="7"/>
        <v>9445.3849326130312</v>
      </c>
      <c r="L52">
        <f t="shared" si="9"/>
        <v>8.8031955006960066E-2</v>
      </c>
      <c r="O52" s="4">
        <v>0</v>
      </c>
      <c r="P52">
        <v>0</v>
      </c>
      <c r="Q52">
        <v>0</v>
      </c>
    </row>
    <row r="53" spans="1:17" x14ac:dyDescent="0.45">
      <c r="A53" s="1">
        <v>42234</v>
      </c>
      <c r="B53">
        <v>40</v>
      </c>
      <c r="C53">
        <f t="shared" si="5"/>
        <v>9033</v>
      </c>
      <c r="D53">
        <v>42</v>
      </c>
      <c r="E53">
        <f t="shared" si="2"/>
        <v>22.558853929839721</v>
      </c>
      <c r="F53">
        <f t="shared" si="3"/>
        <v>9.4907004544892482E-2</v>
      </c>
      <c r="G53">
        <f t="shared" si="6"/>
        <v>5.419664115544065E-4</v>
      </c>
      <c r="H53">
        <f t="shared" si="4"/>
        <v>-300.81226118987047</v>
      </c>
      <c r="J53">
        <f t="shared" si="8"/>
        <v>54.247648058437356</v>
      </c>
      <c r="K53">
        <f t="shared" si="7"/>
        <v>9499.6325806714685</v>
      </c>
      <c r="L53">
        <f t="shared" si="9"/>
        <v>0.2626408437668914</v>
      </c>
      <c r="O53" s="4">
        <v>0</v>
      </c>
      <c r="P53">
        <v>0</v>
      </c>
      <c r="Q53">
        <v>0</v>
      </c>
    </row>
    <row r="54" spans="1:17" x14ac:dyDescent="0.45">
      <c r="A54" s="1">
        <v>42241</v>
      </c>
      <c r="B54">
        <v>32</v>
      </c>
      <c r="C54">
        <f t="shared" si="5"/>
        <v>9065</v>
      </c>
      <c r="D54">
        <v>43</v>
      </c>
      <c r="E54">
        <f t="shared" si="2"/>
        <v>22.811752729207647</v>
      </c>
      <c r="F54">
        <f t="shared" si="3"/>
        <v>9.5443370050362103E-2</v>
      </c>
      <c r="G54">
        <f t="shared" si="6"/>
        <v>5.3636550546962147E-4</v>
      </c>
      <c r="H54">
        <f t="shared" si="4"/>
        <v>-240.98223091523312</v>
      </c>
      <c r="J54">
        <f t="shared" si="8"/>
        <v>53.687030323429852</v>
      </c>
      <c r="K54">
        <f t="shared" si="7"/>
        <v>9553.3196109948985</v>
      </c>
      <c r="L54">
        <f t="shared" si="9"/>
        <v>0.40395287637962901</v>
      </c>
      <c r="O54" s="4">
        <v>0</v>
      </c>
      <c r="P54">
        <v>0</v>
      </c>
      <c r="Q54">
        <v>0</v>
      </c>
    </row>
    <row r="55" spans="1:17" x14ac:dyDescent="0.45">
      <c r="A55" s="1">
        <v>42248</v>
      </c>
      <c r="B55">
        <v>44</v>
      </c>
      <c r="C55">
        <f t="shared" si="5"/>
        <v>9109</v>
      </c>
      <c r="D55">
        <v>44</v>
      </c>
      <c r="E55">
        <f t="shared" si="2"/>
        <v>23.063014012231285</v>
      </c>
      <c r="F55">
        <f t="shared" si="3"/>
        <v>9.5974307009149301E-2</v>
      </c>
      <c r="G55">
        <f t="shared" si="6"/>
        <v>5.3093695878719815E-4</v>
      </c>
      <c r="H55">
        <f t="shared" si="4"/>
        <v>-331.79815967987355</v>
      </c>
      <c r="J55">
        <f t="shared" si="8"/>
        <v>53.143664750179127</v>
      </c>
      <c r="K55">
        <f t="shared" si="7"/>
        <v>9606.4632757450781</v>
      </c>
      <c r="L55">
        <f t="shared" si="9"/>
        <v>0.17205559295096048</v>
      </c>
      <c r="O55" s="4">
        <v>0</v>
      </c>
      <c r="P55">
        <v>0</v>
      </c>
      <c r="Q55">
        <v>0</v>
      </c>
    </row>
    <row r="56" spans="1:17" x14ac:dyDescent="0.45">
      <c r="A56" s="1">
        <v>42255</v>
      </c>
      <c r="B56">
        <v>48</v>
      </c>
      <c r="C56">
        <f t="shared" si="5"/>
        <v>9157</v>
      </c>
      <c r="D56">
        <v>45</v>
      </c>
      <c r="E56">
        <f t="shared" si="2"/>
        <v>23.312685247186561</v>
      </c>
      <c r="F56">
        <f t="shared" si="3"/>
        <v>9.6499978856750906E-2</v>
      </c>
      <c r="G56">
        <f t="shared" si="6"/>
        <v>5.2567184760160535E-4</v>
      </c>
      <c r="H56">
        <f t="shared" si="4"/>
        <v>-362.44000338172236</v>
      </c>
      <c r="J56">
        <f t="shared" si="8"/>
        <v>52.616658108263074</v>
      </c>
      <c r="K56">
        <f t="shared" si="7"/>
        <v>9659.0799338533416</v>
      </c>
      <c r="L56">
        <f t="shared" si="9"/>
        <v>8.7741378381803015E-2</v>
      </c>
      <c r="O56" s="4">
        <v>0</v>
      </c>
      <c r="P56">
        <v>0</v>
      </c>
      <c r="Q56">
        <v>0</v>
      </c>
    </row>
    <row r="57" spans="1:17" x14ac:dyDescent="0.45">
      <c r="A57" s="1">
        <v>42262</v>
      </c>
      <c r="B57">
        <v>56</v>
      </c>
      <c r="C57">
        <f t="shared" si="5"/>
        <v>9213</v>
      </c>
      <c r="D57">
        <v>46</v>
      </c>
      <c r="E57">
        <f t="shared" si="2"/>
        <v>23.560811504897856</v>
      </c>
      <c r="F57">
        <f t="shared" si="3"/>
        <v>9.7020540749600565E-2</v>
      </c>
      <c r="G57">
        <f t="shared" si="6"/>
        <v>5.2056189284965804E-4</v>
      </c>
      <c r="H57">
        <f t="shared" si="4"/>
        <v>-423.39369892985457</v>
      </c>
      <c r="J57">
        <f t="shared" si="8"/>
        <v>52.105181712183224</v>
      </c>
      <c r="K57">
        <f t="shared" si="7"/>
        <v>9711.185115565524</v>
      </c>
      <c r="L57">
        <f t="shared" si="9"/>
        <v>7.4749154687355976E-2</v>
      </c>
      <c r="O57" s="4">
        <v>0</v>
      </c>
      <c r="P57">
        <v>0</v>
      </c>
      <c r="Q57">
        <v>0</v>
      </c>
    </row>
    <row r="58" spans="1:17" x14ac:dyDescent="0.45">
      <c r="A58" s="1">
        <v>42269</v>
      </c>
      <c r="B58">
        <v>60</v>
      </c>
      <c r="C58">
        <f t="shared" si="5"/>
        <v>9273</v>
      </c>
      <c r="D58">
        <v>47</v>
      </c>
      <c r="E58">
        <f t="shared" si="2"/>
        <v>23.807435629183935</v>
      </c>
      <c r="F58">
        <f t="shared" si="3"/>
        <v>9.7536140150536882E-2</v>
      </c>
      <c r="G58">
        <f t="shared" si="6"/>
        <v>5.155994009363174E-4</v>
      </c>
      <c r="H58">
        <f t="shared" si="4"/>
        <v>-454.21082692660354</v>
      </c>
      <c r="J58">
        <f t="shared" si="8"/>
        <v>51.608465478356763</v>
      </c>
      <c r="K58">
        <f t="shared" si="7"/>
        <v>9762.7935810438812</v>
      </c>
      <c r="L58">
        <f t="shared" si="9"/>
        <v>0.16259996192218554</v>
      </c>
      <c r="O58" s="4">
        <v>0</v>
      </c>
      <c r="P58">
        <v>0</v>
      </c>
      <c r="Q58">
        <v>0</v>
      </c>
    </row>
    <row r="59" spans="1:17" x14ac:dyDescent="0.45">
      <c r="A59" s="1">
        <v>42276</v>
      </c>
      <c r="B59">
        <v>52</v>
      </c>
      <c r="C59">
        <f t="shared" si="5"/>
        <v>9325</v>
      </c>
      <c r="D59">
        <v>48</v>
      </c>
      <c r="E59">
        <f t="shared" si="2"/>
        <v>24.052598391825487</v>
      </c>
      <c r="F59">
        <f t="shared" si="3"/>
        <v>9.8046917361500008E-2</v>
      </c>
      <c r="G59">
        <f t="shared" si="6"/>
        <v>5.1077721096312589E-4</v>
      </c>
      <c r="H59">
        <f t="shared" si="4"/>
        <v>-394.13800655859723</v>
      </c>
      <c r="J59">
        <f t="shared" si="8"/>
        <v>51.125792642993503</v>
      </c>
      <c r="K59">
        <f t="shared" si="7"/>
        <v>9813.9193736868747</v>
      </c>
      <c r="L59">
        <f t="shared" si="9"/>
        <v>1.7099145300514037E-2</v>
      </c>
      <c r="O59" s="4">
        <v>0</v>
      </c>
      <c r="P59">
        <v>0</v>
      </c>
      <c r="Q59">
        <v>0</v>
      </c>
    </row>
    <row r="60" spans="1:17" x14ac:dyDescent="0.45">
      <c r="A60" s="1">
        <v>42283</v>
      </c>
      <c r="B60">
        <v>42</v>
      </c>
      <c r="C60">
        <f t="shared" si="5"/>
        <v>9367</v>
      </c>
      <c r="D60">
        <v>49</v>
      </c>
      <c r="E60">
        <f t="shared" si="2"/>
        <v>24.29633863375226</v>
      </c>
      <c r="F60">
        <f t="shared" si="3"/>
        <v>9.8553006009200056E-2</v>
      </c>
      <c r="G60">
        <f t="shared" si="6"/>
        <v>5.0608864770004813E-4</v>
      </c>
      <c r="H60">
        <f t="shared" si="4"/>
        <v>-318.72954585940545</v>
      </c>
      <c r="J60">
        <f t="shared" si="8"/>
        <v>50.656495054853899</v>
      </c>
      <c r="K60">
        <f t="shared" si="7"/>
        <v>9864.5758687417292</v>
      </c>
      <c r="L60">
        <f t="shared" si="9"/>
        <v>0.17088618242300668</v>
      </c>
      <c r="O60" s="4">
        <v>0</v>
      </c>
      <c r="P60">
        <v>0</v>
      </c>
      <c r="Q60">
        <v>0</v>
      </c>
    </row>
    <row r="61" spans="1:17" x14ac:dyDescent="0.45">
      <c r="A61" s="1">
        <v>42290</v>
      </c>
      <c r="B61">
        <v>50</v>
      </c>
      <c r="C61">
        <f t="shared" si="5"/>
        <v>9417</v>
      </c>
      <c r="D61">
        <v>50</v>
      </c>
      <c r="E61">
        <f t="shared" si="2"/>
        <v>24.538693393931009</v>
      </c>
      <c r="F61">
        <f t="shared" si="3"/>
        <v>9.9054533488775048E-2</v>
      </c>
      <c r="G61">
        <f t="shared" si="6"/>
        <v>5.0152747957499244E-4</v>
      </c>
      <c r="H61">
        <f t="shared" si="4"/>
        <v>-379.8926078648887</v>
      </c>
      <c r="J61">
        <f t="shared" si="8"/>
        <v>50.199948970247426</v>
      </c>
      <c r="K61">
        <f t="shared" si="7"/>
        <v>9914.7758177119758</v>
      </c>
      <c r="L61">
        <f t="shared" si="9"/>
        <v>3.9830512649710551E-3</v>
      </c>
      <c r="O61" s="4">
        <v>0</v>
      </c>
      <c r="P61">
        <v>0</v>
      </c>
      <c r="Q61">
        <v>0</v>
      </c>
    </row>
    <row r="62" spans="1:17" x14ac:dyDescent="0.45">
      <c r="A62" s="1">
        <v>42297</v>
      </c>
      <c r="B62">
        <v>58</v>
      </c>
      <c r="C62">
        <f t="shared" si="5"/>
        <v>9475</v>
      </c>
      <c r="D62">
        <v>51</v>
      </c>
      <c r="E62">
        <f t="shared" si="2"/>
        <v>24.77969802724968</v>
      </c>
      <c r="F62">
        <f t="shared" si="3"/>
        <v>9.9551621369831006E-2</v>
      </c>
      <c r="G62">
        <f t="shared" si="6"/>
        <v>4.9708788105595758E-4</v>
      </c>
      <c r="H62">
        <f t="shared" si="4"/>
        <v>-441.19113601802934</v>
      </c>
      <c r="J62">
        <f t="shared" si="8"/>
        <v>49.755571287706879</v>
      </c>
      <c r="K62">
        <f t="shared" si="7"/>
        <v>9964.5313889996833</v>
      </c>
      <c r="L62">
        <f t="shared" si="9"/>
        <v>0.16569860417480675</v>
      </c>
      <c r="O62" s="4">
        <v>0</v>
      </c>
      <c r="P62">
        <v>0</v>
      </c>
      <c r="Q62">
        <v>0</v>
      </c>
    </row>
    <row r="63" spans="1:17" x14ac:dyDescent="0.45">
      <c r="A63" s="1">
        <v>42304</v>
      </c>
      <c r="B63">
        <v>422</v>
      </c>
      <c r="C63">
        <f t="shared" si="5"/>
        <v>9897</v>
      </c>
      <c r="D63">
        <v>52</v>
      </c>
      <c r="E63">
        <f t="shared" si="2"/>
        <v>26.516472060445139</v>
      </c>
      <c r="F63">
        <f t="shared" si="3"/>
        <v>0.1030870084248324</v>
      </c>
      <c r="G63">
        <f t="shared" si="6"/>
        <v>3.5353870550013933E-3</v>
      </c>
      <c r="H63">
        <f t="shared" si="4"/>
        <v>-2382.1615122174976</v>
      </c>
      <c r="J63">
        <f t="shared" si="8"/>
        <v>353.87143671876424</v>
      </c>
      <c r="K63">
        <f t="shared" si="7"/>
        <v>10318.402825718447</v>
      </c>
      <c r="L63">
        <f t="shared" si="9"/>
        <v>0.19252348794508736</v>
      </c>
      <c r="O63" s="4">
        <v>0</v>
      </c>
      <c r="P63">
        <v>1</v>
      </c>
      <c r="Q63">
        <v>1</v>
      </c>
    </row>
    <row r="64" spans="1:17" x14ac:dyDescent="0.45">
      <c r="A64" s="1">
        <v>42311</v>
      </c>
      <c r="B64">
        <v>171</v>
      </c>
      <c r="C64">
        <f t="shared" si="5"/>
        <v>10068</v>
      </c>
      <c r="D64">
        <v>53</v>
      </c>
      <c r="E64">
        <f t="shared" si="2"/>
        <v>27.180188851774222</v>
      </c>
      <c r="F64">
        <f t="shared" si="3"/>
        <v>0.10441723735172875</v>
      </c>
      <c r="G64">
        <f t="shared" si="6"/>
        <v>1.3302289268963541E-3</v>
      </c>
      <c r="H64">
        <f t="shared" si="4"/>
        <v>-1132.4311226587201</v>
      </c>
      <c r="J64">
        <f t="shared" si="8"/>
        <v>133.14808653263208</v>
      </c>
      <c r="K64">
        <f t="shared" si="7"/>
        <v>10451.550912251079</v>
      </c>
      <c r="L64">
        <f t="shared" si="9"/>
        <v>0.28428432171341145</v>
      </c>
      <c r="O64" s="4">
        <v>0</v>
      </c>
      <c r="P64">
        <v>0</v>
      </c>
      <c r="Q64">
        <v>1</v>
      </c>
    </row>
    <row r="65" spans="1:17" x14ac:dyDescent="0.45">
      <c r="A65" s="1">
        <v>42318</v>
      </c>
      <c r="B65">
        <v>253</v>
      </c>
      <c r="C65">
        <f t="shared" si="5"/>
        <v>10321</v>
      </c>
      <c r="D65">
        <v>54</v>
      </c>
      <c r="E65">
        <f t="shared" si="2"/>
        <v>28.89857858416919</v>
      </c>
      <c r="F65">
        <f t="shared" si="3"/>
        <v>0.10781094125943075</v>
      </c>
      <c r="G65">
        <f t="shared" si="6"/>
        <v>3.3937039077019948E-3</v>
      </c>
      <c r="H65">
        <f t="shared" si="4"/>
        <v>-1438.5158390423287</v>
      </c>
      <c r="J65">
        <f t="shared" si="8"/>
        <v>339.68978754890986</v>
      </c>
      <c r="K65">
        <f t="shared" si="7"/>
        <v>10791.24069979999</v>
      </c>
      <c r="L65">
        <f t="shared" si="9"/>
        <v>0.25520280775714499</v>
      </c>
      <c r="O65" s="4">
        <v>0</v>
      </c>
      <c r="P65">
        <v>1</v>
      </c>
      <c r="Q65">
        <v>1</v>
      </c>
    </row>
    <row r="66" spans="1:17" x14ac:dyDescent="0.45">
      <c r="A66" s="1">
        <v>42325</v>
      </c>
      <c r="B66">
        <v>97</v>
      </c>
      <c r="C66">
        <f t="shared" si="5"/>
        <v>10418</v>
      </c>
      <c r="D66">
        <v>55</v>
      </c>
      <c r="E66">
        <f t="shared" si="2"/>
        <v>29.134506177778803</v>
      </c>
      <c r="F66">
        <f t="shared" si="3"/>
        <v>0.10827142591070482</v>
      </c>
      <c r="G66">
        <f t="shared" si="6"/>
        <v>4.6048465127407345E-4</v>
      </c>
      <c r="H66">
        <f t="shared" si="4"/>
        <v>-745.27341023892734</v>
      </c>
      <c r="J66">
        <f t="shared" si="8"/>
        <v>46.091803414500902</v>
      </c>
      <c r="K66">
        <f t="shared" si="7"/>
        <v>10837.332503214491</v>
      </c>
      <c r="L66">
        <f t="shared" si="9"/>
        <v>1.1044956546326612</v>
      </c>
      <c r="O66" s="4">
        <v>0</v>
      </c>
      <c r="P66">
        <v>0</v>
      </c>
      <c r="Q66">
        <v>0</v>
      </c>
    </row>
    <row r="67" spans="1:17" x14ac:dyDescent="0.45">
      <c r="A67" s="1">
        <v>42332</v>
      </c>
      <c r="B67">
        <v>187</v>
      </c>
      <c r="C67">
        <f t="shared" si="5"/>
        <v>10605</v>
      </c>
      <c r="D67">
        <v>56</v>
      </c>
      <c r="E67">
        <f t="shared" si="2"/>
        <v>29.745449387681447</v>
      </c>
      <c r="F67">
        <f t="shared" si="3"/>
        <v>0.10945796241109326</v>
      </c>
      <c r="G67">
        <f t="shared" si="6"/>
        <v>1.1865365003884409E-3</v>
      </c>
      <c r="H67">
        <f t="shared" si="4"/>
        <v>-1259.766026544007</v>
      </c>
      <c r="J67">
        <f t="shared" si="8"/>
        <v>118.76532033959906</v>
      </c>
      <c r="K67">
        <f t="shared" si="7"/>
        <v>10956.09782355409</v>
      </c>
      <c r="L67">
        <f t="shared" si="9"/>
        <v>0.57453370618030442</v>
      </c>
      <c r="O67" s="4">
        <v>0</v>
      </c>
      <c r="P67">
        <v>1</v>
      </c>
      <c r="Q67">
        <v>0</v>
      </c>
    </row>
    <row r="68" spans="1:17" x14ac:dyDescent="0.45">
      <c r="A68" s="1">
        <v>42339</v>
      </c>
      <c r="B68">
        <v>115</v>
      </c>
      <c r="C68">
        <f t="shared" si="5"/>
        <v>10720</v>
      </c>
      <c r="D68">
        <v>57</v>
      </c>
      <c r="E68">
        <f t="shared" si="2"/>
        <v>29.97901396729775</v>
      </c>
      <c r="F68">
        <f t="shared" si="3"/>
        <v>0.10990935890905437</v>
      </c>
      <c r="G68">
        <f t="shared" si="6"/>
        <v>4.5139649796110959E-4</v>
      </c>
      <c r="H68">
        <f t="shared" si="4"/>
        <v>-885.86391195504996</v>
      </c>
      <c r="J68">
        <f t="shared" si="8"/>
        <v>45.182132756113077</v>
      </c>
      <c r="K68">
        <f t="shared" si="7"/>
        <v>11001.279956310203</v>
      </c>
      <c r="L68">
        <f t="shared" si="9"/>
        <v>1.5452539086801003</v>
      </c>
      <c r="O68" s="4">
        <v>0</v>
      </c>
      <c r="P68">
        <v>0</v>
      </c>
      <c r="Q68">
        <v>0</v>
      </c>
    </row>
    <row r="69" spans="1:17" x14ac:dyDescent="0.45">
      <c r="A69" s="1">
        <v>42346</v>
      </c>
      <c r="B69">
        <v>72</v>
      </c>
      <c r="C69">
        <f t="shared" si="5"/>
        <v>10792</v>
      </c>
      <c r="D69">
        <v>58</v>
      </c>
      <c r="E69">
        <f t="shared" si="2"/>
        <v>30.211436809037927</v>
      </c>
      <c r="F69">
        <f t="shared" si="3"/>
        <v>0.11035734842417405</v>
      </c>
      <c r="G69">
        <f t="shared" si="6"/>
        <v>4.4798951511967888E-4</v>
      </c>
      <c r="H69">
        <f t="shared" si="4"/>
        <v>-555.17333252931917</v>
      </c>
      <c r="J69">
        <f t="shared" si="8"/>
        <v>44.841113825450961</v>
      </c>
      <c r="K69">
        <f t="shared" si="7"/>
        <v>11046.121070135654</v>
      </c>
      <c r="L69">
        <f t="shared" si="9"/>
        <v>0.60566930340463965</v>
      </c>
      <c r="O69" s="4">
        <v>0</v>
      </c>
      <c r="P69">
        <v>0</v>
      </c>
      <c r="Q69">
        <v>0</v>
      </c>
    </row>
    <row r="70" spans="1:17" x14ac:dyDescent="0.45">
      <c r="A70" s="1">
        <v>42353</v>
      </c>
      <c r="B70">
        <v>63</v>
      </c>
      <c r="C70">
        <f t="shared" si="5"/>
        <v>10855</v>
      </c>
      <c r="D70">
        <v>59</v>
      </c>
      <c r="E70">
        <f t="shared" si="2"/>
        <v>30.442743038083684</v>
      </c>
      <c r="F70">
        <f t="shared" si="3"/>
        <v>0.11080200787984643</v>
      </c>
      <c r="G70">
        <f t="shared" si="6"/>
        <v>4.4465945567237486E-4</v>
      </c>
      <c r="H70">
        <f t="shared" si="4"/>
        <v>-486.24671572578029</v>
      </c>
      <c r="J70">
        <f t="shared" si="8"/>
        <v>44.507794473809021</v>
      </c>
      <c r="K70">
        <f t="shared" si="7"/>
        <v>11090.628864609464</v>
      </c>
      <c r="L70">
        <f t="shared" si="9"/>
        <v>0.41548240583057583</v>
      </c>
      <c r="O70" s="4">
        <v>0</v>
      </c>
      <c r="P70">
        <v>0</v>
      </c>
      <c r="Q70">
        <v>0</v>
      </c>
    </row>
    <row r="71" spans="1:17" x14ac:dyDescent="0.45">
      <c r="A71" s="1">
        <v>42360</v>
      </c>
      <c r="B71">
        <v>416</v>
      </c>
      <c r="C71">
        <f t="shared" si="5"/>
        <v>11271</v>
      </c>
      <c r="D71">
        <v>60</v>
      </c>
      <c r="E71">
        <f t="shared" si="2"/>
        <v>32.03677609643907</v>
      </c>
      <c r="F71">
        <f t="shared" si="3"/>
        <v>0.11383525008328391</v>
      </c>
      <c r="G71">
        <f t="shared" si="6"/>
        <v>3.0332422034374806E-3</v>
      </c>
      <c r="H71">
        <f t="shared" si="4"/>
        <v>-2412.0192501190427</v>
      </c>
      <c r="J71">
        <f t="shared" si="8"/>
        <v>303.60969244596288</v>
      </c>
      <c r="K71">
        <f t="shared" si="7"/>
        <v>11394.238557055427</v>
      </c>
      <c r="L71">
        <f t="shared" si="9"/>
        <v>0.37018023584355958</v>
      </c>
      <c r="N71">
        <v>7</v>
      </c>
      <c r="O71" s="4">
        <f>SUM(1,B7,B7^2,B7^3,B7^4,B7^5,B7^6)</f>
        <v>6.3619296571010135</v>
      </c>
      <c r="P71">
        <v>0</v>
      </c>
      <c r="Q71">
        <v>0</v>
      </c>
    </row>
    <row r="72" spans="1:17" x14ac:dyDescent="0.45">
      <c r="A72" s="1">
        <v>42367</v>
      </c>
      <c r="B72">
        <v>324</v>
      </c>
      <c r="C72">
        <f t="shared" si="5"/>
        <v>11595</v>
      </c>
      <c r="D72">
        <v>61</v>
      </c>
      <c r="E72">
        <f t="shared" si="2"/>
        <v>33.106249100903632</v>
      </c>
      <c r="F72">
        <f t="shared" si="3"/>
        <v>0.11584097683283712</v>
      </c>
      <c r="G72">
        <f t="shared" si="6"/>
        <v>2.0057267495532105E-3</v>
      </c>
      <c r="H72">
        <f t="shared" si="4"/>
        <v>-2012.6066161553813</v>
      </c>
      <c r="J72">
        <f t="shared" si="8"/>
        <v>200.76144294457512</v>
      </c>
      <c r="K72">
        <f t="shared" si="7"/>
        <v>11595.000000000002</v>
      </c>
      <c r="L72">
        <f t="shared" si="9"/>
        <v>0.61385570480008833</v>
      </c>
      <c r="N72">
        <v>7</v>
      </c>
      <c r="O72" s="4">
        <f>SUM(B7^7,B7^8,B7^9,B7^10,B7^11,B7^12,B7^13)</f>
        <v>5.0650720320753342</v>
      </c>
      <c r="P72">
        <v>0</v>
      </c>
      <c r="Q72">
        <v>0</v>
      </c>
    </row>
    <row r="73" spans="1:17" x14ac:dyDescent="0.45">
      <c r="A73" s="1">
        <v>42374</v>
      </c>
      <c r="B73">
        <v>86</v>
      </c>
      <c r="C73">
        <f t="shared" si="5"/>
        <v>11681</v>
      </c>
      <c r="D73">
        <v>62</v>
      </c>
      <c r="E73">
        <f t="shared" si="2"/>
        <v>33.33434681852885</v>
      </c>
      <c r="F73">
        <f t="shared" si="3"/>
        <v>0.11626581872623029</v>
      </c>
      <c r="G73">
        <f t="shared" si="6"/>
        <v>4.2484189339317413E-4</v>
      </c>
      <c r="H73">
        <f>((100000-SUM(B12:B72))*IFERROR(LN(1-F72),-10000))</f>
        <v>-10884.277030013285</v>
      </c>
      <c r="J73">
        <f t="shared" si="8"/>
        <v>42.524173125735267</v>
      </c>
      <c r="K73">
        <f t="shared" si="7"/>
        <v>11637.524173125737</v>
      </c>
      <c r="L73">
        <f t="shared" si="9"/>
        <v>1.0223791241211351</v>
      </c>
      <c r="O73" s="4">
        <v>0</v>
      </c>
      <c r="Q73">
        <v>0</v>
      </c>
    </row>
    <row r="74" spans="1:17" x14ac:dyDescent="0.45">
      <c r="A74" s="1">
        <v>42381</v>
      </c>
      <c r="B74">
        <v>53</v>
      </c>
      <c r="C74">
        <f t="shared" si="5"/>
        <v>11734</v>
      </c>
      <c r="D74">
        <v>63</v>
      </c>
      <c r="E74">
        <f t="shared" si="2"/>
        <v>33.561419249376129</v>
      </c>
      <c r="F74">
        <f t="shared" si="3"/>
        <v>0.11668774306263419</v>
      </c>
      <c r="G74">
        <f t="shared" si="6"/>
        <v>4.2192433640389493E-4</v>
      </c>
      <c r="J74">
        <f t="shared" si="8"/>
        <v>42.232142842362322</v>
      </c>
      <c r="K74">
        <f t="shared" si="7"/>
        <v>11679.756315968099</v>
      </c>
      <c r="L74">
        <f t="shared" si="9"/>
        <v>0.25496828796564475</v>
      </c>
      <c r="O74" s="4">
        <v>0</v>
      </c>
      <c r="Q74">
        <v>0</v>
      </c>
    </row>
    <row r="75" spans="1:17" x14ac:dyDescent="0.45">
      <c r="A75" s="1">
        <v>42388</v>
      </c>
      <c r="B75">
        <v>45</v>
      </c>
      <c r="C75">
        <f t="shared" si="5"/>
        <v>11779</v>
      </c>
      <c r="D75">
        <v>64</v>
      </c>
      <c r="E75">
        <f t="shared" si="2"/>
        <v>33.787487168965789</v>
      </c>
      <c r="F75">
        <f t="shared" si="3"/>
        <v>0.11710681006687346</v>
      </c>
      <c r="G75">
        <f t="shared" si="6"/>
        <v>4.1906700423927079E-4</v>
      </c>
      <c r="J75">
        <f t="shared" si="8"/>
        <v>41.946140709484716</v>
      </c>
      <c r="K75">
        <f t="shared" si="7"/>
        <v>11721.702456677584</v>
      </c>
      <c r="L75">
        <f t="shared" si="9"/>
        <v>7.2804297102468732E-2</v>
      </c>
      <c r="O75" s="4">
        <v>0</v>
      </c>
      <c r="Q75">
        <v>0</v>
      </c>
    </row>
    <row r="76" spans="1:17" x14ac:dyDescent="0.45">
      <c r="A76" s="1">
        <v>42395</v>
      </c>
      <c r="B76">
        <v>54</v>
      </c>
      <c r="C76">
        <f t="shared" si="5"/>
        <v>11833</v>
      </c>
      <c r="D76">
        <v>65</v>
      </c>
      <c r="E76">
        <f t="shared" si="2"/>
        <v>34.012570614442197</v>
      </c>
      <c r="F76">
        <f t="shared" si="3"/>
        <v>0.11752307784043584</v>
      </c>
      <c r="G76">
        <f t="shared" si="6"/>
        <v>4.1626777356237876E-4</v>
      </c>
      <c r="J76">
        <f t="shared" ref="J76:J107" si="10">$F$1*G76</f>
        <v>41.665954193573342</v>
      </c>
      <c r="K76">
        <f t="shared" si="7"/>
        <v>11763.368410871157</v>
      </c>
      <c r="L76">
        <f t="shared" ref="L76:L107" si="11">ABS(J76-B76)/J76</f>
        <v>0.296022161142036</v>
      </c>
      <c r="O76" s="4">
        <v>0</v>
      </c>
      <c r="Q76">
        <v>0</v>
      </c>
    </row>
    <row r="77" spans="1:17" x14ac:dyDescent="0.45">
      <c r="A77" s="1">
        <v>42402</v>
      </c>
      <c r="B77">
        <v>97</v>
      </c>
      <c r="C77">
        <f t="shared" si="5"/>
        <v>11930</v>
      </c>
      <c r="D77">
        <v>66</v>
      </c>
      <c r="E77">
        <f t="shared" ref="E77:E124" si="12">(D77^$B$3-(D77-1)^$B$3)*EXP(SUMPRODUCT(O77:Q77,$O$11:$Q$11))+E76</f>
        <v>34.236688921750996</v>
      </c>
      <c r="F77">
        <f t="shared" ref="F77:F124" si="13">(1-EXP(-$B$1*E77^$B$3))*(1-$B$4)+$B$4</f>
        <v>0.11793660246713519</v>
      </c>
      <c r="G77">
        <f t="shared" si="6"/>
        <v>4.1352462669935752E-4</v>
      </c>
      <c r="J77">
        <f t="shared" si="10"/>
        <v>41.391381337349678</v>
      </c>
      <c r="K77">
        <f t="shared" si="7"/>
        <v>11804.759792208506</v>
      </c>
      <c r="L77">
        <f t="shared" si="11"/>
        <v>1.3434830359834273</v>
      </c>
      <c r="O77" s="4">
        <v>0</v>
      </c>
      <c r="Q77">
        <v>0</v>
      </c>
    </row>
    <row r="78" spans="1:17" x14ac:dyDescent="0.45">
      <c r="A78" s="1">
        <v>42409</v>
      </c>
      <c r="B78">
        <v>110</v>
      </c>
      <c r="C78">
        <f t="shared" ref="C78:C124" si="14">B78+C77</f>
        <v>12040</v>
      </c>
      <c r="D78">
        <v>67</v>
      </c>
      <c r="E78">
        <f t="shared" si="12"/>
        <v>34.459860760410649</v>
      </c>
      <c r="F78">
        <f t="shared" si="13"/>
        <v>0.11834743811201442</v>
      </c>
      <c r="G78">
        <f t="shared" ref="G78:G124" si="15">F78-F77</f>
        <v>4.1083564487923163E-4</v>
      </c>
      <c r="J78">
        <f t="shared" si="10"/>
        <v>41.122230083131996</v>
      </c>
      <c r="K78">
        <f t="shared" ref="K78:K124" si="16">J78+K77</f>
        <v>11845.882022291638</v>
      </c>
      <c r="L78">
        <f t="shared" si="11"/>
        <v>1.6749522041393641</v>
      </c>
      <c r="O78" s="4">
        <v>0</v>
      </c>
      <c r="Q78">
        <v>0</v>
      </c>
    </row>
    <row r="79" spans="1:17" x14ac:dyDescent="0.45">
      <c r="A79" s="1">
        <v>42416</v>
      </c>
      <c r="B79">
        <v>40</v>
      </c>
      <c r="C79">
        <f t="shared" si="14"/>
        <v>12080</v>
      </c>
      <c r="D79">
        <v>68</v>
      </c>
      <c r="E79">
        <f t="shared" si="12"/>
        <v>34.682104166067234</v>
      </c>
      <c r="F79">
        <f t="shared" si="13"/>
        <v>0.11875563711401238</v>
      </c>
      <c r="G79">
        <f t="shared" si="15"/>
        <v>4.0819900199795534E-4</v>
      </c>
      <c r="J79">
        <f t="shared" si="10"/>
        <v>40.858317648652829</v>
      </c>
      <c r="K79">
        <f t="shared" si="16"/>
        <v>11886.740339940292</v>
      </c>
      <c r="L79">
        <f t="shared" si="11"/>
        <v>2.1007170584791051E-2</v>
      </c>
      <c r="O79" s="4">
        <v>0</v>
      </c>
      <c r="Q79">
        <v>0</v>
      </c>
    </row>
    <row r="80" spans="1:17" x14ac:dyDescent="0.45">
      <c r="A80" s="1">
        <v>42423</v>
      </c>
      <c r="B80">
        <v>31</v>
      </c>
      <c r="C80">
        <f t="shared" si="14"/>
        <v>12111</v>
      </c>
      <c r="D80">
        <v>69</v>
      </c>
      <c r="E80">
        <f t="shared" si="12"/>
        <v>34.90343657100442</v>
      </c>
      <c r="F80">
        <f t="shared" si="13"/>
        <v>0.11916125007287484</v>
      </c>
      <c r="G80">
        <f t="shared" si="15"/>
        <v>4.0561295886246129E-4</v>
      </c>
      <c r="J80">
        <f t="shared" si="10"/>
        <v>40.599469950922142</v>
      </c>
      <c r="K80">
        <f t="shared" si="16"/>
        <v>11927.339809891215</v>
      </c>
      <c r="L80">
        <f t="shared" si="11"/>
        <v>0.23644323343448251</v>
      </c>
      <c r="O80" s="4">
        <v>0</v>
      </c>
      <c r="Q80">
        <v>0</v>
      </c>
    </row>
    <row r="81" spans="1:17" x14ac:dyDescent="0.45">
      <c r="A81" s="1">
        <v>42430</v>
      </c>
      <c r="B81">
        <v>37</v>
      </c>
      <c r="C81">
        <f t="shared" si="14"/>
        <v>12148</v>
      </c>
      <c r="D81">
        <v>70</v>
      </c>
      <c r="E81">
        <f t="shared" si="12"/>
        <v>35.123874832764812</v>
      </c>
      <c r="F81">
        <f t="shared" si="13"/>
        <v>0.11956432593074395</v>
      </c>
      <c r="G81">
        <f t="shared" si="15"/>
        <v>4.0307585786911182E-4</v>
      </c>
      <c r="J81">
        <f t="shared" si="10"/>
        <v>40.345521073571618</v>
      </c>
      <c r="K81">
        <f t="shared" si="16"/>
        <v>11967.685330964787</v>
      </c>
      <c r="L81">
        <f t="shared" si="11"/>
        <v>8.2921746566884849E-2</v>
      </c>
      <c r="O81" s="4">
        <v>0</v>
      </c>
      <c r="Q81">
        <v>0</v>
      </c>
    </row>
    <row r="82" spans="1:17" x14ac:dyDescent="0.45">
      <c r="A82" s="1">
        <v>42437</v>
      </c>
      <c r="B82">
        <v>36</v>
      </c>
      <c r="C82">
        <f t="shared" si="14"/>
        <v>12184</v>
      </c>
      <c r="D82">
        <v>71</v>
      </c>
      <c r="E82">
        <f t="shared" si="12"/>
        <v>35.343435261024737</v>
      </c>
      <c r="F82">
        <f t="shared" si="13"/>
        <v>0.11996491204882428</v>
      </c>
      <c r="G82">
        <f t="shared" si="15"/>
        <v>4.0058611808033162E-4</v>
      </c>
      <c r="J82">
        <f t="shared" si="10"/>
        <v>40.09631277405456</v>
      </c>
      <c r="K82">
        <f t="shared" si="16"/>
        <v>12007.781643738841</v>
      </c>
      <c r="L82">
        <f t="shared" si="11"/>
        <v>0.10216183211502665</v>
      </c>
      <c r="O82" s="4">
        <v>0</v>
      </c>
      <c r="Q82">
        <v>0</v>
      </c>
    </row>
    <row r="83" spans="1:17" x14ac:dyDescent="0.45">
      <c r="A83" s="1">
        <v>42444</v>
      </c>
      <c r="B83">
        <v>27</v>
      </c>
      <c r="C83">
        <f t="shared" si="14"/>
        <v>12211</v>
      </c>
      <c r="D83">
        <v>72</v>
      </c>
      <c r="E83">
        <f t="shared" si="12"/>
        <v>35.562133642852217</v>
      </c>
      <c r="F83">
        <f t="shared" si="13"/>
        <v>0.12036305427948443</v>
      </c>
      <c r="G83">
        <f t="shared" si="15"/>
        <v>3.9814223066014787E-4</v>
      </c>
      <c r="J83">
        <f t="shared" si="10"/>
        <v>39.851694026770325</v>
      </c>
      <c r="K83">
        <f t="shared" si="16"/>
        <v>12047.633337765612</v>
      </c>
      <c r="L83">
        <f t="shared" si="11"/>
        <v>0.3224880231725461</v>
      </c>
      <c r="O83" s="4">
        <v>0</v>
      </c>
      <c r="Q83">
        <v>0</v>
      </c>
    </row>
    <row r="84" spans="1:17" x14ac:dyDescent="0.45">
      <c r="A84" s="1">
        <v>42451</v>
      </c>
      <c r="B84">
        <v>25</v>
      </c>
      <c r="C84">
        <f t="shared" si="14"/>
        <v>12236</v>
      </c>
      <c r="D84">
        <v>73</v>
      </c>
      <c r="E84">
        <f t="shared" si="12"/>
        <v>35.779985266466369</v>
      </c>
      <c r="F84">
        <f t="shared" si="13"/>
        <v>0.12075879703412884</v>
      </c>
      <c r="G84">
        <f t="shared" si="15"/>
        <v>3.95742754644407E-4</v>
      </c>
      <c r="J84">
        <f t="shared" si="10"/>
        <v>39.611520599687928</v>
      </c>
      <c r="K84">
        <f t="shared" si="16"/>
        <v>12087.2448583653</v>
      </c>
      <c r="L84">
        <f t="shared" si="11"/>
        <v>0.36887047955950075</v>
      </c>
      <c r="O84" s="4">
        <v>0</v>
      </c>
      <c r="Q84">
        <v>0</v>
      </c>
    </row>
    <row r="85" spans="1:17" x14ac:dyDescent="0.45">
      <c r="A85" s="1">
        <v>42458</v>
      </c>
      <c r="B85">
        <v>15</v>
      </c>
      <c r="C85">
        <f t="shared" si="14"/>
        <v>12251</v>
      </c>
      <c r="D85">
        <v>74</v>
      </c>
      <c r="E85">
        <f t="shared" si="12"/>
        <v>35.997004943606498</v>
      </c>
      <c r="F85">
        <f t="shared" si="13"/>
        <v>0.12115218334713873</v>
      </c>
      <c r="G85">
        <f t="shared" si="15"/>
        <v>3.9338631300989135E-4</v>
      </c>
      <c r="J85">
        <f t="shared" si="10"/>
        <v>39.375654660887726</v>
      </c>
      <c r="K85">
        <f t="shared" si="16"/>
        <v>12126.620513026188</v>
      </c>
      <c r="L85">
        <f t="shared" si="11"/>
        <v>0.61905395277403052</v>
      </c>
      <c r="O85" s="4">
        <v>0</v>
      </c>
      <c r="Q85">
        <v>0</v>
      </c>
    </row>
    <row r="86" spans="1:17" x14ac:dyDescent="0.45">
      <c r="A86" s="1">
        <v>42465</v>
      </c>
      <c r="B86">
        <v>18</v>
      </c>
      <c r="C86">
        <f t="shared" si="14"/>
        <v>12269</v>
      </c>
      <c r="D86">
        <v>75</v>
      </c>
      <c r="E86">
        <f t="shared" si="12"/>
        <v>36.213207030609873</v>
      </c>
      <c r="F86">
        <f t="shared" si="13"/>
        <v>0.12154325493616264</v>
      </c>
      <c r="G86">
        <f t="shared" si="15"/>
        <v>3.9107158902390582E-4</v>
      </c>
      <c r="J86">
        <f t="shared" si="10"/>
        <v>39.143964413176576</v>
      </c>
      <c r="K86">
        <f t="shared" si="16"/>
        <v>12165.764477439365</v>
      </c>
      <c r="L86">
        <f t="shared" si="11"/>
        <v>0.54015899335068707</v>
      </c>
      <c r="O86" s="4">
        <v>0</v>
      </c>
      <c r="Q86">
        <v>0</v>
      </c>
    </row>
    <row r="87" spans="1:17" x14ac:dyDescent="0.45">
      <c r="A87" s="1">
        <v>42472</v>
      </c>
      <c r="B87">
        <v>22</v>
      </c>
      <c r="C87">
        <f t="shared" si="14"/>
        <v>12291</v>
      </c>
      <c r="D87">
        <v>76</v>
      </c>
      <c r="E87">
        <f t="shared" si="12"/>
        <v>36.428605448289019</v>
      </c>
      <c r="F87">
        <f t="shared" si="13"/>
        <v>0.12193205225900722</v>
      </c>
      <c r="G87">
        <f t="shared" si="15"/>
        <v>3.8879732284458068E-4</v>
      </c>
      <c r="J87">
        <f t="shared" si="10"/>
        <v>38.916323753798089</v>
      </c>
      <c r="K87">
        <f t="shared" si="16"/>
        <v>12204.680801193163</v>
      </c>
      <c r="L87">
        <f t="shared" si="11"/>
        <v>0.43468452623681131</v>
      </c>
      <c r="O87" s="4">
        <v>0</v>
      </c>
      <c r="Q87">
        <v>0</v>
      </c>
    </row>
    <row r="88" spans="1:17" x14ac:dyDescent="0.45">
      <c r="A88" s="1">
        <v>42479</v>
      </c>
      <c r="B88">
        <v>17</v>
      </c>
      <c r="C88">
        <f t="shared" si="14"/>
        <v>12308</v>
      </c>
      <c r="D88">
        <v>77</v>
      </c>
      <c r="E88">
        <f t="shared" si="12"/>
        <v>36.643213700691447</v>
      </c>
      <c r="F88">
        <f t="shared" si="13"/>
        <v>0.12231861456736476</v>
      </c>
      <c r="G88">
        <f t="shared" si="15"/>
        <v>3.8656230835754091E-4</v>
      </c>
      <c r="J88">
        <f t="shared" si="10"/>
        <v>38.692611957801901</v>
      </c>
      <c r="K88">
        <f t="shared" si="16"/>
        <v>12243.373413150965</v>
      </c>
      <c r="L88">
        <f t="shared" si="11"/>
        <v>0.5606396379096823</v>
      </c>
      <c r="O88" s="4">
        <v>0</v>
      </c>
      <c r="Q88">
        <v>0</v>
      </c>
    </row>
    <row r="89" spans="1:17" x14ac:dyDescent="0.45">
      <c r="A89" s="1">
        <v>42486</v>
      </c>
      <c r="B89">
        <v>32</v>
      </c>
      <c r="C89">
        <f t="shared" si="14"/>
        <v>12340</v>
      </c>
      <c r="D89">
        <v>78</v>
      </c>
      <c r="E89">
        <f t="shared" si="12"/>
        <v>36.857044892818848</v>
      </c>
      <c r="F89">
        <f t="shared" si="13"/>
        <v>0.12270297995759008</v>
      </c>
      <c r="G89">
        <f t="shared" si="15"/>
        <v>3.843653902253219E-4</v>
      </c>
      <c r="J89">
        <f t="shared" si="10"/>
        <v>38.472713382707546</v>
      </c>
      <c r="K89">
        <f t="shared" si="16"/>
        <v>12281.846126533672</v>
      </c>
      <c r="L89">
        <f t="shared" si="11"/>
        <v>0.16824166567926185</v>
      </c>
      <c r="O89" s="4">
        <v>0</v>
      </c>
      <c r="Q89">
        <v>0</v>
      </c>
    </row>
    <row r="90" spans="1:17" x14ac:dyDescent="0.45">
      <c r="A90" s="1">
        <v>42493</v>
      </c>
      <c r="B90">
        <v>85</v>
      </c>
      <c r="C90">
        <f t="shared" si="14"/>
        <v>12425</v>
      </c>
      <c r="D90">
        <v>79</v>
      </c>
      <c r="E90">
        <f t="shared" si="12"/>
        <v>37.070111747375591</v>
      </c>
      <c r="F90">
        <f t="shared" si="13"/>
        <v>0.1230851854187254</v>
      </c>
      <c r="G90">
        <f t="shared" si="15"/>
        <v>3.8220546113532095E-4</v>
      </c>
      <c r="J90">
        <f t="shared" si="10"/>
        <v>38.256517193040558</v>
      </c>
      <c r="K90">
        <f t="shared" si="16"/>
        <v>12320.102643726712</v>
      </c>
      <c r="L90">
        <f t="shared" si="11"/>
        <v>1.2218436553200611</v>
      </c>
      <c r="O90" s="4">
        <v>0</v>
      </c>
      <c r="Q90">
        <v>0</v>
      </c>
    </row>
    <row r="91" spans="1:17" x14ac:dyDescent="0.45">
      <c r="A91" s="1">
        <v>42500</v>
      </c>
      <c r="B91">
        <v>30</v>
      </c>
      <c r="C91">
        <f t="shared" si="14"/>
        <v>12455</v>
      </c>
      <c r="D91">
        <v>80</v>
      </c>
      <c r="E91">
        <f t="shared" si="12"/>
        <v>37.282426620611503</v>
      </c>
      <c r="F91">
        <f t="shared" si="13"/>
        <v>0.12346526687795387</v>
      </c>
      <c r="G91">
        <f t="shared" si="15"/>
        <v>3.8008145922846515E-4</v>
      </c>
      <c r="J91">
        <f t="shared" si="10"/>
        <v>38.043917102957309</v>
      </c>
      <c r="K91">
        <f t="shared" si="16"/>
        <v>12358.146560829669</v>
      </c>
      <c r="L91">
        <f t="shared" si="11"/>
        <v>0.21143766771408568</v>
      </c>
      <c r="O91" s="4">
        <v>0</v>
      </c>
      <c r="Q91">
        <v>0</v>
      </c>
    </row>
    <row r="92" spans="1:17" x14ac:dyDescent="0.45">
      <c r="A92" s="1">
        <v>42507</v>
      </c>
      <c r="B92">
        <v>22</v>
      </c>
      <c r="C92">
        <f t="shared" si="14"/>
        <v>12477</v>
      </c>
      <c r="D92">
        <v>81</v>
      </c>
      <c r="E92">
        <f t="shared" si="12"/>
        <v>37.494001517318651</v>
      </c>
      <c r="F92">
        <f t="shared" si="13"/>
        <v>0.1238432592436505</v>
      </c>
      <c r="G92">
        <f t="shared" si="15"/>
        <v>3.779923656966333E-4</v>
      </c>
      <c r="J92">
        <f t="shared" si="10"/>
        <v>37.834811135761043</v>
      </c>
      <c r="K92">
        <f t="shared" si="16"/>
        <v>12395.98137196543</v>
      </c>
      <c r="L92">
        <f t="shared" si="11"/>
        <v>0.41852491555836407</v>
      </c>
      <c r="O92" s="4">
        <v>0</v>
      </c>
      <c r="Q92">
        <v>0</v>
      </c>
    </row>
    <row r="93" spans="1:17" x14ac:dyDescent="0.45">
      <c r="A93" s="1">
        <v>42514</v>
      </c>
      <c r="B93">
        <v>16</v>
      </c>
      <c r="C93">
        <f t="shared" si="14"/>
        <v>12493</v>
      </c>
      <c r="D93">
        <v>82</v>
      </c>
      <c r="E93">
        <f t="shared" si="12"/>
        <v>37.704848105036923</v>
      </c>
      <c r="F93">
        <f t="shared" si="13"/>
        <v>0.1242191964461857</v>
      </c>
      <c r="G93">
        <f t="shared" si="15"/>
        <v>3.7593720253520369E-4</v>
      </c>
      <c r="J93">
        <f t="shared" si="10"/>
        <v>37.629101398945174</v>
      </c>
      <c r="K93">
        <f t="shared" si="16"/>
        <v>12433.610473364375</v>
      </c>
      <c r="L93">
        <f t="shared" si="11"/>
        <v>0.57479718076795439</v>
      </c>
      <c r="O93" s="4">
        <v>0</v>
      </c>
      <c r="Q93">
        <v>0</v>
      </c>
    </row>
    <row r="94" spans="1:17" x14ac:dyDescent="0.45">
      <c r="A94" s="1">
        <v>42521</v>
      </c>
      <c r="B94">
        <v>25</v>
      </c>
      <c r="C94">
        <f t="shared" si="14"/>
        <v>12518</v>
      </c>
      <c r="D94">
        <v>83</v>
      </c>
      <c r="E94">
        <f t="shared" si="12"/>
        <v>37.914977727519741</v>
      </c>
      <c r="F94">
        <f t="shared" si="13"/>
        <v>0.1245931114766225</v>
      </c>
      <c r="G94">
        <f t="shared" si="15"/>
        <v>3.7391503043679442E-4</v>
      </c>
      <c r="J94">
        <f t="shared" si="10"/>
        <v>37.426693873369054</v>
      </c>
      <c r="K94">
        <f t="shared" si="16"/>
        <v>12471.037167237744</v>
      </c>
      <c r="L94">
        <f t="shared" si="11"/>
        <v>0.332027560740845</v>
      </c>
      <c r="O94" s="4">
        <v>0</v>
      </c>
      <c r="Q94">
        <v>0</v>
      </c>
    </row>
    <row r="95" spans="1:17" x14ac:dyDescent="0.45">
      <c r="A95" s="1">
        <v>42528</v>
      </c>
      <c r="B95">
        <v>24</v>
      </c>
      <c r="C95">
        <f t="shared" si="14"/>
        <v>12542</v>
      </c>
      <c r="D95">
        <v>84</v>
      </c>
      <c r="E95">
        <f t="shared" si="12"/>
        <v>38.421668315766262</v>
      </c>
      <c r="F95">
        <f t="shared" si="13"/>
        <v>0.12549171740589818</v>
      </c>
      <c r="G95">
        <f t="shared" si="15"/>
        <v>8.9860592927568095E-4</v>
      </c>
      <c r="J95">
        <f t="shared" si="10"/>
        <v>89.945164783848583</v>
      </c>
      <c r="K95">
        <f t="shared" si="16"/>
        <v>12560.982332021593</v>
      </c>
      <c r="L95">
        <f t="shared" si="11"/>
        <v>0.73317075956583633</v>
      </c>
      <c r="N95">
        <v>3</v>
      </c>
      <c r="O95" s="4">
        <f>SUM(1,B7,B7^2)</f>
        <v>2.9049017818979173</v>
      </c>
      <c r="Q95">
        <v>0</v>
      </c>
    </row>
    <row r="96" spans="1:17" x14ac:dyDescent="0.45">
      <c r="A96" s="1">
        <v>42535</v>
      </c>
      <c r="B96">
        <v>19</v>
      </c>
      <c r="C96">
        <f t="shared" si="14"/>
        <v>12561</v>
      </c>
      <c r="D96">
        <v>85</v>
      </c>
      <c r="E96">
        <f t="shared" si="12"/>
        <v>39.628726902121912</v>
      </c>
      <c r="F96">
        <f t="shared" si="13"/>
        <v>0.12761552847883351</v>
      </c>
      <c r="G96">
        <f t="shared" si="15"/>
        <v>2.1238110729353277E-3</v>
      </c>
      <c r="J96">
        <f t="shared" si="10"/>
        <v>212.58098873096327</v>
      </c>
      <c r="K96">
        <f t="shared" si="16"/>
        <v>12773.563320752555</v>
      </c>
      <c r="L96">
        <f t="shared" si="11"/>
        <v>0.91062229923087856</v>
      </c>
      <c r="N96">
        <v>7</v>
      </c>
      <c r="O96" s="4">
        <f>SUM(B7^3,B7^4,B7^5,B7^6,B7^7,B7^8,B7^9)</f>
        <v>5.7697753534770966</v>
      </c>
      <c r="Q96">
        <v>0</v>
      </c>
    </row>
    <row r="97" spans="1:17" x14ac:dyDescent="0.45">
      <c r="A97" s="1">
        <v>42542</v>
      </c>
      <c r="B97">
        <v>133</v>
      </c>
      <c r="C97">
        <f t="shared" si="14"/>
        <v>12694</v>
      </c>
      <c r="D97">
        <v>86</v>
      </c>
      <c r="E97">
        <f t="shared" si="12"/>
        <v>40.109253360327422</v>
      </c>
      <c r="F97">
        <f t="shared" si="13"/>
        <v>0.12845453979191368</v>
      </c>
      <c r="G97">
        <f t="shared" si="15"/>
        <v>8.3901131308017352E-4</v>
      </c>
      <c r="J97">
        <f t="shared" si="10"/>
        <v>83.980094446224896</v>
      </c>
      <c r="K97">
        <f t="shared" si="16"/>
        <v>12857.543415198779</v>
      </c>
      <c r="L97">
        <f t="shared" si="11"/>
        <v>0.5837086261574056</v>
      </c>
      <c r="N97">
        <v>4</v>
      </c>
      <c r="O97" s="4">
        <f>SUM(B7^10,B7^11,B7^12,B7^13)</f>
        <v>2.7523245538013343</v>
      </c>
      <c r="Q97">
        <v>0</v>
      </c>
    </row>
    <row r="98" spans="1:17" x14ac:dyDescent="0.45">
      <c r="A98" s="1">
        <v>42549</v>
      </c>
      <c r="B98">
        <v>93</v>
      </c>
      <c r="C98">
        <f t="shared" si="14"/>
        <v>12787</v>
      </c>
      <c r="D98">
        <v>87</v>
      </c>
      <c r="E98">
        <f t="shared" si="12"/>
        <v>40.316622517339368</v>
      </c>
      <c r="F98">
        <f t="shared" si="13"/>
        <v>0.12881549478114737</v>
      </c>
      <c r="G98">
        <f t="shared" si="15"/>
        <v>3.6095498923369163E-4</v>
      </c>
      <c r="J98">
        <f t="shared" si="10"/>
        <v>36.129470025137657</v>
      </c>
      <c r="K98">
        <f t="shared" si="16"/>
        <v>12893.672885223918</v>
      </c>
      <c r="L98">
        <f t="shared" si="11"/>
        <v>1.5740759533780528</v>
      </c>
      <c r="O98" s="4">
        <v>0</v>
      </c>
      <c r="Q98">
        <v>0</v>
      </c>
    </row>
    <row r="99" spans="1:17" x14ac:dyDescent="0.45">
      <c r="A99" s="1">
        <v>42556</v>
      </c>
      <c r="B99">
        <v>32</v>
      </c>
      <c r="C99">
        <f t="shared" si="14"/>
        <v>12819</v>
      </c>
      <c r="D99">
        <v>88</v>
      </c>
      <c r="E99">
        <f t="shared" si="12"/>
        <v>40.523326996204233</v>
      </c>
      <c r="F99">
        <f t="shared" si="13"/>
        <v>0.12917462866202534</v>
      </c>
      <c r="G99">
        <f t="shared" si="15"/>
        <v>3.5913388087796538E-4</v>
      </c>
      <c r="J99">
        <f t="shared" si="10"/>
        <v>35.947187796845363</v>
      </c>
      <c r="K99">
        <f t="shared" si="16"/>
        <v>12929.620073020764</v>
      </c>
      <c r="L99">
        <f t="shared" si="11"/>
        <v>0.10980519030175034</v>
      </c>
      <c r="O99" s="4">
        <v>0</v>
      </c>
      <c r="Q99">
        <v>0</v>
      </c>
    </row>
    <row r="100" spans="1:17" x14ac:dyDescent="0.45">
      <c r="A100" s="1">
        <v>42563</v>
      </c>
      <c r="B100">
        <v>22</v>
      </c>
      <c r="C100">
        <f t="shared" si="14"/>
        <v>12841</v>
      </c>
      <c r="D100">
        <v>89</v>
      </c>
      <c r="E100">
        <f t="shared" si="12"/>
        <v>40.729376444787356</v>
      </c>
      <c r="F100">
        <f t="shared" si="13"/>
        <v>0.12953196857970792</v>
      </c>
      <c r="G100">
        <f t="shared" si="15"/>
        <v>3.5733991768258089E-4</v>
      </c>
      <c r="J100">
        <f t="shared" si="10"/>
        <v>35.767622639340694</v>
      </c>
      <c r="K100">
        <f t="shared" si="16"/>
        <v>12965.387695660105</v>
      </c>
      <c r="L100">
        <f t="shared" si="11"/>
        <v>0.38491858343969804</v>
      </c>
      <c r="O100" s="4">
        <v>0</v>
      </c>
      <c r="Q100">
        <v>0</v>
      </c>
    </row>
    <row r="101" spans="1:17" x14ac:dyDescent="0.45">
      <c r="A101" s="1">
        <v>42570</v>
      </c>
      <c r="B101">
        <v>19</v>
      </c>
      <c r="C101">
        <f t="shared" si="14"/>
        <v>12860</v>
      </c>
      <c r="D101">
        <v>90</v>
      </c>
      <c r="E101">
        <f t="shared" si="12"/>
        <v>40.934780264243372</v>
      </c>
      <c r="F101">
        <f t="shared" si="13"/>
        <v>0.12988754098815269</v>
      </c>
      <c r="G101">
        <f t="shared" si="15"/>
        <v>3.5557240844477644E-4</v>
      </c>
      <c r="J101">
        <f t="shared" si="10"/>
        <v>35.590705367295271</v>
      </c>
      <c r="K101">
        <f t="shared" si="16"/>
        <v>13000.9784010274</v>
      </c>
      <c r="L101">
        <f t="shared" si="11"/>
        <v>0.46615275522301591</v>
      </c>
      <c r="O101" s="4">
        <v>0</v>
      </c>
      <c r="Q101">
        <v>0</v>
      </c>
    </row>
    <row r="102" spans="1:17" x14ac:dyDescent="0.45">
      <c r="A102" s="1">
        <v>42577</v>
      </c>
      <c r="B102">
        <v>23</v>
      </c>
      <c r="C102">
        <f t="shared" si="14"/>
        <v>12883</v>
      </c>
      <c r="D102">
        <v>91</v>
      </c>
      <c r="E102">
        <f t="shared" si="12"/>
        <v>41.139547617992257</v>
      </c>
      <c r="F102">
        <f t="shared" si="13"/>
        <v>0.13024137167501371</v>
      </c>
      <c r="G102">
        <f t="shared" si="15"/>
        <v>3.5383068686101193E-4</v>
      </c>
      <c r="J102">
        <f t="shared" si="10"/>
        <v>35.416369287646248</v>
      </c>
      <c r="K102">
        <f t="shared" si="16"/>
        <v>13036.394770315046</v>
      </c>
      <c r="L102">
        <f t="shared" si="11"/>
        <v>0.35058278240783031</v>
      </c>
      <c r="O102" s="4">
        <v>0</v>
      </c>
      <c r="Q102">
        <v>0</v>
      </c>
    </row>
    <row r="103" spans="1:17" x14ac:dyDescent="0.45">
      <c r="A103" s="1">
        <v>42584</v>
      </c>
      <c r="B103">
        <v>23</v>
      </c>
      <c r="C103">
        <f t="shared" si="14"/>
        <v>12906</v>
      </c>
      <c r="D103">
        <v>92</v>
      </c>
      <c r="E103">
        <f t="shared" si="12"/>
        <v>41.343687440273968</v>
      </c>
      <c r="F103">
        <f t="shared" si="13"/>
        <v>0.13059348578538379</v>
      </c>
      <c r="G103">
        <f t="shared" si="15"/>
        <v>3.5211411037008866E-4</v>
      </c>
      <c r="J103">
        <f t="shared" si="10"/>
        <v>35.244550083799439</v>
      </c>
      <c r="K103">
        <f t="shared" si="16"/>
        <v>13071.639320398846</v>
      </c>
      <c r="L103">
        <f t="shared" si="11"/>
        <v>0.34741683621116182</v>
      </c>
      <c r="O103" s="4">
        <v>0</v>
      </c>
      <c r="Q103">
        <v>0</v>
      </c>
    </row>
    <row r="104" spans="1:17" x14ac:dyDescent="0.45">
      <c r="A104" s="1">
        <v>42591</v>
      </c>
      <c r="B104">
        <v>26</v>
      </c>
      <c r="C104">
        <f t="shared" si="14"/>
        <v>12932</v>
      </c>
      <c r="D104">
        <v>93</v>
      </c>
      <c r="E104">
        <f t="shared" si="12"/>
        <v>41.547208444305582</v>
      </c>
      <c r="F104">
        <f t="shared" si="13"/>
        <v>0.13094390784444612</v>
      </c>
      <c r="G104">
        <f t="shared" si="15"/>
        <v>3.5042205906232748E-4</v>
      </c>
      <c r="J104">
        <f t="shared" si="10"/>
        <v>35.075185706444415</v>
      </c>
      <c r="K104">
        <f t="shared" si="16"/>
        <v>13106.714506105291</v>
      </c>
      <c r="L104">
        <f t="shared" si="11"/>
        <v>0.25873521475830757</v>
      </c>
      <c r="O104" s="4">
        <v>0</v>
      </c>
      <c r="Q104">
        <v>0</v>
      </c>
    </row>
    <row r="105" spans="1:17" x14ac:dyDescent="0.45">
      <c r="A105" s="1">
        <v>42598</v>
      </c>
      <c r="B105">
        <v>22</v>
      </c>
      <c r="C105">
        <f t="shared" si="14"/>
        <v>12954</v>
      </c>
      <c r="D105">
        <v>94</v>
      </c>
      <c r="E105">
        <f t="shared" si="12"/>
        <v>41.750119130063837</v>
      </c>
      <c r="F105">
        <f t="shared" si="13"/>
        <v>0.13129266177909485</v>
      </c>
      <c r="G105">
        <f t="shared" si="15"/>
        <v>3.4875393464872673E-4</v>
      </c>
      <c r="J105">
        <f t="shared" si="10"/>
        <v>34.908216270373345</v>
      </c>
      <c r="K105">
        <f t="shared" si="16"/>
        <v>13141.622722375663</v>
      </c>
      <c r="L105">
        <f t="shared" si="11"/>
        <v>0.36977587655570265</v>
      </c>
      <c r="O105" s="4">
        <v>0</v>
      </c>
      <c r="Q105">
        <v>0</v>
      </c>
    </row>
    <row r="106" spans="1:17" x14ac:dyDescent="0.45">
      <c r="A106" s="1">
        <v>42605</v>
      </c>
      <c r="B106">
        <v>16</v>
      </c>
      <c r="C106">
        <f t="shared" si="14"/>
        <v>12970</v>
      </c>
      <c r="D106">
        <v>95</v>
      </c>
      <c r="E106">
        <f t="shared" si="12"/>
        <v>41.952427791713731</v>
      </c>
      <c r="F106">
        <f t="shared" si="13"/>
        <v>0.1316397709385837</v>
      </c>
      <c r="G106">
        <f t="shared" si="15"/>
        <v>3.471091594888509E-4</v>
      </c>
      <c r="J106">
        <f t="shared" si="10"/>
        <v>34.74358395717833</v>
      </c>
      <c r="K106">
        <f t="shared" si="16"/>
        <v>13176.366306332842</v>
      </c>
      <c r="L106">
        <f t="shared" si="11"/>
        <v>0.53948331813666395</v>
      </c>
      <c r="O106" s="4">
        <v>0</v>
      </c>
      <c r="Q106">
        <v>0</v>
      </c>
    </row>
    <row r="107" spans="1:17" x14ac:dyDescent="0.45">
      <c r="A107" s="1">
        <v>42612</v>
      </c>
      <c r="B107">
        <v>15</v>
      </c>
      <c r="C107">
        <f t="shared" si="14"/>
        <v>12985</v>
      </c>
      <c r="D107">
        <v>96</v>
      </c>
      <c r="E107">
        <f t="shared" si="12"/>
        <v>42.154142524702948</v>
      </c>
      <c r="F107">
        <f t="shared" si="13"/>
        <v>0.13198525811425393</v>
      </c>
      <c r="G107">
        <f t="shared" si="15"/>
        <v>3.4548717567023379E-4</v>
      </c>
      <c r="J107">
        <f t="shared" si="10"/>
        <v>34.581232923105091</v>
      </c>
      <c r="K107">
        <f t="shared" si="16"/>
        <v>13210.947539255947</v>
      </c>
      <c r="L107">
        <f t="shared" si="11"/>
        <v>0.56623871585625551</v>
      </c>
      <c r="O107" s="4">
        <v>0</v>
      </c>
      <c r="Q107">
        <v>0</v>
      </c>
    </row>
    <row r="108" spans="1:17" x14ac:dyDescent="0.45">
      <c r="A108" s="1">
        <v>42619</v>
      </c>
      <c r="B108">
        <v>13</v>
      </c>
      <c r="C108">
        <f t="shared" si="14"/>
        <v>12998</v>
      </c>
      <c r="D108">
        <v>97</v>
      </c>
      <c r="E108">
        <f t="shared" si="12"/>
        <v>42.355271232540559</v>
      </c>
      <c r="F108">
        <f t="shared" si="13"/>
        <v>0.1323291455583944</v>
      </c>
      <c r="G108">
        <f t="shared" si="15"/>
        <v>3.4388744414046157E-4</v>
      </c>
      <c r="J108">
        <f t="shared" ref="J108:J124" si="17">$F$1*G108</f>
        <v>34.421109212179587</v>
      </c>
      <c r="K108">
        <f t="shared" si="16"/>
        <v>13245.368648468128</v>
      </c>
      <c r="L108">
        <f t="shared" ref="L108:L124" si="18">ABS(J108-B108)/J108</f>
        <v>0.62232477983597134</v>
      </c>
      <c r="O108" s="4">
        <v>0</v>
      </c>
      <c r="Q108">
        <v>0</v>
      </c>
    </row>
    <row r="109" spans="1:17" x14ac:dyDescent="0.45">
      <c r="A109" s="1">
        <v>42626</v>
      </c>
      <c r="B109">
        <v>15</v>
      </c>
      <c r="C109">
        <f t="shared" si="14"/>
        <v>13013</v>
      </c>
      <c r="D109">
        <v>98</v>
      </c>
      <c r="E109">
        <f t="shared" si="12"/>
        <v>42.55582163327702</v>
      </c>
      <c r="F109">
        <f t="shared" si="13"/>
        <v>0.13267145500227784</v>
      </c>
      <c r="G109">
        <f t="shared" si="15"/>
        <v>3.4230944388344287E-4</v>
      </c>
      <c r="J109">
        <f t="shared" si="17"/>
        <v>34.263160673757511</v>
      </c>
      <c r="K109">
        <f t="shared" si="16"/>
        <v>13279.631809141885</v>
      </c>
      <c r="L109">
        <f t="shared" si="18"/>
        <v>0.56221201707498492</v>
      </c>
      <c r="O109" s="4">
        <v>0</v>
      </c>
      <c r="Q109">
        <v>0</v>
      </c>
    </row>
    <row r="110" spans="1:17" x14ac:dyDescent="0.45">
      <c r="A110" s="1">
        <v>42633</v>
      </c>
      <c r="B110">
        <v>14</v>
      </c>
      <c r="C110">
        <f t="shared" si="14"/>
        <v>13027</v>
      </c>
      <c r="D110">
        <v>99</v>
      </c>
      <c r="E110">
        <f t="shared" si="12"/>
        <v>42.755801265701578</v>
      </c>
      <c r="F110">
        <f t="shared" si="13"/>
        <v>0.13301220767341862</v>
      </c>
      <c r="G110">
        <f t="shared" si="15"/>
        <v>3.4075267114078156E-4</v>
      </c>
      <c r="J110">
        <f t="shared" si="17"/>
        <v>34.107336884588285</v>
      </c>
      <c r="K110">
        <f t="shared" si="16"/>
        <v>13313.739146026473</v>
      </c>
      <c r="L110">
        <f t="shared" si="18"/>
        <v>0.58953113087155073</v>
      </c>
      <c r="O110" s="4">
        <v>0</v>
      </c>
      <c r="Q110">
        <v>0</v>
      </c>
    </row>
    <row r="111" spans="1:17" x14ac:dyDescent="0.45">
      <c r="A111" s="1">
        <v>42640</v>
      </c>
      <c r="B111">
        <v>28</v>
      </c>
      <c r="C111">
        <f t="shared" si="14"/>
        <v>13055</v>
      </c>
      <c r="D111">
        <v>100</v>
      </c>
      <c r="E111">
        <f t="shared" si="12"/>
        <v>42.955217495272294</v>
      </c>
      <c r="F111">
        <f t="shared" si="13"/>
        <v>0.13335142431209382</v>
      </c>
      <c r="G111">
        <f t="shared" si="15"/>
        <v>3.3921663867519936E-4</v>
      </c>
      <c r="J111">
        <f t="shared" si="17"/>
        <v>33.953589075087969</v>
      </c>
      <c r="K111">
        <f t="shared" si="16"/>
        <v>13347.692735101562</v>
      </c>
      <c r="L111">
        <f t="shared" si="18"/>
        <v>0.17534491160630106</v>
      </c>
      <c r="O111" s="4">
        <v>0</v>
      </c>
      <c r="Q111">
        <v>0</v>
      </c>
    </row>
    <row r="112" spans="1:17" x14ac:dyDescent="0.45">
      <c r="A112" s="1">
        <v>42647</v>
      </c>
      <c r="B112">
        <v>22</v>
      </c>
      <c r="C112">
        <f t="shared" si="14"/>
        <v>13077</v>
      </c>
      <c r="D112">
        <v>101</v>
      </c>
      <c r="E112">
        <f t="shared" si="12"/>
        <v>43.154077519792338</v>
      </c>
      <c r="F112">
        <f t="shared" si="13"/>
        <v>0.1336891251871633</v>
      </c>
      <c r="G112">
        <f t="shared" si="15"/>
        <v>3.3770087506948543E-4</v>
      </c>
      <c r="J112">
        <f t="shared" si="17"/>
        <v>33.80187005916828</v>
      </c>
      <c r="K112">
        <f t="shared" si="16"/>
        <v>13381.494605160729</v>
      </c>
      <c r="L112">
        <f t="shared" si="18"/>
        <v>0.34914843582647254</v>
      </c>
      <c r="O112" s="4">
        <v>0</v>
      </c>
      <c r="Q112">
        <v>0</v>
      </c>
    </row>
    <row r="113" spans="1:17" x14ac:dyDescent="0.45">
      <c r="A113" s="1">
        <v>42654</v>
      </c>
      <c r="B113">
        <v>13</v>
      </c>
      <c r="C113">
        <f t="shared" si="14"/>
        <v>13090</v>
      </c>
      <c r="D113">
        <v>102</v>
      </c>
      <c r="E113">
        <f t="shared" si="12"/>
        <v>43.352388374846399</v>
      </c>
      <c r="F113">
        <f t="shared" si="13"/>
        <v>0.13402533011122866</v>
      </c>
      <c r="G113">
        <f t="shared" si="15"/>
        <v>3.3620492406535862E-4</v>
      </c>
      <c r="J113">
        <f t="shared" si="17"/>
        <v>33.652134168060591</v>
      </c>
      <c r="K113">
        <f t="shared" si="16"/>
        <v>13415.146739328789</v>
      </c>
      <c r="L113">
        <f t="shared" si="18"/>
        <v>0.61369463419237269</v>
      </c>
      <c r="O113" s="4">
        <v>0</v>
      </c>
      <c r="Q113">
        <v>0</v>
      </c>
    </row>
    <row r="114" spans="1:17" x14ac:dyDescent="0.45">
      <c r="A114" s="1">
        <v>42661</v>
      </c>
      <c r="B114">
        <v>13</v>
      </c>
      <c r="C114">
        <f t="shared" si="14"/>
        <v>13103</v>
      </c>
      <c r="D114">
        <v>103</v>
      </c>
      <c r="E114">
        <f t="shared" si="12"/>
        <v>43.550156939009206</v>
      </c>
      <c r="F114">
        <f t="shared" si="13"/>
        <v>0.13436005845516197</v>
      </c>
      <c r="G114">
        <f t="shared" si="15"/>
        <v>3.3472834393330486E-4</v>
      </c>
      <c r="J114">
        <f t="shared" si="17"/>
        <v>33.504337187240324</v>
      </c>
      <c r="K114">
        <f t="shared" si="16"/>
        <v>13448.651076516029</v>
      </c>
      <c r="L114">
        <f t="shared" si="18"/>
        <v>0.61199053342410625</v>
      </c>
      <c r="O114" s="4">
        <v>0</v>
      </c>
      <c r="Q114">
        <v>0</v>
      </c>
    </row>
    <row r="115" spans="1:17" x14ac:dyDescent="0.45">
      <c r="A115" s="1">
        <v>42668</v>
      </c>
      <c r="B115">
        <v>57</v>
      </c>
      <c r="C115">
        <f t="shared" si="14"/>
        <v>13160</v>
      </c>
      <c r="D115">
        <v>104</v>
      </c>
      <c r="E115">
        <f t="shared" si="12"/>
        <v>43.747389938837827</v>
      </c>
      <c r="F115">
        <f t="shared" si="13"/>
        <v>0.13469332916203783</v>
      </c>
      <c r="G115">
        <f t="shared" si="15"/>
        <v>3.3327070687586002E-4</v>
      </c>
      <c r="J115">
        <f t="shared" si="17"/>
        <v>33.358436296699132</v>
      </c>
      <c r="K115">
        <f t="shared" si="16"/>
        <v>13482.009512812729</v>
      </c>
      <c r="L115">
        <f t="shared" si="18"/>
        <v>0.70871318706387432</v>
      </c>
      <c r="O115" s="4">
        <v>0</v>
      </c>
      <c r="Q115">
        <v>0</v>
      </c>
    </row>
    <row r="116" spans="1:17" x14ac:dyDescent="0.45">
      <c r="A116" s="1">
        <v>42675</v>
      </c>
      <c r="B116">
        <v>26</v>
      </c>
      <c r="C116">
        <f t="shared" si="14"/>
        <v>13186</v>
      </c>
      <c r="D116">
        <v>105</v>
      </c>
      <c r="E116">
        <f t="shared" si="12"/>
        <v>43.944093953658978</v>
      </c>
      <c r="F116">
        <f t="shared" si="13"/>
        <v>0.13502516076049823</v>
      </c>
      <c r="G116">
        <f t="shared" si="15"/>
        <v>3.31831598460397E-4</v>
      </c>
      <c r="J116">
        <f t="shared" si="17"/>
        <v>33.214390014170171</v>
      </c>
      <c r="K116">
        <f t="shared" si="16"/>
        <v>13515.2239028269</v>
      </c>
      <c r="L116">
        <f t="shared" si="18"/>
        <v>0.21720675921166441</v>
      </c>
      <c r="O116" s="4">
        <v>0</v>
      </c>
      <c r="Q116">
        <v>0</v>
      </c>
    </row>
    <row r="117" spans="1:17" x14ac:dyDescent="0.45">
      <c r="A117" s="1">
        <v>42682</v>
      </c>
      <c r="B117">
        <v>24</v>
      </c>
      <c r="C117">
        <f t="shared" si="14"/>
        <v>13210</v>
      </c>
      <c r="D117">
        <v>106</v>
      </c>
      <c r="E117">
        <f t="shared" si="12"/>
        <v>44.140275420161345</v>
      </c>
      <c r="F117">
        <f t="shared" si="13"/>
        <v>0.13535557137757862</v>
      </c>
      <c r="G117">
        <f t="shared" si="15"/>
        <v>3.3041061708038999E-4</v>
      </c>
      <c r="J117">
        <f t="shared" si="17"/>
        <v>33.072158141203865</v>
      </c>
      <c r="K117">
        <f t="shared" si="16"/>
        <v>13548.296060968103</v>
      </c>
      <c r="L117">
        <f t="shared" si="18"/>
        <v>0.27431406509577205</v>
      </c>
      <c r="O117" s="4">
        <v>0</v>
      </c>
      <c r="Q117">
        <v>0</v>
      </c>
    </row>
    <row r="118" spans="1:17" x14ac:dyDescent="0.45">
      <c r="A118" s="1">
        <v>42689</v>
      </c>
      <c r="B118">
        <v>29</v>
      </c>
      <c r="C118">
        <f t="shared" si="14"/>
        <v>13239</v>
      </c>
      <c r="D118">
        <v>107</v>
      </c>
      <c r="E118">
        <f t="shared" si="12"/>
        <v>44.335940636802803</v>
      </c>
      <c r="F118">
        <f t="shared" si="13"/>
        <v>0.1356845787510213</v>
      </c>
      <c r="G118">
        <f t="shared" si="15"/>
        <v>3.2900737344268571E-4</v>
      </c>
      <c r="J118">
        <f t="shared" si="17"/>
        <v>32.931701711846742</v>
      </c>
      <c r="K118">
        <f t="shared" si="16"/>
        <v>13581.22776267995</v>
      </c>
      <c r="L118">
        <f t="shared" si="18"/>
        <v>0.11938957015489923</v>
      </c>
      <c r="O118" s="4">
        <v>0</v>
      </c>
      <c r="Q118">
        <v>0</v>
      </c>
    </row>
    <row r="119" spans="1:17" x14ac:dyDescent="0.45">
      <c r="A119" s="1">
        <v>42696</v>
      </c>
      <c r="B119">
        <v>86</v>
      </c>
      <c r="C119">
        <f t="shared" si="14"/>
        <v>13325</v>
      </c>
      <c r="D119">
        <v>108</v>
      </c>
      <c r="E119">
        <f t="shared" si="12"/>
        <v>44.531095768041595</v>
      </c>
      <c r="F119">
        <f t="shared" si="13"/>
        <v>0.13601220024110203</v>
      </c>
      <c r="G119">
        <f t="shared" si="15"/>
        <v>3.2762149008072616E-4</v>
      </c>
      <c r="J119">
        <f t="shared" si="17"/>
        <v>32.792982943917934</v>
      </c>
      <c r="K119">
        <f t="shared" si="16"/>
        <v>13614.020745623868</v>
      </c>
      <c r="L119">
        <f t="shared" si="18"/>
        <v>1.6225122657208679</v>
      </c>
      <c r="O119" s="4">
        <v>0</v>
      </c>
      <c r="Q119">
        <v>0</v>
      </c>
    </row>
    <row r="120" spans="1:17" x14ac:dyDescent="0.45">
      <c r="A120" s="1">
        <v>42703</v>
      </c>
      <c r="B120">
        <v>27</v>
      </c>
      <c r="C120">
        <f t="shared" si="14"/>
        <v>13352</v>
      </c>
      <c r="D120">
        <v>109</v>
      </c>
      <c r="E120">
        <f t="shared" si="12"/>
        <v>44.72574684839995</v>
      </c>
      <c r="F120">
        <f t="shared" si="13"/>
        <v>0.13633845284199178</v>
      </c>
      <c r="G120">
        <f t="shared" si="15"/>
        <v>3.2625260088975372E-4</v>
      </c>
      <c r="J120">
        <f t="shared" si="17"/>
        <v>32.655965192485901</v>
      </c>
      <c r="K120">
        <f t="shared" si="16"/>
        <v>13646.676710816353</v>
      </c>
      <c r="L120">
        <f t="shared" si="18"/>
        <v>0.17319853077830116</v>
      </c>
      <c r="O120" s="4">
        <v>0</v>
      </c>
      <c r="Q120">
        <v>0</v>
      </c>
    </row>
    <row r="121" spans="1:17" x14ac:dyDescent="0.45">
      <c r="A121" s="1">
        <v>42710</v>
      </c>
      <c r="B121">
        <v>32</v>
      </c>
      <c r="C121">
        <f t="shared" si="14"/>
        <v>13384</v>
      </c>
      <c r="D121">
        <v>110</v>
      </c>
      <c r="E121">
        <f t="shared" si="12"/>
        <v>44.919899786368639</v>
      </c>
      <c r="F121">
        <f t="shared" si="13"/>
        <v>0.13666335319267892</v>
      </c>
      <c r="G121">
        <f t="shared" si="15"/>
        <v>3.2490035068713508E-4</v>
      </c>
      <c r="J121">
        <f t="shared" si="17"/>
        <v>32.520612905859473</v>
      </c>
      <c r="K121">
        <f t="shared" si="16"/>
        <v>13679.197323722212</v>
      </c>
      <c r="L121">
        <f t="shared" si="18"/>
        <v>1.6008705228482027E-2</v>
      </c>
      <c r="O121" s="4">
        <v>0</v>
      </c>
      <c r="Q121">
        <v>0</v>
      </c>
    </row>
    <row r="122" spans="1:17" x14ac:dyDescent="0.45">
      <c r="A122" s="1">
        <v>42717</v>
      </c>
      <c r="B122">
        <v>19</v>
      </c>
      <c r="C122">
        <f t="shared" si="14"/>
        <v>13403</v>
      </c>
      <c r="D122">
        <v>111</v>
      </c>
      <c r="E122">
        <f t="shared" si="12"/>
        <v>45.113560368159398</v>
      </c>
      <c r="F122">
        <f t="shared" si="13"/>
        <v>0.13698691758746845</v>
      </c>
      <c r="G122">
        <f t="shared" si="15"/>
        <v>3.2356439478953281E-4</v>
      </c>
      <c r="J122">
        <f t="shared" si="17"/>
        <v>32.386891583265211</v>
      </c>
      <c r="K122">
        <f t="shared" si="16"/>
        <v>13711.584215305476</v>
      </c>
      <c r="L122">
        <f t="shared" si="18"/>
        <v>0.41334289673487584</v>
      </c>
      <c r="O122" s="4">
        <v>0</v>
      </c>
      <c r="Q122">
        <v>0</v>
      </c>
    </row>
    <row r="123" spans="1:17" x14ac:dyDescent="0.45">
      <c r="A123" s="1">
        <v>42724</v>
      </c>
      <c r="B123">
        <v>217</v>
      </c>
      <c r="C123">
        <f t="shared" si="14"/>
        <v>13620</v>
      </c>
      <c r="D123">
        <v>112</v>
      </c>
      <c r="E123">
        <f t="shared" si="12"/>
        <v>45.917869484112607</v>
      </c>
      <c r="F123">
        <f t="shared" si="13"/>
        <v>0.13832532664979597</v>
      </c>
      <c r="G123">
        <f t="shared" si="15"/>
        <v>1.3384090623275169E-3</v>
      </c>
      <c r="J123">
        <f t="shared" si="17"/>
        <v>133.96686994518222</v>
      </c>
      <c r="K123">
        <f t="shared" si="16"/>
        <v>13845.55108525066</v>
      </c>
      <c r="L123">
        <f t="shared" si="18"/>
        <v>0.61980346401161734</v>
      </c>
      <c r="M123" s="3"/>
      <c r="N123">
        <v>5</v>
      </c>
      <c r="O123" s="4">
        <f>SUM(1,B7,B7^2,B7^3,B7^4)</f>
        <v>4.6896869529674712</v>
      </c>
      <c r="Q123">
        <v>0</v>
      </c>
    </row>
    <row r="124" spans="1:17" x14ac:dyDescent="0.45">
      <c r="A124" s="1">
        <v>42731</v>
      </c>
      <c r="B124">
        <v>288</v>
      </c>
      <c r="C124">
        <f t="shared" si="14"/>
        <v>13908</v>
      </c>
      <c r="D124">
        <v>113</v>
      </c>
      <c r="E124">
        <f t="shared" si="12"/>
        <v>46.91546304929453</v>
      </c>
      <c r="F124">
        <f t="shared" si="13"/>
        <v>0.13997345175505332</v>
      </c>
      <c r="G124">
        <f t="shared" si="15"/>
        <v>1.6481251052573587E-3</v>
      </c>
      <c r="J124">
        <f t="shared" si="17"/>
        <v>164.96762301163548</v>
      </c>
      <c r="K124">
        <f t="shared" si="16"/>
        <v>14010.518708262294</v>
      </c>
      <c r="L124">
        <f t="shared" si="18"/>
        <v>0.7457971130473694</v>
      </c>
      <c r="N124">
        <v>7</v>
      </c>
      <c r="O124" s="4">
        <f>SUM(B7^5,B7^6,B7^7,B7^8,B7^9,B7^10,B7^11)</f>
        <v>5.4059529940848012</v>
      </c>
      <c r="Q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FBE5-CE8B-42B2-9C80-16D5111974DD}">
  <dimension ref="A1:S124"/>
  <sheetViews>
    <sheetView topLeftCell="D2" zoomScale="95" zoomScaleNormal="95" workbookViewId="0">
      <selection activeCell="P19" sqref="P19"/>
    </sheetView>
  </sheetViews>
  <sheetFormatPr defaultRowHeight="14.25" x14ac:dyDescent="0.45"/>
  <cols>
    <col min="1" max="1" width="12.59765625" customWidth="1"/>
    <col min="6" max="6" width="11.86328125" bestFit="1" customWidth="1"/>
    <col min="7" max="7" width="12" bestFit="1" customWidth="1"/>
    <col min="14" max="14" width="10.1328125" customWidth="1"/>
    <col min="15" max="15" width="11.53125" customWidth="1"/>
  </cols>
  <sheetData>
    <row r="1" spans="1:19" x14ac:dyDescent="0.45">
      <c r="A1" t="s">
        <v>38</v>
      </c>
      <c r="B1">
        <v>2.9867020872543278E-2</v>
      </c>
      <c r="E1" t="s">
        <v>11</v>
      </c>
      <c r="F1">
        <f>SUM(B12:B72)/F72</f>
        <v>100306.12791678101</v>
      </c>
    </row>
    <row r="2" spans="1:19" x14ac:dyDescent="0.45">
      <c r="B2">
        <v>0</v>
      </c>
    </row>
    <row r="3" spans="1:19" x14ac:dyDescent="0.45">
      <c r="A3" t="s">
        <v>4</v>
      </c>
      <c r="B3">
        <v>0.53075149953730061</v>
      </c>
      <c r="Q3" t="s">
        <v>12</v>
      </c>
    </row>
    <row r="4" spans="1:19" x14ac:dyDescent="0.45">
      <c r="G4" t="s">
        <v>8</v>
      </c>
      <c r="H4">
        <f>SUM(H12:H73)</f>
        <v>-74101.427682806592</v>
      </c>
      <c r="L4" t="s">
        <v>39</v>
      </c>
      <c r="Q4" t="s">
        <v>15</v>
      </c>
      <c r="S4" t="s">
        <v>16</v>
      </c>
    </row>
    <row r="5" spans="1:19" x14ac:dyDescent="0.45">
      <c r="A5" t="s">
        <v>30</v>
      </c>
      <c r="B5">
        <v>0.29453928226687537</v>
      </c>
      <c r="G5" t="s">
        <v>33</v>
      </c>
      <c r="H5">
        <f>-2*H4+6*LN(61)</f>
        <v>148227.52060879822</v>
      </c>
      <c r="L5">
        <f>MEDIAN(L12:L124)</f>
        <v>0.29611430886510259</v>
      </c>
      <c r="Q5" t="s">
        <v>17</v>
      </c>
      <c r="S5" t="s">
        <v>18</v>
      </c>
    </row>
    <row r="6" spans="1:19" x14ac:dyDescent="0.45">
      <c r="A6" t="s">
        <v>31</v>
      </c>
      <c r="B6">
        <v>0.81313458064573907</v>
      </c>
      <c r="Q6" t="s">
        <v>19</v>
      </c>
      <c r="S6" t="s">
        <v>20</v>
      </c>
    </row>
    <row r="7" spans="1:19" x14ac:dyDescent="0.45">
      <c r="A7" t="s">
        <v>36</v>
      </c>
      <c r="B7">
        <v>0.965592328583746</v>
      </c>
    </row>
    <row r="8" spans="1:19" x14ac:dyDescent="0.45">
      <c r="A8" t="s">
        <v>37</v>
      </c>
      <c r="B8">
        <v>1.3792113986953098</v>
      </c>
    </row>
    <row r="10" spans="1:19" x14ac:dyDescent="0.45">
      <c r="C10" t="s">
        <v>21</v>
      </c>
      <c r="D10" t="s">
        <v>0</v>
      </c>
      <c r="E10" t="s">
        <v>22</v>
      </c>
      <c r="F10" t="s">
        <v>23</v>
      </c>
      <c r="G10" t="s">
        <v>24</v>
      </c>
      <c r="H10" t="s">
        <v>25</v>
      </c>
      <c r="J10" t="s">
        <v>26</v>
      </c>
      <c r="K10" t="s">
        <v>27</v>
      </c>
      <c r="L10" t="s">
        <v>28</v>
      </c>
      <c r="N10" t="s">
        <v>35</v>
      </c>
      <c r="O10" t="s">
        <v>29</v>
      </c>
      <c r="P10" t="s">
        <v>32</v>
      </c>
      <c r="Q10" t="s">
        <v>37</v>
      </c>
    </row>
    <row r="11" spans="1:19" x14ac:dyDescent="0.45">
      <c r="O11" s="5">
        <f>B5</f>
        <v>0.29453928226687537</v>
      </c>
      <c r="P11" s="2">
        <f>B6</f>
        <v>0.81313458064573907</v>
      </c>
      <c r="Q11">
        <f>B8</f>
        <v>1.3792113986953098</v>
      </c>
    </row>
    <row r="12" spans="1:19" x14ac:dyDescent="0.45">
      <c r="A12" s="1">
        <v>41947</v>
      </c>
      <c r="B12">
        <v>3344</v>
      </c>
      <c r="C12">
        <f>B12</f>
        <v>3344</v>
      </c>
      <c r="D12">
        <v>1</v>
      </c>
      <c r="E12">
        <f>(D12^$B$3-(D12-1)^$B$3)*EXP(SUMPRODUCT(O12:Q12,$O$11:$Q$11))+E11</f>
        <v>1</v>
      </c>
      <c r="F12">
        <f>(1-EXP(-$B$1*E12^$B$3))*(1-$B$4)+$B$4</f>
        <v>2.9425408870404235E-2</v>
      </c>
      <c r="G12">
        <f>F12</f>
        <v>2.9425408870404235E-2</v>
      </c>
      <c r="H12">
        <f>B12*IFERROR(LN(G12),-10000)</f>
        <v>-11790.59866709796</v>
      </c>
      <c r="J12">
        <f t="shared" ref="J12:J43" si="0">$F$1*G12</f>
        <v>2951.54882615835</v>
      </c>
      <c r="K12">
        <f>J12</f>
        <v>2951.54882615835</v>
      </c>
      <c r="L12">
        <f t="shared" ref="L12:L43" si="1">ABS(J12-B12)/J12</f>
        <v>0.13296448642946998</v>
      </c>
      <c r="O12" s="4">
        <v>0</v>
      </c>
      <c r="P12">
        <v>0</v>
      </c>
      <c r="Q12">
        <v>0</v>
      </c>
    </row>
    <row r="13" spans="1:19" x14ac:dyDescent="0.45">
      <c r="A13" s="1">
        <v>41954</v>
      </c>
      <c r="B13">
        <v>501</v>
      </c>
      <c r="C13">
        <f>B13+C12</f>
        <v>3845</v>
      </c>
      <c r="D13">
        <v>2</v>
      </c>
      <c r="E13">
        <f t="shared" ref="E13:E76" si="2">(D13^$B$3-(D13-1)^$B$3)*EXP(SUMPRODUCT(O13:Q13,$O$11:$Q$11))+E12</f>
        <v>1.4446815338601084</v>
      </c>
      <c r="F13">
        <f t="shared" ref="F13:F76" si="3">(1-EXP(-$B$1*E13^$B$3))*(1-$B$4)+$B$4</f>
        <v>3.5655872819453927E-2</v>
      </c>
      <c r="G13">
        <f>F13-F12</f>
        <v>6.2304639490496916E-3</v>
      </c>
      <c r="H13">
        <f t="shared" ref="H13:H72" si="4">B13*IFERROR(LN(G13),-10000)</f>
        <v>-2544.2305438803537</v>
      </c>
      <c r="J13">
        <f t="shared" si="0"/>
        <v>624.95371385427097</v>
      </c>
      <c r="K13">
        <f>J13+K12</f>
        <v>3576.502540012621</v>
      </c>
      <c r="L13">
        <f t="shared" si="1"/>
        <v>0.19834063084418274</v>
      </c>
      <c r="O13" s="4">
        <v>0</v>
      </c>
      <c r="P13">
        <v>0</v>
      </c>
      <c r="Q13">
        <v>0</v>
      </c>
    </row>
    <row r="14" spans="1:19" x14ac:dyDescent="0.45">
      <c r="A14" s="1">
        <v>41961</v>
      </c>
      <c r="B14">
        <v>235</v>
      </c>
      <c r="C14">
        <f t="shared" ref="C14:C77" si="5">B14+C13</f>
        <v>4080</v>
      </c>
      <c r="D14">
        <v>3</v>
      </c>
      <c r="E14">
        <f t="shared" si="2"/>
        <v>1.7915660392354658</v>
      </c>
      <c r="F14">
        <f t="shared" si="3"/>
        <v>3.9882985723192599E-2</v>
      </c>
      <c r="G14">
        <f t="shared" ref="G14:G77" si="6">F14-F13</f>
        <v>4.2271129037386723E-3</v>
      </c>
      <c r="H14">
        <f t="shared" si="4"/>
        <v>-1284.5654711906202</v>
      </c>
      <c r="J14">
        <f t="shared" si="0"/>
        <v>424.00532764108686</v>
      </c>
      <c r="K14">
        <f t="shared" ref="K14:K77" si="7">J14+K13</f>
        <v>4000.5078676537078</v>
      </c>
      <c r="L14">
        <f t="shared" si="1"/>
        <v>0.44576168109160313</v>
      </c>
      <c r="O14" s="4">
        <v>0</v>
      </c>
      <c r="P14">
        <v>0</v>
      </c>
      <c r="Q14">
        <v>0</v>
      </c>
    </row>
    <row r="15" spans="1:19" x14ac:dyDescent="0.45">
      <c r="A15" s="1">
        <v>41968</v>
      </c>
      <c r="B15">
        <v>574</v>
      </c>
      <c r="C15">
        <f t="shared" si="5"/>
        <v>4654</v>
      </c>
      <c r="D15">
        <v>4</v>
      </c>
      <c r="E15">
        <f t="shared" si="2"/>
        <v>2.4579955385851004</v>
      </c>
      <c r="F15">
        <f t="shared" si="3"/>
        <v>4.6998302738929687E-2</v>
      </c>
      <c r="G15">
        <f t="shared" si="6"/>
        <v>7.1153170157370882E-3</v>
      </c>
      <c r="H15">
        <f t="shared" si="4"/>
        <v>-2838.7201526728595</v>
      </c>
      <c r="J15">
        <f t="shared" si="0"/>
        <v>713.70989874897293</v>
      </c>
      <c r="K15">
        <f t="shared" si="7"/>
        <v>4714.2177664026804</v>
      </c>
      <c r="L15">
        <f t="shared" si="1"/>
        <v>0.19575166183608153</v>
      </c>
      <c r="O15" s="4">
        <v>0</v>
      </c>
      <c r="P15">
        <v>1</v>
      </c>
      <c r="Q15">
        <v>0</v>
      </c>
    </row>
    <row r="16" spans="1:19" x14ac:dyDescent="0.45">
      <c r="A16" s="1">
        <v>41975</v>
      </c>
      <c r="B16">
        <v>241</v>
      </c>
      <c r="C16">
        <f t="shared" si="5"/>
        <v>4895</v>
      </c>
      <c r="D16">
        <v>5</v>
      </c>
      <c r="E16">
        <f t="shared" si="2"/>
        <v>2.7204120576901372</v>
      </c>
      <c r="F16">
        <f t="shared" si="3"/>
        <v>4.9532500734496887E-2</v>
      </c>
      <c r="G16">
        <f t="shared" si="6"/>
        <v>2.5341979955672E-3</v>
      </c>
      <c r="H16">
        <f t="shared" si="4"/>
        <v>-1440.6686135571917</v>
      </c>
      <c r="J16">
        <f t="shared" si="0"/>
        <v>254.19558830981362</v>
      </c>
      <c r="K16">
        <f t="shared" si="7"/>
        <v>4968.4133547124939</v>
      </c>
      <c r="L16">
        <f t="shared" si="1"/>
        <v>5.1911161785116545E-2</v>
      </c>
      <c r="O16" s="4">
        <v>0</v>
      </c>
      <c r="P16">
        <v>0</v>
      </c>
      <c r="Q16">
        <v>0</v>
      </c>
    </row>
    <row r="17" spans="1:17" x14ac:dyDescent="0.45">
      <c r="A17" s="1">
        <v>41982</v>
      </c>
      <c r="B17">
        <v>160</v>
      </c>
      <c r="C17">
        <f t="shared" si="5"/>
        <v>5055</v>
      </c>
      <c r="D17">
        <v>6</v>
      </c>
      <c r="E17">
        <f t="shared" si="2"/>
        <v>2.9591331778830763</v>
      </c>
      <c r="F17">
        <f t="shared" si="3"/>
        <v>5.1734378982680962E-2</v>
      </c>
      <c r="G17">
        <f t="shared" si="6"/>
        <v>2.2018782481840748E-3</v>
      </c>
      <c r="H17">
        <f t="shared" si="4"/>
        <v>-978.95112538877083</v>
      </c>
      <c r="J17">
        <f t="shared" si="0"/>
        <v>220.86188121952949</v>
      </c>
      <c r="K17">
        <f t="shared" si="7"/>
        <v>5189.275235932023</v>
      </c>
      <c r="L17">
        <f t="shared" si="1"/>
        <v>0.27556534827770834</v>
      </c>
      <c r="O17" s="4">
        <v>0</v>
      </c>
      <c r="P17">
        <v>0</v>
      </c>
      <c r="Q17">
        <v>0</v>
      </c>
    </row>
    <row r="18" spans="1:17" x14ac:dyDescent="0.45">
      <c r="A18" s="1">
        <v>41989</v>
      </c>
      <c r="B18">
        <v>426</v>
      </c>
      <c r="C18">
        <f t="shared" si="5"/>
        <v>5481</v>
      </c>
      <c r="D18">
        <v>7</v>
      </c>
      <c r="E18">
        <f t="shared" si="2"/>
        <v>3.8316786086725161</v>
      </c>
      <c r="F18">
        <f t="shared" si="3"/>
        <v>5.9110286928295341E-2</v>
      </c>
      <c r="G18">
        <f t="shared" si="6"/>
        <v>7.3759079456143795E-3</v>
      </c>
      <c r="H18">
        <f t="shared" si="4"/>
        <v>-2091.4624523252969</v>
      </c>
      <c r="J18">
        <f t="shared" si="0"/>
        <v>739.8487658951974</v>
      </c>
      <c r="K18">
        <f t="shared" si="7"/>
        <v>5929.1240018272201</v>
      </c>
      <c r="L18">
        <f t="shared" si="1"/>
        <v>0.42420664920005469</v>
      </c>
      <c r="N18">
        <v>5</v>
      </c>
      <c r="O18" s="4">
        <f>SUM(1,B7,B7^2,B7^3,B7^4)</f>
        <v>4.6675598918297192</v>
      </c>
      <c r="P18">
        <v>0</v>
      </c>
      <c r="Q18">
        <v>0</v>
      </c>
    </row>
    <row r="19" spans="1:17" x14ac:dyDescent="0.45">
      <c r="A19" s="1">
        <v>41996</v>
      </c>
      <c r="B19">
        <v>458</v>
      </c>
      <c r="C19">
        <f t="shared" si="5"/>
        <v>5939</v>
      </c>
      <c r="D19">
        <v>8</v>
      </c>
      <c r="E19">
        <f t="shared" si="2"/>
        <v>4.8152845008066274</v>
      </c>
      <c r="F19">
        <f t="shared" si="3"/>
        <v>6.6472749661231956E-2</v>
      </c>
      <c r="G19">
        <f t="shared" si="6"/>
        <v>7.3624627329366144E-3</v>
      </c>
      <c r="H19">
        <f t="shared" si="4"/>
        <v>-2249.4032426249814</v>
      </c>
      <c r="J19">
        <f t="shared" si="0"/>
        <v>738.50012867247312</v>
      </c>
      <c r="K19">
        <f t="shared" si="7"/>
        <v>6667.6241304996929</v>
      </c>
      <c r="L19">
        <f t="shared" si="1"/>
        <v>0.37982407555798237</v>
      </c>
      <c r="N19">
        <v>7</v>
      </c>
      <c r="O19" s="4">
        <f>SUM(B7^5,B7^6,B7^7,B7^8,B7^9,B7^10,B7^11)</f>
        <v>5.3028921698726261</v>
      </c>
      <c r="P19">
        <v>0</v>
      </c>
      <c r="Q19">
        <v>0</v>
      </c>
    </row>
    <row r="20" spans="1:17" x14ac:dyDescent="0.45">
      <c r="A20" s="1">
        <v>42003</v>
      </c>
      <c r="B20">
        <v>374</v>
      </c>
      <c r="C20">
        <f t="shared" si="5"/>
        <v>6313</v>
      </c>
      <c r="D20">
        <v>9</v>
      </c>
      <c r="E20">
        <f t="shared" si="2"/>
        <v>5.2209017283194861</v>
      </c>
      <c r="F20">
        <f t="shared" si="3"/>
        <v>6.9284821498344362E-2</v>
      </c>
      <c r="G20">
        <f t="shared" si="6"/>
        <v>2.8120718371124065E-3</v>
      </c>
      <c r="H20">
        <f t="shared" si="4"/>
        <v>-2196.8138257665137</v>
      </c>
      <c r="J20">
        <f t="shared" si="0"/>
        <v>282.06803740457445</v>
      </c>
      <c r="K20">
        <f t="shared" si="7"/>
        <v>6949.6921679042671</v>
      </c>
      <c r="L20">
        <f t="shared" si="1"/>
        <v>0.32592123319369981</v>
      </c>
      <c r="N20">
        <v>4</v>
      </c>
      <c r="O20" s="4">
        <f>SUM(B7^12,B7^13,B7^14,B7^15)</f>
        <v>2.4952214129532599</v>
      </c>
      <c r="P20">
        <v>0</v>
      </c>
      <c r="Q20">
        <v>0</v>
      </c>
    </row>
    <row r="21" spans="1:17" x14ac:dyDescent="0.45">
      <c r="A21" s="1">
        <v>42010</v>
      </c>
      <c r="B21">
        <v>167</v>
      </c>
      <c r="C21">
        <f t="shared" si="5"/>
        <v>6480</v>
      </c>
      <c r="D21">
        <v>10</v>
      </c>
      <c r="E21">
        <f t="shared" si="2"/>
        <v>5.4055028235496447</v>
      </c>
      <c r="F21">
        <f t="shared" si="3"/>
        <v>7.0527866090387414E-2</v>
      </c>
      <c r="G21">
        <f t="shared" si="6"/>
        <v>1.2430445920430522E-3</v>
      </c>
      <c r="H21">
        <f t="shared" si="4"/>
        <v>-1117.2619959583915</v>
      </c>
      <c r="J21">
        <f t="shared" si="0"/>
        <v>124.68498985573326</v>
      </c>
      <c r="K21">
        <f t="shared" si="7"/>
        <v>7074.37715776</v>
      </c>
      <c r="L21">
        <f t="shared" si="1"/>
        <v>0.33937533453888319</v>
      </c>
      <c r="O21" s="4">
        <v>0</v>
      </c>
      <c r="P21">
        <v>0</v>
      </c>
      <c r="Q21">
        <v>0</v>
      </c>
    </row>
    <row r="22" spans="1:17" x14ac:dyDescent="0.45">
      <c r="A22" s="1">
        <v>42017</v>
      </c>
      <c r="B22">
        <v>106</v>
      </c>
      <c r="C22">
        <f t="shared" si="5"/>
        <v>6586</v>
      </c>
      <c r="D22">
        <v>11</v>
      </c>
      <c r="E22">
        <f t="shared" si="2"/>
        <v>5.5816245515237295</v>
      </c>
      <c r="F22">
        <f t="shared" si="3"/>
        <v>7.1693862643959494E-2</v>
      </c>
      <c r="G22">
        <f t="shared" si="6"/>
        <v>1.1659965535720795E-3</v>
      </c>
      <c r="H22">
        <f t="shared" si="4"/>
        <v>-715.94298956379885</v>
      </c>
      <c r="J22">
        <f t="shared" si="0"/>
        <v>116.95659945312681</v>
      </c>
      <c r="K22">
        <f t="shared" si="7"/>
        <v>7191.3337572131268</v>
      </c>
      <c r="L22">
        <f t="shared" si="1"/>
        <v>9.3680899618819161E-2</v>
      </c>
      <c r="O22" s="4">
        <v>0</v>
      </c>
      <c r="P22">
        <v>0</v>
      </c>
      <c r="Q22">
        <v>0</v>
      </c>
    </row>
    <row r="23" spans="1:17" x14ac:dyDescent="0.45">
      <c r="A23" s="1">
        <v>42024</v>
      </c>
      <c r="B23">
        <v>75</v>
      </c>
      <c r="C23">
        <f t="shared" si="5"/>
        <v>6661</v>
      </c>
      <c r="D23">
        <v>12</v>
      </c>
      <c r="E23">
        <f t="shared" si="2"/>
        <v>5.7503788176347825</v>
      </c>
      <c r="F23">
        <f t="shared" si="3"/>
        <v>7.2793650290293832E-2</v>
      </c>
      <c r="G23">
        <f t="shared" si="6"/>
        <v>1.0997876463343381E-3</v>
      </c>
      <c r="H23">
        <f t="shared" si="4"/>
        <v>-510.94786249508201</v>
      </c>
      <c r="J23">
        <f t="shared" si="0"/>
        <v>110.31544033450764</v>
      </c>
      <c r="K23">
        <f t="shared" si="7"/>
        <v>7301.6491975476347</v>
      </c>
      <c r="L23">
        <f t="shared" si="1"/>
        <v>0.32013143606571509</v>
      </c>
      <c r="O23" s="4">
        <v>0</v>
      </c>
      <c r="P23">
        <v>0</v>
      </c>
      <c r="Q23">
        <v>0</v>
      </c>
    </row>
    <row r="24" spans="1:17" x14ac:dyDescent="0.45">
      <c r="A24" s="1">
        <v>42031</v>
      </c>
      <c r="B24">
        <v>62</v>
      </c>
      <c r="C24">
        <f t="shared" si="5"/>
        <v>6723</v>
      </c>
      <c r="D24">
        <v>13</v>
      </c>
      <c r="E24">
        <f t="shared" si="2"/>
        <v>5.9126523702499316</v>
      </c>
      <c r="F24">
        <f t="shared" si="3"/>
        <v>7.383580204377227E-2</v>
      </c>
      <c r="G24">
        <f t="shared" si="6"/>
        <v>1.0421517534784375E-3</v>
      </c>
      <c r="H24">
        <f t="shared" si="4"/>
        <v>-425.7209979902039</v>
      </c>
      <c r="J24">
        <f t="shared" si="0"/>
        <v>104.53420709310578</v>
      </c>
      <c r="K24">
        <f t="shared" si="7"/>
        <v>7406.1834046407403</v>
      </c>
      <c r="L24">
        <f t="shared" si="1"/>
        <v>0.40689271269089661</v>
      </c>
      <c r="O24" s="4">
        <v>0</v>
      </c>
      <c r="P24">
        <v>0</v>
      </c>
      <c r="Q24">
        <v>0</v>
      </c>
    </row>
    <row r="25" spans="1:17" x14ac:dyDescent="0.45">
      <c r="A25" s="1">
        <v>42038</v>
      </c>
      <c r="B25">
        <v>67</v>
      </c>
      <c r="C25">
        <f t="shared" si="5"/>
        <v>6790</v>
      </c>
      <c r="D25">
        <v>14</v>
      </c>
      <c r="E25">
        <f t="shared" si="2"/>
        <v>6.0691660469164681</v>
      </c>
      <c r="F25">
        <f t="shared" si="3"/>
        <v>7.4827232095277751E-2</v>
      </c>
      <c r="G25">
        <f t="shared" si="6"/>
        <v>9.9143005150548191E-4</v>
      </c>
      <c r="H25">
        <f t="shared" si="4"/>
        <v>-463.39626476334143</v>
      </c>
      <c r="J25">
        <f t="shared" si="0"/>
        <v>99.446509566849656</v>
      </c>
      <c r="K25">
        <f t="shared" si="7"/>
        <v>7505.6299142075895</v>
      </c>
      <c r="L25">
        <f t="shared" si="1"/>
        <v>0.32627097429737895</v>
      </c>
      <c r="O25" s="4">
        <v>0</v>
      </c>
      <c r="P25">
        <v>0</v>
      </c>
      <c r="Q25">
        <v>0</v>
      </c>
    </row>
    <row r="26" spans="1:17" x14ac:dyDescent="0.45">
      <c r="A26" s="1">
        <v>42045</v>
      </c>
      <c r="B26">
        <v>75</v>
      </c>
      <c r="C26">
        <f t="shared" si="5"/>
        <v>6865</v>
      </c>
      <c r="D26">
        <v>15</v>
      </c>
      <c r="E26">
        <f t="shared" si="2"/>
        <v>6.2205153413977516</v>
      </c>
      <c r="F26">
        <f t="shared" si="3"/>
        <v>7.5773609357448812E-2</v>
      </c>
      <c r="G26">
        <f t="shared" si="6"/>
        <v>9.4637726217106088E-4</v>
      </c>
      <c r="H26">
        <f t="shared" si="4"/>
        <v>-522.21519533924084</v>
      </c>
      <c r="J26">
        <f t="shared" si="0"/>
        <v>94.927438716863435</v>
      </c>
      <c r="K26">
        <f t="shared" si="7"/>
        <v>7600.557352924453</v>
      </c>
      <c r="L26">
        <f t="shared" si="1"/>
        <v>0.20992285250948645</v>
      </c>
      <c r="O26" s="4">
        <v>0</v>
      </c>
      <c r="P26">
        <v>0</v>
      </c>
      <c r="Q26">
        <v>0</v>
      </c>
    </row>
    <row r="27" spans="1:17" x14ac:dyDescent="0.45">
      <c r="A27" s="1">
        <v>42052</v>
      </c>
      <c r="B27">
        <v>72</v>
      </c>
      <c r="C27">
        <f t="shared" si="5"/>
        <v>6937</v>
      </c>
      <c r="D27">
        <v>16</v>
      </c>
      <c r="E27">
        <f t="shared" si="2"/>
        <v>6.367199027216575</v>
      </c>
      <c r="F27">
        <f t="shared" si="3"/>
        <v>7.6679647708258969E-2</v>
      </c>
      <c r="G27">
        <f t="shared" si="6"/>
        <v>9.060383508101566E-4</v>
      </c>
      <c r="H27">
        <f t="shared" si="4"/>
        <v>-504.46288245633417</v>
      </c>
      <c r="J27">
        <f t="shared" si="0"/>
        <v>90.881198713872877</v>
      </c>
      <c r="K27">
        <f t="shared" si="7"/>
        <v>7691.4385516383254</v>
      </c>
      <c r="L27">
        <f t="shared" si="1"/>
        <v>0.20775692861752154</v>
      </c>
      <c r="O27" s="4">
        <v>0</v>
      </c>
      <c r="P27">
        <v>0</v>
      </c>
      <c r="Q27">
        <v>0</v>
      </c>
    </row>
    <row r="28" spans="1:17" x14ac:dyDescent="0.45">
      <c r="A28" s="1">
        <v>42059</v>
      </c>
      <c r="B28">
        <v>102</v>
      </c>
      <c r="C28">
        <f t="shared" si="5"/>
        <v>7039</v>
      </c>
      <c r="D28">
        <v>17</v>
      </c>
      <c r="E28">
        <f t="shared" si="2"/>
        <v>6.509639876818615</v>
      </c>
      <c r="F28">
        <f t="shared" si="3"/>
        <v>7.7549315003754282E-2</v>
      </c>
      <c r="G28">
        <f t="shared" si="6"/>
        <v>8.696672954953133E-4</v>
      </c>
      <c r="H28">
        <f t="shared" si="4"/>
        <v>-718.83478351958786</v>
      </c>
      <c r="J28">
        <f t="shared" si="0"/>
        <v>87.232958986993893</v>
      </c>
      <c r="K28">
        <f t="shared" si="7"/>
        <v>7778.6715106253196</v>
      </c>
      <c r="L28">
        <f t="shared" si="1"/>
        <v>0.16928281677579937</v>
      </c>
      <c r="O28" s="4">
        <v>0</v>
      </c>
      <c r="P28">
        <v>0</v>
      </c>
      <c r="Q28">
        <v>0</v>
      </c>
    </row>
    <row r="29" spans="1:17" x14ac:dyDescent="0.45">
      <c r="A29" s="1">
        <v>42066</v>
      </c>
      <c r="B29">
        <v>207</v>
      </c>
      <c r="C29">
        <f t="shared" si="5"/>
        <v>7246</v>
      </c>
      <c r="D29">
        <v>18</v>
      </c>
      <c r="E29">
        <f t="shared" si="2"/>
        <v>6.8220881298847722</v>
      </c>
      <c r="F29">
        <f t="shared" si="3"/>
        <v>7.9423432695717833E-2</v>
      </c>
      <c r="G29">
        <f t="shared" si="6"/>
        <v>1.8741176919635505E-3</v>
      </c>
      <c r="H29">
        <f t="shared" si="4"/>
        <v>-1299.8807799813694</v>
      </c>
      <c r="J29">
        <f t="shared" si="0"/>
        <v>187.9854889411983</v>
      </c>
      <c r="K29">
        <f t="shared" si="7"/>
        <v>7966.6569995665177</v>
      </c>
      <c r="L29">
        <f t="shared" si="1"/>
        <v>0.10114882359217325</v>
      </c>
      <c r="O29" s="4">
        <v>0</v>
      </c>
      <c r="P29">
        <v>1</v>
      </c>
      <c r="Q29">
        <v>0</v>
      </c>
    </row>
    <row r="30" spans="1:17" x14ac:dyDescent="0.45">
      <c r="A30" s="1">
        <v>42073</v>
      </c>
      <c r="B30">
        <v>57</v>
      </c>
      <c r="C30">
        <f t="shared" si="5"/>
        <v>7303</v>
      </c>
      <c r="D30">
        <v>19</v>
      </c>
      <c r="E30">
        <f t="shared" si="2"/>
        <v>6.9570805113140608</v>
      </c>
      <c r="F30">
        <f t="shared" si="3"/>
        <v>8.0219497526139438E-2</v>
      </c>
      <c r="G30">
        <f t="shared" si="6"/>
        <v>7.9606483042160558E-4</v>
      </c>
      <c r="H30">
        <f t="shared" si="4"/>
        <v>-406.74230602043684</v>
      </c>
      <c r="J30">
        <f t="shared" si="0"/>
        <v>79.85018071032016</v>
      </c>
      <c r="K30">
        <f t="shared" si="7"/>
        <v>8046.507180276838</v>
      </c>
      <c r="L30">
        <f t="shared" si="1"/>
        <v>0.28616316841180184</v>
      </c>
      <c r="O30" s="4">
        <v>0</v>
      </c>
      <c r="P30">
        <v>0</v>
      </c>
      <c r="Q30">
        <v>0</v>
      </c>
    </row>
    <row r="31" spans="1:17" x14ac:dyDescent="0.45">
      <c r="A31" s="1">
        <v>42080</v>
      </c>
      <c r="B31">
        <v>43</v>
      </c>
      <c r="C31">
        <f t="shared" si="5"/>
        <v>7346</v>
      </c>
      <c r="D31">
        <v>20</v>
      </c>
      <c r="E31">
        <f t="shared" si="2"/>
        <v>7.088777923294133</v>
      </c>
      <c r="F31">
        <f t="shared" si="3"/>
        <v>8.0988521545556691E-2</v>
      </c>
      <c r="G31">
        <f t="shared" si="6"/>
        <v>7.6902401941725262E-4</v>
      </c>
      <c r="H31">
        <f t="shared" si="4"/>
        <v>-308.32669923634518</v>
      </c>
      <c r="J31">
        <f t="shared" si="0"/>
        <v>77.137821662744031</v>
      </c>
      <c r="K31">
        <f t="shared" si="7"/>
        <v>8123.6450019395816</v>
      </c>
      <c r="L31">
        <f t="shared" si="1"/>
        <v>0.44255620559261777</v>
      </c>
      <c r="O31" s="4">
        <v>0</v>
      </c>
      <c r="P31">
        <v>0</v>
      </c>
      <c r="Q31">
        <v>0</v>
      </c>
    </row>
    <row r="32" spans="1:17" x14ac:dyDescent="0.45">
      <c r="A32" s="1">
        <v>42087</v>
      </c>
      <c r="B32">
        <v>60</v>
      </c>
      <c r="C32">
        <f t="shared" si="5"/>
        <v>7406</v>
      </c>
      <c r="D32">
        <v>21</v>
      </c>
      <c r="E32">
        <f t="shared" si="2"/>
        <v>7.2174198070309563</v>
      </c>
      <c r="F32">
        <f t="shared" si="3"/>
        <v>8.1732644118388653E-2</v>
      </c>
      <c r="G32">
        <f t="shared" si="6"/>
        <v>7.4412257283196226E-4</v>
      </c>
      <c r="H32">
        <f t="shared" si="4"/>
        <v>-432.19828729623947</v>
      </c>
      <c r="J32">
        <f t="shared" si="0"/>
        <v>74.640053976247003</v>
      </c>
      <c r="K32">
        <f t="shared" si="7"/>
        <v>8198.2850559158287</v>
      </c>
      <c r="L32">
        <f t="shared" si="1"/>
        <v>0.1961420604131123</v>
      </c>
      <c r="O32" s="4">
        <v>0</v>
      </c>
      <c r="P32">
        <v>0</v>
      </c>
      <c r="Q32">
        <v>0</v>
      </c>
    </row>
    <row r="33" spans="1:17" x14ac:dyDescent="0.45">
      <c r="A33" s="1">
        <v>42094</v>
      </c>
      <c r="B33">
        <v>59</v>
      </c>
      <c r="C33">
        <f t="shared" si="5"/>
        <v>7465</v>
      </c>
      <c r="D33">
        <v>22</v>
      </c>
      <c r="E33">
        <f t="shared" si="2"/>
        <v>7.3432177314098288</v>
      </c>
      <c r="F33">
        <f t="shared" si="3"/>
        <v>8.2453745160202985E-2</v>
      </c>
      <c r="G33">
        <f t="shared" si="6"/>
        <v>7.2110104181433154E-4</v>
      </c>
      <c r="H33">
        <f t="shared" si="4"/>
        <v>-426.84914606784582</v>
      </c>
      <c r="J33">
        <f t="shared" si="0"/>
        <v>72.330853341152391</v>
      </c>
      <c r="K33">
        <f t="shared" si="7"/>
        <v>8270.6159092569815</v>
      </c>
      <c r="L33">
        <f t="shared" si="1"/>
        <v>0.18430383059738972</v>
      </c>
      <c r="O33" s="4">
        <v>0</v>
      </c>
      <c r="P33">
        <v>0</v>
      </c>
      <c r="Q33">
        <v>0</v>
      </c>
    </row>
    <row r="34" spans="1:17" x14ac:dyDescent="0.45">
      <c r="A34" s="1">
        <v>42101</v>
      </c>
      <c r="B34">
        <v>46</v>
      </c>
      <c r="C34">
        <f t="shared" si="5"/>
        <v>7511</v>
      </c>
      <c r="D34">
        <v>23</v>
      </c>
      <c r="E34">
        <f t="shared" si="2"/>
        <v>7.4663597473569334</v>
      </c>
      <c r="F34">
        <f t="shared" si="3"/>
        <v>8.31534866736241E-2</v>
      </c>
      <c r="G34">
        <f t="shared" si="6"/>
        <v>6.997415134211149E-4</v>
      </c>
      <c r="H34">
        <f t="shared" si="4"/>
        <v>-334.18077965225933</v>
      </c>
      <c r="J34">
        <f t="shared" si="0"/>
        <v>70.188361753900296</v>
      </c>
      <c r="K34">
        <f t="shared" si="7"/>
        <v>8340.8042710108821</v>
      </c>
      <c r="L34">
        <f t="shared" si="1"/>
        <v>0.34462069137204465</v>
      </c>
      <c r="O34" s="4">
        <v>0</v>
      </c>
      <c r="P34">
        <v>0</v>
      </c>
      <c r="Q34">
        <v>0</v>
      </c>
    </row>
    <row r="35" spans="1:17" x14ac:dyDescent="0.45">
      <c r="A35" s="1">
        <v>42108</v>
      </c>
      <c r="B35">
        <v>40</v>
      </c>
      <c r="C35">
        <f t="shared" si="5"/>
        <v>7551</v>
      </c>
      <c r="D35">
        <v>24</v>
      </c>
      <c r="E35">
        <f t="shared" si="2"/>
        <v>7.5870139034205817</v>
      </c>
      <c r="F35">
        <f t="shared" si="3"/>
        <v>8.3833346151432564E-2</v>
      </c>
      <c r="G35">
        <f t="shared" si="6"/>
        <v>6.7985947780846434E-4</v>
      </c>
      <c r="H35">
        <f t="shared" si="4"/>
        <v>-291.74497725723614</v>
      </c>
      <c r="J35">
        <f t="shared" si="0"/>
        <v>68.194071746491773</v>
      </c>
      <c r="K35">
        <f t="shared" si="7"/>
        <v>8408.9983427573734</v>
      </c>
      <c r="L35">
        <f t="shared" si="1"/>
        <v>0.41343874950453019</v>
      </c>
      <c r="O35" s="4">
        <v>0</v>
      </c>
      <c r="P35">
        <v>0</v>
      </c>
      <c r="Q35">
        <v>0</v>
      </c>
    </row>
    <row r="36" spans="1:17" x14ac:dyDescent="0.45">
      <c r="A36" s="1">
        <v>42115</v>
      </c>
      <c r="B36">
        <v>135</v>
      </c>
      <c r="C36">
        <f t="shared" si="5"/>
        <v>7686</v>
      </c>
      <c r="D36">
        <v>25</v>
      </c>
      <c r="E36">
        <f t="shared" si="2"/>
        <v>7.853815102431974</v>
      </c>
      <c r="F36">
        <f t="shared" si="3"/>
        <v>8.5317176788776705E-2</v>
      </c>
      <c r="G36">
        <f t="shared" si="6"/>
        <v>1.4838306373441412E-3</v>
      </c>
      <c r="H36">
        <f t="shared" si="4"/>
        <v>-879.27231598137064</v>
      </c>
      <c r="J36">
        <f t="shared" si="0"/>
        <v>148.83730571628013</v>
      </c>
      <c r="K36">
        <f t="shared" si="7"/>
        <v>8557.8356484736541</v>
      </c>
      <c r="L36">
        <f t="shared" si="1"/>
        <v>9.2969337557462756E-2</v>
      </c>
      <c r="O36" s="4">
        <v>0</v>
      </c>
      <c r="P36">
        <v>1</v>
      </c>
      <c r="Q36">
        <v>0</v>
      </c>
    </row>
    <row r="37" spans="1:17" x14ac:dyDescent="0.45">
      <c r="A37" s="1">
        <v>42122</v>
      </c>
      <c r="B37">
        <v>47</v>
      </c>
      <c r="C37">
        <f t="shared" si="5"/>
        <v>7733</v>
      </c>
      <c r="D37">
        <v>26</v>
      </c>
      <c r="E37">
        <f t="shared" si="2"/>
        <v>7.9699314985797463</v>
      </c>
      <c r="F37">
        <f t="shared" si="3"/>
        <v>8.59548266149327E-2</v>
      </c>
      <c r="G37">
        <f t="shared" si="6"/>
        <v>6.3764982615599486E-4</v>
      </c>
      <c r="H37">
        <f t="shared" si="4"/>
        <v>-345.81290049481544</v>
      </c>
      <c r="J37">
        <f t="shared" si="0"/>
        <v>63.960185028516399</v>
      </c>
      <c r="K37">
        <f t="shared" si="7"/>
        <v>8621.7958335021704</v>
      </c>
      <c r="L37">
        <f t="shared" si="1"/>
        <v>0.26516785436056456</v>
      </c>
      <c r="O37" s="4">
        <v>0</v>
      </c>
      <c r="P37">
        <v>0</v>
      </c>
      <c r="Q37">
        <v>0</v>
      </c>
    </row>
    <row r="38" spans="1:17" x14ac:dyDescent="0.45">
      <c r="A38" s="1">
        <v>42129</v>
      </c>
      <c r="B38">
        <v>43</v>
      </c>
      <c r="C38">
        <f t="shared" si="5"/>
        <v>7776</v>
      </c>
      <c r="D38">
        <v>27</v>
      </c>
      <c r="E38">
        <f t="shared" si="2"/>
        <v>8.0839703949362853</v>
      </c>
      <c r="F38">
        <f t="shared" si="3"/>
        <v>8.6576410278972449E-2</v>
      </c>
      <c r="G38">
        <f t="shared" si="6"/>
        <v>6.2158366403974874E-4</v>
      </c>
      <c r="H38">
        <f t="shared" si="4"/>
        <v>-317.47932170961587</v>
      </c>
      <c r="J38">
        <f t="shared" si="0"/>
        <v>62.348650516152475</v>
      </c>
      <c r="K38">
        <f t="shared" si="7"/>
        <v>8684.1444840183231</v>
      </c>
      <c r="L38">
        <f t="shared" si="1"/>
        <v>0.31032990058285026</v>
      </c>
      <c r="O38" s="4">
        <v>0</v>
      </c>
      <c r="P38">
        <v>0</v>
      </c>
      <c r="Q38">
        <v>0</v>
      </c>
    </row>
    <row r="39" spans="1:17" x14ac:dyDescent="0.45">
      <c r="A39" s="1">
        <v>42136</v>
      </c>
      <c r="B39">
        <v>42</v>
      </c>
      <c r="C39">
        <f t="shared" si="5"/>
        <v>7818</v>
      </c>
      <c r="D39">
        <v>28</v>
      </c>
      <c r="E39">
        <f t="shared" si="2"/>
        <v>8.1960439170564428</v>
      </c>
      <c r="F39">
        <f t="shared" si="3"/>
        <v>8.7182877334356701E-2</v>
      </c>
      <c r="G39">
        <f t="shared" si="6"/>
        <v>6.0646705538425216E-4</v>
      </c>
      <c r="H39">
        <f t="shared" si="4"/>
        <v>-311.13012631218214</v>
      </c>
      <c r="J39">
        <f t="shared" si="0"/>
        <v>60.832362034686312</v>
      </c>
      <c r="K39">
        <f t="shared" si="7"/>
        <v>8744.9768460530086</v>
      </c>
      <c r="L39">
        <f t="shared" si="1"/>
        <v>0.3095780174366432</v>
      </c>
      <c r="O39" s="4">
        <v>0</v>
      </c>
      <c r="P39">
        <v>0</v>
      </c>
      <c r="Q39">
        <v>0</v>
      </c>
    </row>
    <row r="40" spans="1:17" x14ac:dyDescent="0.45">
      <c r="A40" s="1">
        <v>42143</v>
      </c>
      <c r="B40">
        <v>43</v>
      </c>
      <c r="C40">
        <f t="shared" si="5"/>
        <v>7861</v>
      </c>
      <c r="D40">
        <v>29</v>
      </c>
      <c r="E40">
        <f t="shared" si="2"/>
        <v>8.3062543788923655</v>
      </c>
      <c r="F40">
        <f t="shared" si="3"/>
        <v>8.7775090445588733E-2</v>
      </c>
      <c r="G40">
        <f t="shared" si="6"/>
        <v>5.9221311123203169E-4</v>
      </c>
      <c r="H40">
        <f t="shared" si="4"/>
        <v>-319.56069211481639</v>
      </c>
      <c r="J40">
        <f t="shared" si="0"/>
        <v>59.402604089235034</v>
      </c>
      <c r="K40">
        <f t="shared" si="7"/>
        <v>8804.3794501422435</v>
      </c>
      <c r="L40">
        <f t="shared" si="1"/>
        <v>0.27612601064752851</v>
      </c>
      <c r="O40" s="4">
        <v>0</v>
      </c>
      <c r="P40">
        <v>0</v>
      </c>
      <c r="Q40">
        <v>0</v>
      </c>
    </row>
    <row r="41" spans="1:17" x14ac:dyDescent="0.45">
      <c r="A41" s="1">
        <v>42150</v>
      </c>
      <c r="B41">
        <v>40</v>
      </c>
      <c r="C41">
        <f t="shared" si="5"/>
        <v>7901</v>
      </c>
      <c r="D41">
        <v>30</v>
      </c>
      <c r="E41">
        <f t="shared" si="2"/>
        <v>8.4146954479563085</v>
      </c>
      <c r="F41">
        <f t="shared" si="3"/>
        <v>8.8353835989955831E-2</v>
      </c>
      <c r="G41">
        <f t="shared" si="6"/>
        <v>5.7874554436709857E-4</v>
      </c>
      <c r="H41">
        <f t="shared" si="4"/>
        <v>-298.18590605244884</v>
      </c>
      <c r="J41">
        <f t="shared" si="0"/>
        <v>58.05172460455325</v>
      </c>
      <c r="K41">
        <f t="shared" si="7"/>
        <v>8862.4311747467964</v>
      </c>
      <c r="L41">
        <f t="shared" si="1"/>
        <v>0.31095931649784914</v>
      </c>
      <c r="O41" s="4">
        <v>0</v>
      </c>
      <c r="P41">
        <v>0</v>
      </c>
      <c r="Q41">
        <v>0</v>
      </c>
    </row>
    <row r="42" spans="1:17" x14ac:dyDescent="0.45">
      <c r="A42" s="1">
        <v>42157</v>
      </c>
      <c r="B42">
        <v>29</v>
      </c>
      <c r="C42">
        <f t="shared" si="5"/>
        <v>7930</v>
      </c>
      <c r="D42">
        <v>31</v>
      </c>
      <c r="E42">
        <f t="shared" si="2"/>
        <v>8.5214531381079102</v>
      </c>
      <c r="F42">
        <f t="shared" si="3"/>
        <v>8.8919833061849474E-2</v>
      </c>
      <c r="G42">
        <f t="shared" si="6"/>
        <v>5.6599707189364246E-4</v>
      </c>
      <c r="H42">
        <f t="shared" si="4"/>
        <v>-216.83072794011053</v>
      </c>
      <c r="J42">
        <f t="shared" si="0"/>
        <v>56.7729746938872</v>
      </c>
      <c r="K42">
        <f t="shared" si="7"/>
        <v>8919.204149440684</v>
      </c>
      <c r="L42">
        <f t="shared" si="1"/>
        <v>0.48919357922736328</v>
      </c>
      <c r="O42" s="4">
        <v>0</v>
      </c>
      <c r="P42">
        <v>0</v>
      </c>
      <c r="Q42">
        <v>0</v>
      </c>
    </row>
    <row r="43" spans="1:17" x14ac:dyDescent="0.45">
      <c r="A43" s="1">
        <v>42164</v>
      </c>
      <c r="B43">
        <v>397</v>
      </c>
      <c r="C43">
        <f t="shared" si="5"/>
        <v>8327</v>
      </c>
      <c r="D43">
        <v>32</v>
      </c>
      <c r="E43">
        <f t="shared" si="2"/>
        <v>8.9372517918777863</v>
      </c>
      <c r="F43">
        <f t="shared" si="3"/>
        <v>9.1089929212355147E-2</v>
      </c>
      <c r="G43">
        <f t="shared" si="6"/>
        <v>2.1700961505056737E-3</v>
      </c>
      <c r="H43">
        <f t="shared" si="4"/>
        <v>-2434.7945699587699</v>
      </c>
      <c r="J43">
        <f t="shared" si="0"/>
        <v>217.67394206433616</v>
      </c>
      <c r="K43">
        <f t="shared" si="7"/>
        <v>9136.8780915050193</v>
      </c>
      <c r="L43">
        <f t="shared" si="1"/>
        <v>0.8238287791134038</v>
      </c>
      <c r="N43">
        <v>5</v>
      </c>
      <c r="O43" s="4">
        <f>SUM(1,B7,B7^2,B7^3,B7^4)</f>
        <v>4.6675598918297192</v>
      </c>
      <c r="P43">
        <v>0</v>
      </c>
      <c r="Q43">
        <v>0</v>
      </c>
    </row>
    <row r="44" spans="1:17" x14ac:dyDescent="0.45">
      <c r="A44" s="1">
        <v>42171</v>
      </c>
      <c r="B44">
        <v>208</v>
      </c>
      <c r="C44">
        <f t="shared" si="5"/>
        <v>8535</v>
      </c>
      <c r="D44">
        <v>33</v>
      </c>
      <c r="E44">
        <f t="shared" si="2"/>
        <v>9.431315507179777</v>
      </c>
      <c r="F44">
        <f t="shared" si="3"/>
        <v>9.3601323363651012E-2</v>
      </c>
      <c r="G44">
        <f t="shared" si="6"/>
        <v>2.5113941512958649E-3</v>
      </c>
      <c r="H44">
        <f t="shared" si="4"/>
        <v>-1245.2787861850263</v>
      </c>
      <c r="J44">
        <f t="shared" ref="J44:J75" si="8">$F$1*G44</f>
        <v>251.9082229893387</v>
      </c>
      <c r="K44">
        <f t="shared" si="7"/>
        <v>9388.7863144943585</v>
      </c>
      <c r="L44">
        <f t="shared" ref="L44:L75" si="9">ABS(J44-B44)/J44</f>
        <v>0.17430246011142314</v>
      </c>
      <c r="N44">
        <v>7</v>
      </c>
      <c r="O44" s="4">
        <f>SUM(B7^5,B7^6,B7^7,B7^8,B7^9,B7^10,B7^11)</f>
        <v>5.3028921698726261</v>
      </c>
      <c r="P44">
        <v>0</v>
      </c>
      <c r="Q44">
        <v>0</v>
      </c>
    </row>
    <row r="45" spans="1:17" x14ac:dyDescent="0.45">
      <c r="A45" s="1">
        <v>42178</v>
      </c>
      <c r="B45">
        <v>64</v>
      </c>
      <c r="C45">
        <f t="shared" si="5"/>
        <v>8599</v>
      </c>
      <c r="D45">
        <v>34</v>
      </c>
      <c r="E45">
        <f t="shared" si="2"/>
        <v>9.5334746778783419</v>
      </c>
      <c r="F45">
        <f t="shared" si="3"/>
        <v>9.411199472777676E-2</v>
      </c>
      <c r="G45">
        <f t="shared" si="6"/>
        <v>5.1067136412574765E-4</v>
      </c>
      <c r="H45">
        <f t="shared" si="4"/>
        <v>-485.1061950524475</v>
      </c>
      <c r="J45">
        <f t="shared" si="8"/>
        <v>51.223467173434301</v>
      </c>
      <c r="K45">
        <f t="shared" si="7"/>
        <v>9440.0097816677935</v>
      </c>
      <c r="L45">
        <f t="shared" si="9"/>
        <v>0.2494273334389186</v>
      </c>
      <c r="O45" s="4">
        <v>0</v>
      </c>
      <c r="P45">
        <v>0</v>
      </c>
      <c r="Q45">
        <v>0</v>
      </c>
    </row>
    <row r="46" spans="1:17" x14ac:dyDescent="0.45">
      <c r="A46" s="1">
        <v>42185</v>
      </c>
      <c r="B46">
        <v>46</v>
      </c>
      <c r="C46">
        <f t="shared" si="5"/>
        <v>8645</v>
      </c>
      <c r="D46">
        <v>35</v>
      </c>
      <c r="E46">
        <f t="shared" si="2"/>
        <v>9.6342333436602843</v>
      </c>
      <c r="F46">
        <f t="shared" si="3"/>
        <v>9.4612876326868434E-2</v>
      </c>
      <c r="G46">
        <f t="shared" si="6"/>
        <v>5.0088159909167373E-4</v>
      </c>
      <c r="H46">
        <f t="shared" si="4"/>
        <v>-349.56047744252254</v>
      </c>
      <c r="J46">
        <f t="shared" si="8"/>
        <v>50.241493749651248</v>
      </c>
      <c r="K46">
        <f t="shared" si="7"/>
        <v>9490.251275417444</v>
      </c>
      <c r="L46">
        <f t="shared" si="9"/>
        <v>8.4422126674541603E-2</v>
      </c>
      <c r="O46" s="4">
        <v>0</v>
      </c>
      <c r="P46">
        <v>0</v>
      </c>
      <c r="Q46">
        <v>0</v>
      </c>
    </row>
    <row r="47" spans="1:17" x14ac:dyDescent="0.45">
      <c r="A47" s="1">
        <v>42192</v>
      </c>
      <c r="B47">
        <v>37</v>
      </c>
      <c r="C47">
        <f t="shared" si="5"/>
        <v>8682</v>
      </c>
      <c r="D47">
        <v>36</v>
      </c>
      <c r="E47">
        <f t="shared" si="2"/>
        <v>9.7336499193204453</v>
      </c>
      <c r="F47">
        <f t="shared" si="3"/>
        <v>9.5104413252255937E-2</v>
      </c>
      <c r="G47">
        <f t="shared" si="6"/>
        <v>4.9153692538750349E-4</v>
      </c>
      <c r="H47">
        <f t="shared" si="4"/>
        <v>-281.86501925020769</v>
      </c>
      <c r="J47">
        <f t="shared" si="8"/>
        <v>49.304165713740169</v>
      </c>
      <c r="K47">
        <f t="shared" si="7"/>
        <v>9539.5554411311841</v>
      </c>
      <c r="L47">
        <f t="shared" si="9"/>
        <v>0.24955631102609294</v>
      </c>
      <c r="O47" s="4">
        <v>0</v>
      </c>
      <c r="P47">
        <v>0</v>
      </c>
      <c r="Q47">
        <v>0</v>
      </c>
    </row>
    <row r="48" spans="1:17" x14ac:dyDescent="0.45">
      <c r="A48" s="1">
        <v>42199</v>
      </c>
      <c r="B48">
        <v>39</v>
      </c>
      <c r="C48">
        <f t="shared" si="5"/>
        <v>8721</v>
      </c>
      <c r="D48">
        <v>37</v>
      </c>
      <c r="E48">
        <f t="shared" si="2"/>
        <v>9.8317788375221262</v>
      </c>
      <c r="F48">
        <f t="shared" si="3"/>
        <v>9.5587018966227899E-2</v>
      </c>
      <c r="G48">
        <f t="shared" si="6"/>
        <v>4.8260571397196195E-4</v>
      </c>
      <c r="H48">
        <f t="shared" si="4"/>
        <v>-297.81611202986676</v>
      </c>
      <c r="J48">
        <f t="shared" si="8"/>
        <v>48.408310479041042</v>
      </c>
      <c r="K48">
        <f t="shared" si="7"/>
        <v>9587.9637516102248</v>
      </c>
      <c r="L48">
        <f t="shared" si="9"/>
        <v>0.19435320890024621</v>
      </c>
      <c r="O48" s="4">
        <v>0</v>
      </c>
      <c r="P48">
        <v>0</v>
      </c>
      <c r="Q48">
        <v>0</v>
      </c>
    </row>
    <row r="49" spans="1:17" x14ac:dyDescent="0.45">
      <c r="A49" s="1">
        <v>42206</v>
      </c>
      <c r="B49">
        <v>47</v>
      </c>
      <c r="C49">
        <f t="shared" si="5"/>
        <v>8768</v>
      </c>
      <c r="D49">
        <v>38</v>
      </c>
      <c r="E49">
        <f t="shared" si="2"/>
        <v>9.9286709199831371</v>
      </c>
      <c r="F49">
        <f t="shared" si="3"/>
        <v>9.6061078324262139E-2</v>
      </c>
      <c r="G49">
        <f t="shared" si="6"/>
        <v>4.7405935803424004E-4</v>
      </c>
      <c r="H49">
        <f t="shared" si="4"/>
        <v>-359.74636676089341</v>
      </c>
      <c r="J49">
        <f t="shared" si="8"/>
        <v>47.551058607129569</v>
      </c>
      <c r="K49">
        <f t="shared" si="7"/>
        <v>9635.5148102173553</v>
      </c>
      <c r="L49">
        <f t="shared" si="9"/>
        <v>1.1588776848954234E-2</v>
      </c>
      <c r="O49" s="4">
        <v>0</v>
      </c>
      <c r="P49">
        <v>0</v>
      </c>
      <c r="Q49">
        <v>0</v>
      </c>
    </row>
    <row r="50" spans="1:17" x14ac:dyDescent="0.45">
      <c r="A50" s="1">
        <v>42213</v>
      </c>
      <c r="B50">
        <v>120</v>
      </c>
      <c r="C50">
        <f t="shared" si="5"/>
        <v>8888</v>
      </c>
      <c r="D50">
        <v>39</v>
      </c>
      <c r="E50">
        <f t="shared" si="2"/>
        <v>10.144477378978802</v>
      </c>
      <c r="F50">
        <f t="shared" si="3"/>
        <v>9.7108323195208901E-2</v>
      </c>
      <c r="G50">
        <f t="shared" si="6"/>
        <v>1.0472448709467619E-3</v>
      </c>
      <c r="H50">
        <f t="shared" si="4"/>
        <v>-823.39109949466592</v>
      </c>
      <c r="J50">
        <f t="shared" si="8"/>
        <v>105.04507798537873</v>
      </c>
      <c r="K50">
        <f t="shared" si="7"/>
        <v>9740.5598882027334</v>
      </c>
      <c r="L50">
        <f t="shared" si="9"/>
        <v>0.14236670866866183</v>
      </c>
      <c r="O50" s="4">
        <v>0</v>
      </c>
      <c r="P50">
        <v>1</v>
      </c>
      <c r="Q50">
        <v>0</v>
      </c>
    </row>
    <row r="51" spans="1:17" x14ac:dyDescent="0.45">
      <c r="A51" s="1">
        <v>42220</v>
      </c>
      <c r="B51">
        <v>55</v>
      </c>
      <c r="C51">
        <f t="shared" si="5"/>
        <v>8943</v>
      </c>
      <c r="D51">
        <v>40</v>
      </c>
      <c r="E51">
        <f t="shared" si="2"/>
        <v>10.239035412854884</v>
      </c>
      <c r="F51">
        <f t="shared" si="3"/>
        <v>9.7563509774015178E-2</v>
      </c>
      <c r="G51">
        <f t="shared" si="6"/>
        <v>4.55186578806277E-4</v>
      </c>
      <c r="H51">
        <f t="shared" si="4"/>
        <v>-423.2141737865694</v>
      </c>
      <c r="J51">
        <f t="shared" si="8"/>
        <v>45.658003199744343</v>
      </c>
      <c r="K51">
        <f t="shared" si="7"/>
        <v>9786.2178914024771</v>
      </c>
      <c r="L51">
        <f t="shared" si="9"/>
        <v>0.20460808939423716</v>
      </c>
      <c r="O51" s="4">
        <v>0</v>
      </c>
      <c r="P51">
        <v>0</v>
      </c>
      <c r="Q51">
        <v>0</v>
      </c>
    </row>
    <row r="52" spans="1:17" x14ac:dyDescent="0.45">
      <c r="A52" s="1">
        <v>42227</v>
      </c>
      <c r="B52">
        <v>50</v>
      </c>
      <c r="C52">
        <f t="shared" si="5"/>
        <v>8993</v>
      </c>
      <c r="D52">
        <v>41</v>
      </c>
      <c r="E52">
        <f t="shared" si="2"/>
        <v>10.332490506535608</v>
      </c>
      <c r="F52">
        <f t="shared" si="3"/>
        <v>9.8011228821486385E-2</v>
      </c>
      <c r="G52">
        <f t="shared" si="6"/>
        <v>4.4771904747120672E-4</v>
      </c>
      <c r="H52">
        <f t="shared" si="4"/>
        <v>-385.56723242277531</v>
      </c>
      <c r="J52">
        <f t="shared" si="8"/>
        <v>44.908964046426213</v>
      </c>
      <c r="K52">
        <f t="shared" si="7"/>
        <v>9831.1268554489034</v>
      </c>
      <c r="L52">
        <f t="shared" si="9"/>
        <v>0.1133634690016619</v>
      </c>
      <c r="O52" s="4">
        <v>0</v>
      </c>
      <c r="P52">
        <v>0</v>
      </c>
      <c r="Q52">
        <v>0</v>
      </c>
    </row>
    <row r="53" spans="1:17" x14ac:dyDescent="0.45">
      <c r="A53" s="1">
        <v>42234</v>
      </c>
      <c r="B53">
        <v>40</v>
      </c>
      <c r="C53">
        <f t="shared" si="5"/>
        <v>9033</v>
      </c>
      <c r="D53">
        <v>42</v>
      </c>
      <c r="E53">
        <f t="shared" si="2"/>
        <v>10.424881966770453</v>
      </c>
      <c r="F53">
        <f t="shared" si="3"/>
        <v>9.8451771225957718E-2</v>
      </c>
      <c r="G53">
        <f t="shared" si="6"/>
        <v>4.4054240447133353E-4</v>
      </c>
      <c r="H53">
        <f t="shared" si="4"/>
        <v>-309.10015411256188</v>
      </c>
      <c r="J53">
        <f t="shared" si="8"/>
        <v>44.189102775667862</v>
      </c>
      <c r="K53">
        <f t="shared" si="7"/>
        <v>9875.3159582245717</v>
      </c>
      <c r="L53">
        <f t="shared" si="9"/>
        <v>9.4799453089926405E-2</v>
      </c>
      <c r="O53" s="4">
        <v>0</v>
      </c>
      <c r="P53">
        <v>0</v>
      </c>
      <c r="Q53">
        <v>0</v>
      </c>
    </row>
    <row r="54" spans="1:17" x14ac:dyDescent="0.45">
      <c r="A54" s="1">
        <v>42241</v>
      </c>
      <c r="B54">
        <v>32</v>
      </c>
      <c r="C54">
        <f t="shared" si="5"/>
        <v>9065</v>
      </c>
      <c r="D54">
        <v>43</v>
      </c>
      <c r="E54">
        <f t="shared" si="2"/>
        <v>10.51624680165083</v>
      </c>
      <c r="F54">
        <f t="shared" si="3"/>
        <v>9.8885410111912209E-2</v>
      </c>
      <c r="G54">
        <f t="shared" si="6"/>
        <v>4.3363888595449041E-4</v>
      </c>
      <c r="H54">
        <f t="shared" si="4"/>
        <v>-247.7855497673803</v>
      </c>
      <c r="J54">
        <f t="shared" si="8"/>
        <v>43.496637564241531</v>
      </c>
      <c r="K54">
        <f t="shared" si="7"/>
        <v>9918.8125957888133</v>
      </c>
      <c r="L54">
        <f t="shared" si="9"/>
        <v>0.26431094926042942</v>
      </c>
      <c r="O54" s="4">
        <v>0</v>
      </c>
      <c r="P54">
        <v>0</v>
      </c>
      <c r="Q54">
        <v>0</v>
      </c>
    </row>
    <row r="55" spans="1:17" x14ac:dyDescent="0.45">
      <c r="A55" s="1">
        <v>42248</v>
      </c>
      <c r="B55">
        <v>44</v>
      </c>
      <c r="C55">
        <f t="shared" si="5"/>
        <v>9109</v>
      </c>
      <c r="D55">
        <v>44</v>
      </c>
      <c r="E55">
        <f t="shared" si="2"/>
        <v>10.606619905118539</v>
      </c>
      <c r="F55">
        <f t="shared" si="3"/>
        <v>9.9312402303440628E-2</v>
      </c>
      <c r="G55">
        <f t="shared" si="6"/>
        <v>4.2699219152841916E-4</v>
      </c>
      <c r="H55">
        <f t="shared" si="4"/>
        <v>-341.38477259574802</v>
      </c>
      <c r="J55">
        <f t="shared" si="8"/>
        <v>42.829933382916273</v>
      </c>
      <c r="K55">
        <f t="shared" si="7"/>
        <v>9961.6425291717296</v>
      </c>
      <c r="L55">
        <f t="shared" si="9"/>
        <v>2.7318898832339421E-2</v>
      </c>
      <c r="O55" s="4">
        <v>0</v>
      </c>
      <c r="P55">
        <v>0</v>
      </c>
      <c r="Q55">
        <v>0</v>
      </c>
    </row>
    <row r="56" spans="1:17" x14ac:dyDescent="0.45">
      <c r="A56" s="1">
        <v>42255</v>
      </c>
      <c r="B56">
        <v>48</v>
      </c>
      <c r="C56">
        <f t="shared" si="5"/>
        <v>9157</v>
      </c>
      <c r="D56">
        <v>45</v>
      </c>
      <c r="E56">
        <f t="shared" si="2"/>
        <v>10.696034222825364</v>
      </c>
      <c r="F56">
        <f t="shared" si="3"/>
        <v>9.973298963717947E-2</v>
      </c>
      <c r="G56">
        <f t="shared" si="6"/>
        <v>4.2058733373884216E-4</v>
      </c>
      <c r="H56">
        <f t="shared" si="4"/>
        <v>-373.14520367485113</v>
      </c>
      <c r="J56">
        <f t="shared" si="8"/>
        <v>42.187486898186165</v>
      </c>
      <c r="K56">
        <f t="shared" si="7"/>
        <v>10003.830016069916</v>
      </c>
      <c r="L56">
        <f t="shared" si="9"/>
        <v>0.13777813112787576</v>
      </c>
      <c r="O56" s="4">
        <v>0</v>
      </c>
      <c r="P56">
        <v>0</v>
      </c>
      <c r="Q56">
        <v>0</v>
      </c>
    </row>
    <row r="57" spans="1:17" x14ac:dyDescent="0.45">
      <c r="A57" s="1">
        <v>42262</v>
      </c>
      <c r="B57">
        <v>56</v>
      </c>
      <c r="C57">
        <f t="shared" si="5"/>
        <v>9213</v>
      </c>
      <c r="D57">
        <v>46</v>
      </c>
      <c r="E57">
        <f t="shared" si="2"/>
        <v>10.784520901599628</v>
      </c>
      <c r="F57">
        <f t="shared" si="3"/>
        <v>0.1001474001431637</v>
      </c>
      <c r="G57">
        <f t="shared" si="6"/>
        <v>4.1441050598423068E-4</v>
      </c>
      <c r="H57">
        <f t="shared" si="4"/>
        <v>-436.16459684346165</v>
      </c>
      <c r="J57">
        <f t="shared" si="8"/>
        <v>41.567913223312189</v>
      </c>
      <c r="K57">
        <f t="shared" si="7"/>
        <v>10045.397929293229</v>
      </c>
      <c r="L57">
        <f t="shared" si="9"/>
        <v>0.34719295864469768</v>
      </c>
      <c r="O57" s="4">
        <v>0</v>
      </c>
      <c r="P57">
        <v>0</v>
      </c>
      <c r="Q57">
        <v>0</v>
      </c>
    </row>
    <row r="58" spans="1:17" x14ac:dyDescent="0.45">
      <c r="A58" s="1">
        <v>42269</v>
      </c>
      <c r="B58">
        <v>60</v>
      </c>
      <c r="C58">
        <f t="shared" si="5"/>
        <v>9273</v>
      </c>
      <c r="D58">
        <v>47</v>
      </c>
      <c r="E58">
        <f t="shared" si="2"/>
        <v>10.872109424459639</v>
      </c>
      <c r="F58">
        <f t="shared" si="3"/>
        <v>0.10055584910942628</v>
      </c>
      <c r="G58">
        <f t="shared" si="6"/>
        <v>4.0844896626257565E-4</v>
      </c>
      <c r="H58">
        <f t="shared" si="4"/>
        <v>-468.18861486350073</v>
      </c>
      <c r="J58">
        <f t="shared" si="8"/>
        <v>40.969934257410884</v>
      </c>
      <c r="K58">
        <f t="shared" si="7"/>
        <v>10086.36786355064</v>
      </c>
      <c r="L58">
        <f t="shared" si="9"/>
        <v>0.464488559415905</v>
      </c>
      <c r="O58" s="4">
        <v>0</v>
      </c>
      <c r="P58">
        <v>0</v>
      </c>
      <c r="Q58">
        <v>0</v>
      </c>
    </row>
    <row r="59" spans="1:17" x14ac:dyDescent="0.45">
      <c r="A59" s="1">
        <v>42276</v>
      </c>
      <c r="B59">
        <v>52</v>
      </c>
      <c r="C59">
        <f t="shared" si="5"/>
        <v>9325</v>
      </c>
      <c r="D59">
        <v>48</v>
      </c>
      <c r="E59">
        <f t="shared" si="2"/>
        <v>10.958827732848256</v>
      </c>
      <c r="F59">
        <f t="shared" si="3"/>
        <v>0.10095854004398508</v>
      </c>
      <c r="G59">
        <f t="shared" si="6"/>
        <v>4.0269093455880256E-4</v>
      </c>
      <c r="H59">
        <f t="shared" si="4"/>
        <v>-406.5017425045001</v>
      </c>
      <c r="J59">
        <f t="shared" si="8"/>
        <v>40.392368392783339</v>
      </c>
      <c r="K59">
        <f t="shared" si="7"/>
        <v>10126.760231943425</v>
      </c>
      <c r="L59">
        <f t="shared" si="9"/>
        <v>0.28737189892758369</v>
      </c>
      <c r="O59" s="4">
        <v>0</v>
      </c>
      <c r="P59">
        <v>0</v>
      </c>
      <c r="Q59">
        <v>0</v>
      </c>
    </row>
    <row r="60" spans="1:17" x14ac:dyDescent="0.45">
      <c r="A60" s="1">
        <v>42283</v>
      </c>
      <c r="B60">
        <v>42</v>
      </c>
      <c r="C60">
        <f t="shared" si="5"/>
        <v>9367</v>
      </c>
      <c r="D60">
        <v>49</v>
      </c>
      <c r="E60">
        <f t="shared" si="2"/>
        <v>11.044702337538059</v>
      </c>
      <c r="F60">
        <f t="shared" si="3"/>
        <v>0.10135566554601239</v>
      </c>
      <c r="G60">
        <f t="shared" si="6"/>
        <v>3.9712550202730679E-4</v>
      </c>
      <c r="H60">
        <f t="shared" si="4"/>
        <v>-328.91284445128269</v>
      </c>
      <c r="J60">
        <f t="shared" si="8"/>
        <v>39.834121405366915</v>
      </c>
      <c r="K60">
        <f t="shared" si="7"/>
        <v>10166.594353348792</v>
      </c>
      <c r="L60">
        <f t="shared" si="9"/>
        <v>5.4372445486930529E-2</v>
      </c>
      <c r="O60" s="4">
        <v>0</v>
      </c>
      <c r="P60">
        <v>0</v>
      </c>
      <c r="Q60">
        <v>0</v>
      </c>
    </row>
    <row r="61" spans="1:17" x14ac:dyDescent="0.45">
      <c r="A61" s="1">
        <v>42290</v>
      </c>
      <c r="B61">
        <v>50</v>
      </c>
      <c r="C61">
        <f t="shared" si="5"/>
        <v>9417</v>
      </c>
      <c r="D61">
        <v>50</v>
      </c>
      <c r="E61">
        <f t="shared" si="2"/>
        <v>11.129758419466114</v>
      </c>
      <c r="F61">
        <f t="shared" si="3"/>
        <v>0.10174740809641114</v>
      </c>
      <c r="G61">
        <f t="shared" si="6"/>
        <v>3.9174255039875483E-4</v>
      </c>
      <c r="H61">
        <f t="shared" si="4"/>
        <v>-392.2452846560725</v>
      </c>
      <c r="J61">
        <f t="shared" si="8"/>
        <v>39.294178370743538</v>
      </c>
      <c r="K61">
        <f t="shared" si="7"/>
        <v>10205.888531719535</v>
      </c>
      <c r="L61">
        <f t="shared" si="9"/>
        <v>0.2724531234180857</v>
      </c>
      <c r="O61" s="4">
        <v>0</v>
      </c>
      <c r="P61">
        <v>0</v>
      </c>
      <c r="Q61">
        <v>0</v>
      </c>
    </row>
    <row r="62" spans="1:17" x14ac:dyDescent="0.45">
      <c r="A62" s="1">
        <v>42297</v>
      </c>
      <c r="B62">
        <v>58</v>
      </c>
      <c r="C62">
        <f t="shared" si="5"/>
        <v>9475</v>
      </c>
      <c r="D62">
        <v>51</v>
      </c>
      <c r="E62">
        <f t="shared" si="2"/>
        <v>11.214019921595114</v>
      </c>
      <c r="F62">
        <f t="shared" si="3"/>
        <v>0.10213394077669757</v>
      </c>
      <c r="G62">
        <f t="shared" si="6"/>
        <v>3.8653268028643328E-4</v>
      </c>
      <c r="H62">
        <f t="shared" si="4"/>
        <v>-455.78106006683095</v>
      </c>
      <c r="J62">
        <f t="shared" si="8"/>
        <v>38.771596472827198</v>
      </c>
      <c r="K62">
        <f t="shared" si="7"/>
        <v>10244.660128192361</v>
      </c>
      <c r="L62">
        <f t="shared" si="9"/>
        <v>0.49594046354652671</v>
      </c>
      <c r="O62" s="4">
        <v>0</v>
      </c>
      <c r="P62">
        <v>0</v>
      </c>
      <c r="Q62">
        <v>0</v>
      </c>
    </row>
    <row r="63" spans="1:17" x14ac:dyDescent="0.45">
      <c r="A63" s="1">
        <v>42304</v>
      </c>
      <c r="B63">
        <v>422</v>
      </c>
      <c r="C63">
        <f t="shared" si="5"/>
        <v>9897</v>
      </c>
      <c r="D63">
        <v>52</v>
      </c>
      <c r="E63">
        <f t="shared" si="2"/>
        <v>11.961770434928392</v>
      </c>
      <c r="F63">
        <f t="shared" si="3"/>
        <v>0.10549910066831103</v>
      </c>
      <c r="G63">
        <f t="shared" si="6"/>
        <v>3.3651598916134562E-3</v>
      </c>
      <c r="H63">
        <f t="shared" si="4"/>
        <v>-2402.9860759937405</v>
      </c>
      <c r="J63">
        <f t="shared" si="8"/>
        <v>337.54615854860026</v>
      </c>
      <c r="K63">
        <f t="shared" si="7"/>
        <v>10582.206286740962</v>
      </c>
      <c r="L63">
        <f t="shared" si="9"/>
        <v>0.2501993855137889</v>
      </c>
      <c r="O63" s="4">
        <v>0</v>
      </c>
      <c r="P63">
        <v>1</v>
      </c>
      <c r="Q63">
        <v>1</v>
      </c>
    </row>
    <row r="64" spans="1:17" x14ac:dyDescent="0.45">
      <c r="A64" s="1">
        <v>42311</v>
      </c>
      <c r="B64">
        <v>171</v>
      </c>
      <c r="C64">
        <f t="shared" si="5"/>
        <v>10068</v>
      </c>
      <c r="D64">
        <v>53</v>
      </c>
      <c r="E64">
        <f t="shared" si="2"/>
        <v>12.290393076677789</v>
      </c>
      <c r="F64">
        <f t="shared" si="3"/>
        <v>0.10694282951596368</v>
      </c>
      <c r="G64">
        <f t="shared" si="6"/>
        <v>1.4437288476526478E-3</v>
      </c>
      <c r="H64">
        <f t="shared" si="4"/>
        <v>-1118.429951947041</v>
      </c>
      <c r="J64">
        <f t="shared" si="8"/>
        <v>144.81485046979333</v>
      </c>
      <c r="K64">
        <f t="shared" si="7"/>
        <v>10727.021137210755</v>
      </c>
      <c r="L64">
        <f t="shared" si="9"/>
        <v>0.18081812359201785</v>
      </c>
      <c r="O64" s="4">
        <v>0</v>
      </c>
      <c r="P64">
        <v>0</v>
      </c>
      <c r="Q64">
        <v>1</v>
      </c>
    </row>
    <row r="65" spans="1:17" x14ac:dyDescent="0.45">
      <c r="A65" s="1">
        <v>42318</v>
      </c>
      <c r="B65">
        <v>253</v>
      </c>
      <c r="C65">
        <f t="shared" si="5"/>
        <v>10321</v>
      </c>
      <c r="D65">
        <v>54</v>
      </c>
      <c r="E65">
        <f t="shared" si="2"/>
        <v>13.024893295535829</v>
      </c>
      <c r="F65">
        <f t="shared" si="3"/>
        <v>0.11009747632408495</v>
      </c>
      <c r="G65">
        <f t="shared" si="6"/>
        <v>3.1546468081212753E-3</v>
      </c>
      <c r="H65">
        <f t="shared" si="4"/>
        <v>-1456.9963201999574</v>
      </c>
      <c r="J65">
        <f t="shared" si="8"/>
        <v>316.4304062676776</v>
      </c>
      <c r="K65">
        <f t="shared" si="7"/>
        <v>11043.451543478433</v>
      </c>
      <c r="L65">
        <f t="shared" si="9"/>
        <v>0.20045610349474441</v>
      </c>
      <c r="O65" s="4">
        <v>0</v>
      </c>
      <c r="P65">
        <v>1</v>
      </c>
      <c r="Q65">
        <v>1</v>
      </c>
    </row>
    <row r="66" spans="1:17" x14ac:dyDescent="0.45">
      <c r="A66" s="1">
        <v>42325</v>
      </c>
      <c r="B66">
        <v>97</v>
      </c>
      <c r="C66">
        <f t="shared" si="5"/>
        <v>10418</v>
      </c>
      <c r="D66">
        <v>55</v>
      </c>
      <c r="E66">
        <f t="shared" si="2"/>
        <v>13.106193937592058</v>
      </c>
      <c r="F66">
        <f t="shared" si="3"/>
        <v>0.11044079315648847</v>
      </c>
      <c r="G66">
        <f t="shared" si="6"/>
        <v>3.433168324035174E-4</v>
      </c>
      <c r="H66">
        <f t="shared" si="4"/>
        <v>-773.75511226985668</v>
      </c>
      <c r="J66">
        <f t="shared" si="8"/>
        <v>34.436782107051286</v>
      </c>
      <c r="K66">
        <f t="shared" si="7"/>
        <v>11077.888325585485</v>
      </c>
      <c r="L66">
        <f t="shared" si="9"/>
        <v>1.8167556335102011</v>
      </c>
      <c r="O66" s="4">
        <v>0</v>
      </c>
      <c r="P66">
        <v>0</v>
      </c>
      <c r="Q66">
        <v>0</v>
      </c>
    </row>
    <row r="67" spans="1:17" x14ac:dyDescent="0.45">
      <c r="A67" s="1">
        <v>42332</v>
      </c>
      <c r="B67">
        <v>187</v>
      </c>
      <c r="C67">
        <f t="shared" si="5"/>
        <v>10605</v>
      </c>
      <c r="D67">
        <v>56</v>
      </c>
      <c r="E67">
        <f t="shared" si="2"/>
        <v>13.287966477217589</v>
      </c>
      <c r="F67">
        <f t="shared" si="3"/>
        <v>0.11120431178178458</v>
      </c>
      <c r="G67">
        <f t="shared" si="6"/>
        <v>7.6351862529611125E-4</v>
      </c>
      <c r="H67">
        <f t="shared" si="4"/>
        <v>-1342.2061582889291</v>
      </c>
      <c r="J67">
        <f t="shared" si="8"/>
        <v>76.585596895796527</v>
      </c>
      <c r="K67">
        <f t="shared" si="7"/>
        <v>11154.473922481282</v>
      </c>
      <c r="L67">
        <f t="shared" si="9"/>
        <v>1.4417123790839537</v>
      </c>
      <c r="O67" s="4">
        <v>0</v>
      </c>
      <c r="P67">
        <v>1</v>
      </c>
      <c r="Q67">
        <v>0</v>
      </c>
    </row>
    <row r="68" spans="1:17" x14ac:dyDescent="0.45">
      <c r="A68" s="1">
        <v>42339</v>
      </c>
      <c r="B68">
        <v>115</v>
      </c>
      <c r="C68">
        <f t="shared" si="5"/>
        <v>10720</v>
      </c>
      <c r="D68">
        <v>57</v>
      </c>
      <c r="E68">
        <f t="shared" si="2"/>
        <v>13.367903695500164</v>
      </c>
      <c r="F68">
        <f t="shared" si="3"/>
        <v>0.11153832191908519</v>
      </c>
      <c r="G68">
        <f t="shared" si="6"/>
        <v>3.3401013730061102E-4</v>
      </c>
      <c r="H68">
        <f t="shared" si="4"/>
        <v>-920.49900963860364</v>
      </c>
      <c r="J68">
        <f t="shared" si="8"/>
        <v>33.50326355757668</v>
      </c>
      <c r="K68">
        <f t="shared" si="7"/>
        <v>11187.977186038859</v>
      </c>
      <c r="L68">
        <f t="shared" si="9"/>
        <v>2.432501427879346</v>
      </c>
      <c r="O68" s="4">
        <v>0</v>
      </c>
      <c r="P68">
        <v>0</v>
      </c>
      <c r="Q68">
        <v>0</v>
      </c>
    </row>
    <row r="69" spans="1:17" x14ac:dyDescent="0.45">
      <c r="A69" s="1">
        <v>42346</v>
      </c>
      <c r="B69">
        <v>72</v>
      </c>
      <c r="C69">
        <f t="shared" si="5"/>
        <v>10792</v>
      </c>
      <c r="D69">
        <v>58</v>
      </c>
      <c r="E69">
        <f t="shared" si="2"/>
        <v>13.447185496270134</v>
      </c>
      <c r="F69">
        <f t="shared" si="3"/>
        <v>0.11186854552141023</v>
      </c>
      <c r="G69">
        <f t="shared" si="6"/>
        <v>3.3022360232504155E-4</v>
      </c>
      <c r="H69">
        <f t="shared" si="4"/>
        <v>-577.1333196112447</v>
      </c>
      <c r="J69">
        <f t="shared" si="8"/>
        <v>33.123450895955841</v>
      </c>
      <c r="K69">
        <f t="shared" si="7"/>
        <v>11221.100636934814</v>
      </c>
      <c r="L69">
        <f t="shared" si="9"/>
        <v>1.1736865589928835</v>
      </c>
      <c r="O69" s="4">
        <v>0</v>
      </c>
      <c r="P69">
        <v>0</v>
      </c>
      <c r="Q69">
        <v>0</v>
      </c>
    </row>
    <row r="70" spans="1:17" x14ac:dyDescent="0.45">
      <c r="A70" s="1">
        <v>42353</v>
      </c>
      <c r="B70">
        <v>63</v>
      </c>
      <c r="C70">
        <f t="shared" si="5"/>
        <v>10855</v>
      </c>
      <c r="D70">
        <v>59</v>
      </c>
      <c r="E70">
        <f t="shared" si="2"/>
        <v>13.525828417142696</v>
      </c>
      <c r="F70">
        <f t="shared" si="3"/>
        <v>0.11219508594984628</v>
      </c>
      <c r="G70">
        <f t="shared" si="6"/>
        <v>3.2654042843605069E-4</v>
      </c>
      <c r="H70">
        <f t="shared" si="4"/>
        <v>-505.69827797282431</v>
      </c>
      <c r="J70">
        <f t="shared" si="8"/>
        <v>32.754005984706978</v>
      </c>
      <c r="K70">
        <f t="shared" si="7"/>
        <v>11253.854642919521</v>
      </c>
      <c r="L70">
        <f t="shared" si="9"/>
        <v>0.92342884804426795</v>
      </c>
      <c r="O70" s="4">
        <v>0</v>
      </c>
      <c r="P70">
        <v>0</v>
      </c>
      <c r="Q70">
        <v>0</v>
      </c>
    </row>
    <row r="71" spans="1:17" x14ac:dyDescent="0.45">
      <c r="A71" s="1">
        <v>42360</v>
      </c>
      <c r="B71">
        <v>416</v>
      </c>
      <c r="C71">
        <f t="shared" si="5"/>
        <v>11271</v>
      </c>
      <c r="D71">
        <v>60</v>
      </c>
      <c r="E71">
        <f t="shared" si="2"/>
        <v>14.027381436265376</v>
      </c>
      <c r="F71">
        <f t="shared" si="3"/>
        <v>0.11425424153094965</v>
      </c>
      <c r="G71">
        <f t="shared" si="6"/>
        <v>2.0591555811033668E-3</v>
      </c>
      <c r="H71">
        <f t="shared" si="4"/>
        <v>-2573.1510655981797</v>
      </c>
      <c r="J71">
        <f t="shared" si="8"/>
        <v>206.54592311870786</v>
      </c>
      <c r="K71">
        <f t="shared" si="7"/>
        <v>11460.40056603823</v>
      </c>
      <c r="L71">
        <f t="shared" si="9"/>
        <v>1.0140799378592085</v>
      </c>
      <c r="N71">
        <v>7</v>
      </c>
      <c r="O71" s="4">
        <f>SUM(1,B7,B7^2,B7^3,B7^4,B7^5,B7^6)</f>
        <v>6.3174783537217074</v>
      </c>
      <c r="P71">
        <v>0</v>
      </c>
      <c r="Q71">
        <v>0</v>
      </c>
    </row>
    <row r="72" spans="1:17" x14ac:dyDescent="0.45">
      <c r="A72" s="1">
        <v>42367</v>
      </c>
      <c r="B72">
        <v>324</v>
      </c>
      <c r="C72">
        <f t="shared" si="5"/>
        <v>11595</v>
      </c>
      <c r="D72">
        <v>61</v>
      </c>
      <c r="E72">
        <f t="shared" si="2"/>
        <v>14.359475526008207</v>
      </c>
      <c r="F72">
        <f t="shared" si="3"/>
        <v>0.11559612798153063</v>
      </c>
      <c r="G72">
        <f t="shared" si="6"/>
        <v>1.3418864505809758E-3</v>
      </c>
      <c r="H72">
        <f t="shared" si="4"/>
        <v>-2142.8319493758045</v>
      </c>
      <c r="J72">
        <f t="shared" si="8"/>
        <v>134.59943396177059</v>
      </c>
      <c r="K72">
        <f t="shared" si="7"/>
        <v>11595</v>
      </c>
      <c r="L72">
        <f t="shared" si="9"/>
        <v>1.4071423665275118</v>
      </c>
      <c r="N72">
        <v>7</v>
      </c>
      <c r="O72" s="4">
        <f>SUM(B7^7,B7^8,B7^9,B7^10,B7^11,B7^12,B7^13)</f>
        <v>4.944249856820929</v>
      </c>
      <c r="P72">
        <v>0</v>
      </c>
      <c r="Q72">
        <v>0</v>
      </c>
    </row>
    <row r="73" spans="1:17" x14ac:dyDescent="0.45">
      <c r="A73" s="1">
        <v>42374</v>
      </c>
      <c r="B73">
        <v>86</v>
      </c>
      <c r="C73">
        <f t="shared" si="5"/>
        <v>11681</v>
      </c>
      <c r="D73">
        <v>62</v>
      </c>
      <c r="E73">
        <f t="shared" si="2"/>
        <v>14.436294333824074</v>
      </c>
      <c r="F73">
        <f t="shared" si="3"/>
        <v>0.11590416018278438</v>
      </c>
      <c r="G73">
        <f t="shared" si="6"/>
        <v>3.0803220125374953E-4</v>
      </c>
      <c r="H73">
        <f>((100000-SUM(B12:B72))*IFERROR(LN(1-F72),-10000))</f>
        <v>-10859.798553282861</v>
      </c>
      <c r="J73">
        <f t="shared" si="8"/>
        <v>30.897517381446232</v>
      </c>
      <c r="K73">
        <f t="shared" si="7"/>
        <v>11625.897517381447</v>
      </c>
      <c r="L73">
        <f t="shared" si="9"/>
        <v>1.7833951491404441</v>
      </c>
      <c r="O73" s="4">
        <v>0</v>
      </c>
      <c r="Q73">
        <v>0</v>
      </c>
    </row>
    <row r="74" spans="1:17" x14ac:dyDescent="0.45">
      <c r="A74" s="1">
        <v>42381</v>
      </c>
      <c r="B74">
        <v>53</v>
      </c>
      <c r="C74">
        <f t="shared" si="5"/>
        <v>11734</v>
      </c>
      <c r="D74">
        <v>63</v>
      </c>
      <c r="E74">
        <f t="shared" si="2"/>
        <v>14.512533900390665</v>
      </c>
      <c r="F74">
        <f t="shared" si="3"/>
        <v>0.11620900448768723</v>
      </c>
      <c r="G74">
        <f t="shared" si="6"/>
        <v>3.0484430490285153E-4</v>
      </c>
      <c r="J74">
        <f t="shared" si="8"/>
        <v>30.577751842287618</v>
      </c>
      <c r="K74">
        <f t="shared" si="7"/>
        <v>11656.475269223734</v>
      </c>
      <c r="L74">
        <f t="shared" si="9"/>
        <v>0.73328635386148466</v>
      </c>
      <c r="O74" s="4">
        <v>0</v>
      </c>
      <c r="Q74">
        <v>0</v>
      </c>
    </row>
    <row r="75" spans="1:17" x14ac:dyDescent="0.45">
      <c r="A75" s="1">
        <v>42388</v>
      </c>
      <c r="B75">
        <v>45</v>
      </c>
      <c r="C75">
        <f t="shared" si="5"/>
        <v>11779</v>
      </c>
      <c r="D75">
        <v>64</v>
      </c>
      <c r="E75">
        <f t="shared" si="2"/>
        <v>14.588207685378075</v>
      </c>
      <c r="F75">
        <f t="shared" si="3"/>
        <v>0.11651074070781231</v>
      </c>
      <c r="G75">
        <f t="shared" si="6"/>
        <v>3.0173622012508172E-4</v>
      </c>
      <c r="J75">
        <f t="shared" si="8"/>
        <v>30.265991892992442</v>
      </c>
      <c r="K75">
        <f t="shared" si="7"/>
        <v>11686.741261116727</v>
      </c>
      <c r="L75">
        <f t="shared" si="9"/>
        <v>0.4868172884966297</v>
      </c>
      <c r="O75" s="4">
        <v>0</v>
      </c>
      <c r="Q75">
        <v>0</v>
      </c>
    </row>
    <row r="76" spans="1:17" x14ac:dyDescent="0.45">
      <c r="A76" s="1">
        <v>42395</v>
      </c>
      <c r="B76">
        <v>54</v>
      </c>
      <c r="C76">
        <f t="shared" si="5"/>
        <v>11833</v>
      </c>
      <c r="D76">
        <v>65</v>
      </c>
      <c r="E76">
        <f t="shared" si="2"/>
        <v>14.663328630995498</v>
      </c>
      <c r="F76">
        <f t="shared" si="3"/>
        <v>0.11680944548053884</v>
      </c>
      <c r="G76">
        <f t="shared" si="6"/>
        <v>2.987047727265324E-4</v>
      </c>
      <c r="J76">
        <f t="shared" ref="J76:J107" si="10">$F$1*G76</f>
        <v>29.961919142460559</v>
      </c>
      <c r="K76">
        <f t="shared" si="7"/>
        <v>11716.703180259188</v>
      </c>
      <c r="L76">
        <f t="shared" ref="L76:L107" si="11">ABS(J76-B76)/J76</f>
        <v>0.80228775544200215</v>
      </c>
      <c r="O76" s="4">
        <v>0</v>
      </c>
      <c r="Q76">
        <v>0</v>
      </c>
    </row>
    <row r="77" spans="1:17" x14ac:dyDescent="0.45">
      <c r="A77" s="1">
        <v>42402</v>
      </c>
      <c r="B77">
        <v>97</v>
      </c>
      <c r="C77">
        <f t="shared" si="5"/>
        <v>11930</v>
      </c>
      <c r="D77">
        <v>66</v>
      </c>
      <c r="E77">
        <f t="shared" ref="E77:E124" si="12">(D77^$B$3-(D77-1)^$B$3)*EXP(SUMPRODUCT(O77:Q77,$O$11:$Q$11))+E76</f>
        <v>14.737909189514161</v>
      </c>
      <c r="F77">
        <f t="shared" ref="F77:F124" si="13">(1-EXP(-$B$1*E77^$B$3))*(1-$B$4)+$B$4</f>
        <v>0.11710519244118156</v>
      </c>
      <c r="G77">
        <f t="shared" si="6"/>
        <v>2.9574696064271766E-4</v>
      </c>
      <c r="J77">
        <f t="shared" si="10"/>
        <v>29.665232465227639</v>
      </c>
      <c r="K77">
        <f t="shared" si="7"/>
        <v>11746.368412724416</v>
      </c>
      <c r="L77">
        <f t="shared" si="11"/>
        <v>2.2698209971453758</v>
      </c>
      <c r="O77" s="4">
        <v>0</v>
      </c>
      <c r="Q77">
        <v>0</v>
      </c>
    </row>
    <row r="78" spans="1:17" x14ac:dyDescent="0.45">
      <c r="A78" s="1">
        <v>42409</v>
      </c>
      <c r="B78">
        <v>110</v>
      </c>
      <c r="C78">
        <f t="shared" ref="C78:C124" si="14">B78+C77</f>
        <v>12040</v>
      </c>
      <c r="D78">
        <v>67</v>
      </c>
      <c r="E78">
        <f t="shared" si="12"/>
        <v>14.811961348932806</v>
      </c>
      <c r="F78">
        <f t="shared" si="13"/>
        <v>0.11739805238335799</v>
      </c>
      <c r="G78">
        <f t="shared" ref="G78:G124" si="15">F78-F77</f>
        <v>2.9285994217642664E-4</v>
      </c>
      <c r="J78">
        <f t="shared" si="10"/>
        <v>29.375646821649742</v>
      </c>
      <c r="K78">
        <f t="shared" ref="K78:K124" si="16">J78+K77</f>
        <v>11775.744059546065</v>
      </c>
      <c r="L78">
        <f t="shared" si="11"/>
        <v>2.7445983970276502</v>
      </c>
      <c r="O78" s="4">
        <v>0</v>
      </c>
      <c r="Q78">
        <v>0</v>
      </c>
    </row>
    <row r="79" spans="1:17" x14ac:dyDescent="0.45">
      <c r="A79" s="1">
        <v>42416</v>
      </c>
      <c r="B79">
        <v>40</v>
      </c>
      <c r="C79">
        <f t="shared" si="14"/>
        <v>12080</v>
      </c>
      <c r="D79">
        <v>68</v>
      </c>
      <c r="E79">
        <f t="shared" si="12"/>
        <v>14.885496656936841</v>
      </c>
      <c r="F79">
        <f t="shared" si="13"/>
        <v>0.1176880934085589</v>
      </c>
      <c r="G79">
        <f t="shared" si="15"/>
        <v>2.9004102520091557E-4</v>
      </c>
      <c r="J79">
        <f t="shared" si="10"/>
        <v>29.092892174917342</v>
      </c>
      <c r="K79">
        <f t="shared" si="16"/>
        <v>11804.836951720983</v>
      </c>
      <c r="L79">
        <f t="shared" si="11"/>
        <v>0.37490627468403792</v>
      </c>
      <c r="O79" s="4">
        <v>0</v>
      </c>
      <c r="Q79">
        <v>0</v>
      </c>
    </row>
    <row r="80" spans="1:17" x14ac:dyDescent="0.45">
      <c r="A80" s="1">
        <v>42423</v>
      </c>
      <c r="B80">
        <v>31</v>
      </c>
      <c r="C80">
        <f t="shared" si="14"/>
        <v>12111</v>
      </c>
      <c r="D80">
        <v>69</v>
      </c>
      <c r="E80">
        <f t="shared" si="12"/>
        <v>14.958526243287988</v>
      </c>
      <c r="F80">
        <f t="shared" si="13"/>
        <v>0.11797538106579519</v>
      </c>
      <c r="G80">
        <f t="shared" si="15"/>
        <v>2.8728765723629035E-4</v>
      </c>
      <c r="J80">
        <f t="shared" si="10"/>
        <v>28.816712495655679</v>
      </c>
      <c r="K80">
        <f t="shared" si="16"/>
        <v>11833.653664216639</v>
      </c>
      <c r="L80">
        <f t="shared" si="11"/>
        <v>7.5764628066906203E-2</v>
      </c>
      <c r="O80" s="4">
        <v>0</v>
      </c>
      <c r="Q80">
        <v>0</v>
      </c>
    </row>
    <row r="81" spans="1:17" x14ac:dyDescent="0.45">
      <c r="A81" s="1">
        <v>42430</v>
      </c>
      <c r="B81">
        <v>37</v>
      </c>
      <c r="C81">
        <f t="shared" si="14"/>
        <v>12148</v>
      </c>
      <c r="D81">
        <v>70</v>
      </c>
      <c r="E81">
        <f t="shared" si="12"/>
        <v>15.031060840768399</v>
      </c>
      <c r="F81">
        <f t="shared" si="13"/>
        <v>0.11825997848211234</v>
      </c>
      <c r="G81">
        <f t="shared" si="15"/>
        <v>2.8459741631714497E-4</v>
      </c>
      <c r="J81">
        <f t="shared" si="10"/>
        <v>28.546864845892923</v>
      </c>
      <c r="K81">
        <f t="shared" si="16"/>
        <v>11862.200529062533</v>
      </c>
      <c r="L81">
        <f t="shared" si="11"/>
        <v>0.29611430886510259</v>
      </c>
      <c r="O81" s="4">
        <v>0</v>
      </c>
      <c r="Q81">
        <v>0</v>
      </c>
    </row>
    <row r="82" spans="1:17" x14ac:dyDescent="0.45">
      <c r="A82" s="1">
        <v>42437</v>
      </c>
      <c r="B82">
        <v>36</v>
      </c>
      <c r="C82">
        <f t="shared" si="14"/>
        <v>12184</v>
      </c>
      <c r="D82">
        <v>71</v>
      </c>
      <c r="E82">
        <f t="shared" si="12"/>
        <v>15.103110804791823</v>
      </c>
      <c r="F82">
        <f t="shared" si="13"/>
        <v>0.11854194648468952</v>
      </c>
      <c r="G82">
        <f t="shared" si="15"/>
        <v>2.8196800257718202E-4</v>
      </c>
      <c r="J82">
        <f t="shared" si="10"/>
        <v>28.283118534946059</v>
      </c>
      <c r="K82">
        <f t="shared" si="16"/>
        <v>11890.483647597479</v>
      </c>
      <c r="L82">
        <f t="shared" si="11"/>
        <v>0.27284408031310675</v>
      </c>
      <c r="O82" s="4">
        <v>0</v>
      </c>
      <c r="Q82">
        <v>0</v>
      </c>
    </row>
    <row r="83" spans="1:17" x14ac:dyDescent="0.45">
      <c r="A83" s="1">
        <v>42444</v>
      </c>
      <c r="B83">
        <v>27</v>
      </c>
      <c r="C83">
        <f t="shared" si="14"/>
        <v>12211</v>
      </c>
      <c r="D83">
        <v>72</v>
      </c>
      <c r="E83">
        <f t="shared" si="12"/>
        <v>15.174686131784236</v>
      </c>
      <c r="F83">
        <f t="shared" si="13"/>
        <v>0.11882134371517605</v>
      </c>
      <c r="G83">
        <f t="shared" si="15"/>
        <v>2.7939723048653331E-4</v>
      </c>
      <c r="J83">
        <f t="shared" si="10"/>
        <v>28.025254340776559</v>
      </c>
      <c r="K83">
        <f t="shared" si="16"/>
        <v>11918.508901938256</v>
      </c>
      <c r="L83">
        <f t="shared" si="11"/>
        <v>3.6583230550197757E-2</v>
      </c>
      <c r="O83" s="4">
        <v>0</v>
      </c>
      <c r="Q83">
        <v>0</v>
      </c>
    </row>
    <row r="84" spans="1:17" x14ac:dyDescent="0.45">
      <c r="A84" s="1">
        <v>42451</v>
      </c>
      <c r="B84">
        <v>25</v>
      </c>
      <c r="C84">
        <f t="shared" si="14"/>
        <v>12236</v>
      </c>
      <c r="D84">
        <v>73</v>
      </c>
      <c r="E84">
        <f t="shared" si="12"/>
        <v>15.245796476427044</v>
      </c>
      <c r="F84">
        <f t="shared" si="13"/>
        <v>0.11909822673685788</v>
      </c>
      <c r="G84">
        <f t="shared" si="15"/>
        <v>2.7688302168182855E-4</v>
      </c>
      <c r="J84">
        <f t="shared" si="10"/>
        <v>27.773063790802343</v>
      </c>
      <c r="K84">
        <f t="shared" si="16"/>
        <v>11946.281965729058</v>
      </c>
      <c r="L84">
        <f t="shared" si="11"/>
        <v>9.9847240898236947E-2</v>
      </c>
      <c r="O84" s="4">
        <v>0</v>
      </c>
      <c r="Q84">
        <v>0</v>
      </c>
    </row>
    <row r="85" spans="1:17" x14ac:dyDescent="0.45">
      <c r="A85" s="1">
        <v>42458</v>
      </c>
      <c r="B85">
        <v>15</v>
      </c>
      <c r="C85">
        <f t="shared" si="14"/>
        <v>12251</v>
      </c>
      <c r="D85">
        <v>74</v>
      </c>
      <c r="E85">
        <f t="shared" si="12"/>
        <v>15.316451167847875</v>
      </c>
      <c r="F85">
        <f t="shared" si="13"/>
        <v>0.11937265013519627</v>
      </c>
      <c r="G85">
        <f t="shared" si="15"/>
        <v>2.7442339833838592E-4</v>
      </c>
      <c r="J85">
        <f t="shared" si="10"/>
        <v>27.526348497087888</v>
      </c>
      <c r="K85">
        <f t="shared" si="16"/>
        <v>11973.808314226146</v>
      </c>
      <c r="L85">
        <f t="shared" si="11"/>
        <v>0.4550675691115767</v>
      </c>
      <c r="O85" s="4">
        <v>0</v>
      </c>
      <c r="Q85">
        <v>0</v>
      </c>
    </row>
    <row r="86" spans="1:17" x14ac:dyDescent="0.45">
      <c r="A86" s="1">
        <v>42465</v>
      </c>
      <c r="B86">
        <v>18</v>
      </c>
      <c r="C86">
        <f t="shared" si="14"/>
        <v>12269</v>
      </c>
      <c r="D86">
        <v>75</v>
      </c>
      <c r="E86">
        <f t="shared" si="12"/>
        <v>15.386659224836455</v>
      </c>
      <c r="F86">
        <f t="shared" si="13"/>
        <v>0.11964466661222817</v>
      </c>
      <c r="G86">
        <f t="shared" si="15"/>
        <v>2.7201647703190002E-4</v>
      </c>
      <c r="J86">
        <f t="shared" si="10"/>
        <v>27.284919540633886</v>
      </c>
      <c r="K86">
        <f t="shared" si="16"/>
        <v>12001.09323376678</v>
      </c>
      <c r="L86">
        <f t="shared" si="11"/>
        <v>0.34029492103894171</v>
      </c>
      <c r="O86" s="4">
        <v>0</v>
      </c>
      <c r="Q86">
        <v>0</v>
      </c>
    </row>
    <row r="87" spans="1:17" x14ac:dyDescent="0.45">
      <c r="A87" s="1">
        <v>42472</v>
      </c>
      <c r="B87">
        <v>22</v>
      </c>
      <c r="C87">
        <f t="shared" si="14"/>
        <v>12291</v>
      </c>
      <c r="D87">
        <v>76</v>
      </c>
      <c r="E87">
        <f t="shared" si="12"/>
        <v>15.456429370156551</v>
      </c>
      <c r="F87">
        <f t="shared" si="13"/>
        <v>0.1199143270752836</v>
      </c>
      <c r="G87">
        <f t="shared" si="15"/>
        <v>2.6966046305543223E-4</v>
      </c>
      <c r="J87">
        <f t="shared" si="10"/>
        <v>27.048596901336587</v>
      </c>
      <c r="K87">
        <f t="shared" si="16"/>
        <v>12028.141830668117</v>
      </c>
      <c r="L87">
        <f t="shared" si="11"/>
        <v>0.18664912341856499</v>
      </c>
      <c r="O87" s="4">
        <v>0</v>
      </c>
      <c r="Q87">
        <v>0</v>
      </c>
    </row>
    <row r="88" spans="1:17" x14ac:dyDescent="0.45">
      <c r="A88" s="1">
        <v>42479</v>
      </c>
      <c r="B88">
        <v>17</v>
      </c>
      <c r="C88">
        <f t="shared" si="14"/>
        <v>12308</v>
      </c>
      <c r="D88">
        <v>77</v>
      </c>
      <c r="E88">
        <f t="shared" si="12"/>
        <v>15.525770044018685</v>
      </c>
      <c r="F88">
        <f t="shared" si="13"/>
        <v>0.12018168072042679</v>
      </c>
      <c r="G88">
        <f t="shared" si="15"/>
        <v>2.6735364514318682E-4</v>
      </c>
      <c r="J88">
        <f t="shared" si="10"/>
        <v>26.817208928750176</v>
      </c>
      <c r="K88">
        <f t="shared" si="16"/>
        <v>12054.959039596868</v>
      </c>
      <c r="L88">
        <f t="shared" si="11"/>
        <v>0.36607869800445003</v>
      </c>
      <c r="O88" s="4">
        <v>0</v>
      </c>
      <c r="Q88">
        <v>0</v>
      </c>
    </row>
    <row r="89" spans="1:17" x14ac:dyDescent="0.45">
      <c r="A89" s="1">
        <v>42486</v>
      </c>
      <c r="B89">
        <v>32</v>
      </c>
      <c r="C89">
        <f t="shared" si="14"/>
        <v>12340</v>
      </c>
      <c r="D89">
        <v>78</v>
      </c>
      <c r="E89">
        <f t="shared" si="12"/>
        <v>15.594689416773216</v>
      </c>
      <c r="F89">
        <f t="shared" si="13"/>
        <v>0.12044677511100277</v>
      </c>
      <c r="G89">
        <f t="shared" si="15"/>
        <v>2.6509439057598172E-4</v>
      </c>
      <c r="J89">
        <f t="shared" si="10"/>
        <v>26.590591851135528</v>
      </c>
      <c r="K89">
        <f t="shared" si="16"/>
        <v>12081.549631448004</v>
      </c>
      <c r="L89">
        <f t="shared" si="11"/>
        <v>0.20343316083930896</v>
      </c>
      <c r="O89" s="4">
        <v>0</v>
      </c>
      <c r="Q89">
        <v>0</v>
      </c>
    </row>
    <row r="90" spans="1:17" x14ac:dyDescent="0.45">
      <c r="A90" s="1">
        <v>42493</v>
      </c>
      <c r="B90">
        <v>85</v>
      </c>
      <c r="C90">
        <f t="shared" si="14"/>
        <v>12425</v>
      </c>
      <c r="D90">
        <v>79</v>
      </c>
      <c r="E90">
        <f t="shared" si="12"/>
        <v>15.663195400878196</v>
      </c>
      <c r="F90">
        <f t="shared" si="13"/>
        <v>0.12070965625163155</v>
      </c>
      <c r="G90">
        <f t="shared" si="15"/>
        <v>2.6288114062877899E-4</v>
      </c>
      <c r="J90">
        <f t="shared" si="10"/>
        <v>26.368589318819602</v>
      </c>
      <c r="K90">
        <f t="shared" si="16"/>
        <v>12107.918220766824</v>
      </c>
      <c r="L90">
        <f t="shared" si="11"/>
        <v>2.2235323237157174</v>
      </c>
      <c r="O90" s="4">
        <v>0</v>
      </c>
      <c r="Q90">
        <v>0</v>
      </c>
    </row>
    <row r="91" spans="1:17" x14ac:dyDescent="0.45">
      <c r="A91" s="1">
        <v>42500</v>
      </c>
      <c r="B91">
        <v>30</v>
      </c>
      <c r="C91">
        <f t="shared" si="14"/>
        <v>12455</v>
      </c>
      <c r="D91">
        <v>80</v>
      </c>
      <c r="E91">
        <f t="shared" si="12"/>
        <v>15.731295662192107</v>
      </c>
      <c r="F91">
        <f t="shared" si="13"/>
        <v>0.12097036865796895</v>
      </c>
      <c r="G91">
        <f t="shared" si="15"/>
        <v>2.6071240633740445E-4</v>
      </c>
      <c r="J91">
        <f t="shared" si="10"/>
        <v>26.151051979571481</v>
      </c>
      <c r="K91">
        <f t="shared" si="16"/>
        <v>12134.069272746396</v>
      </c>
      <c r="L91">
        <f t="shared" si="11"/>
        <v>0.14718138388601792</v>
      </c>
      <c r="O91" s="4">
        <v>0</v>
      </c>
      <c r="Q91">
        <v>0</v>
      </c>
    </row>
    <row r="92" spans="1:17" x14ac:dyDescent="0.45">
      <c r="A92" s="1">
        <v>42507</v>
      </c>
      <c r="B92">
        <v>22</v>
      </c>
      <c r="C92">
        <f t="shared" si="14"/>
        <v>12477</v>
      </c>
      <c r="D92">
        <v>81</v>
      </c>
      <c r="E92">
        <f t="shared" si="12"/>
        <v>15.798997630637484</v>
      </c>
      <c r="F92">
        <f t="shared" si="13"/>
        <v>0.12122895542252643</v>
      </c>
      <c r="G92">
        <f t="shared" si="15"/>
        <v>2.5858676455747798E-4</v>
      </c>
      <c r="J92">
        <f t="shared" si="10"/>
        <v>25.937837083288922</v>
      </c>
      <c r="K92">
        <f t="shared" si="16"/>
        <v>12160.007109829685</v>
      </c>
      <c r="L92">
        <f t="shared" si="11"/>
        <v>0.15181825187058365</v>
      </c>
      <c r="O92" s="4">
        <v>0</v>
      </c>
      <c r="Q92">
        <v>0</v>
      </c>
    </row>
    <row r="93" spans="1:17" x14ac:dyDescent="0.45">
      <c r="A93" s="1">
        <v>42514</v>
      </c>
      <c r="B93">
        <v>16</v>
      </c>
      <c r="C93">
        <f t="shared" si="14"/>
        <v>12493</v>
      </c>
      <c r="D93">
        <v>82</v>
      </c>
      <c r="E93">
        <f t="shared" si="12"/>
        <v>15.866308510277818</v>
      </c>
      <c r="F93">
        <f t="shared" si="13"/>
        <v>0.12148545827681501</v>
      </c>
      <c r="G93">
        <f t="shared" si="15"/>
        <v>2.5650285428857611E-4</v>
      </c>
      <c r="J93">
        <f t="shared" si="10"/>
        <v>25.728808113289357</v>
      </c>
      <c r="K93">
        <f t="shared" si="16"/>
        <v>12185.735917942975</v>
      </c>
      <c r="L93">
        <f t="shared" si="11"/>
        <v>0.37812898562775887</v>
      </c>
      <c r="O93" s="4">
        <v>0</v>
      </c>
      <c r="Q93">
        <v>0</v>
      </c>
    </row>
    <row r="94" spans="1:17" x14ac:dyDescent="0.45">
      <c r="A94" s="1">
        <v>42521</v>
      </c>
      <c r="B94">
        <v>25</v>
      </c>
      <c r="C94">
        <f t="shared" si="14"/>
        <v>12518</v>
      </c>
      <c r="D94">
        <v>83</v>
      </c>
      <c r="E94">
        <f t="shared" si="12"/>
        <v>15.933235288846735</v>
      </c>
      <c r="F94">
        <f t="shared" si="13"/>
        <v>0.12173991765006376</v>
      </c>
      <c r="G94">
        <f t="shared" si="15"/>
        <v>2.544593732487499E-4</v>
      </c>
      <c r="J94">
        <f t="shared" si="10"/>
        <v>25.523834442713031</v>
      </c>
      <c r="K94">
        <f t="shared" si="16"/>
        <v>12211.259752385688</v>
      </c>
      <c r="L94">
        <f t="shared" si="11"/>
        <v>2.0523344323077775E-2</v>
      </c>
      <c r="O94" s="4">
        <v>0</v>
      </c>
      <c r="Q94">
        <v>0</v>
      </c>
    </row>
    <row r="95" spans="1:17" x14ac:dyDescent="0.45">
      <c r="A95" s="1">
        <v>42528</v>
      </c>
      <c r="B95">
        <v>24</v>
      </c>
      <c r="C95">
        <f t="shared" si="14"/>
        <v>12542</v>
      </c>
      <c r="D95">
        <v>84</v>
      </c>
      <c r="E95">
        <f t="shared" si="12"/>
        <v>16.089493324438742</v>
      </c>
      <c r="F95">
        <f t="shared" si="13"/>
        <v>0.12233178891588747</v>
      </c>
      <c r="G95">
        <f t="shared" si="15"/>
        <v>5.9187126582371796E-4</v>
      </c>
      <c r="J95">
        <f t="shared" si="10"/>
        <v>59.368314899980952</v>
      </c>
      <c r="K95">
        <f t="shared" si="16"/>
        <v>12270.628067285668</v>
      </c>
      <c r="L95">
        <f t="shared" si="11"/>
        <v>0.59574395802822933</v>
      </c>
      <c r="N95">
        <v>3</v>
      </c>
      <c r="O95" s="4">
        <f>SUM(1,B7,B7^2)</f>
        <v>2.8979608736035267</v>
      </c>
      <c r="Q95">
        <v>0</v>
      </c>
    </row>
    <row r="96" spans="1:17" x14ac:dyDescent="0.45">
      <c r="A96" s="1">
        <v>42535</v>
      </c>
      <c r="B96">
        <v>19</v>
      </c>
      <c r="C96">
        <f t="shared" si="14"/>
        <v>12561</v>
      </c>
      <c r="D96">
        <v>85</v>
      </c>
      <c r="E96">
        <f t="shared" si="12"/>
        <v>16.442880993285609</v>
      </c>
      <c r="F96">
        <f t="shared" si="13"/>
        <v>0.12365902497174464</v>
      </c>
      <c r="G96">
        <f t="shared" si="15"/>
        <v>1.3272360558571616E-3</v>
      </c>
      <c r="J96">
        <f t="shared" si="10"/>
        <v>133.12990959457235</v>
      </c>
      <c r="K96">
        <f t="shared" si="16"/>
        <v>12403.757976880241</v>
      </c>
      <c r="L96">
        <f t="shared" si="11"/>
        <v>0.85728225867604269</v>
      </c>
      <c r="N96">
        <v>7</v>
      </c>
      <c r="O96" s="4">
        <f>SUM(B7^3,B7^4,B7^5,B7^6,B7^7,B7^8,B7^9)</f>
        <v>5.6875494118692318</v>
      </c>
      <c r="Q96">
        <v>0</v>
      </c>
    </row>
    <row r="97" spans="1:17" x14ac:dyDescent="0.45">
      <c r="A97" s="1">
        <v>42542</v>
      </c>
      <c r="B97">
        <v>133</v>
      </c>
      <c r="C97">
        <f t="shared" si="14"/>
        <v>12694</v>
      </c>
      <c r="D97">
        <v>86</v>
      </c>
      <c r="E97">
        <f t="shared" si="12"/>
        <v>16.587642777471338</v>
      </c>
      <c r="F97">
        <f t="shared" si="13"/>
        <v>0.1241982705073017</v>
      </c>
      <c r="G97">
        <f t="shared" si="15"/>
        <v>5.3924553555706467E-4</v>
      </c>
      <c r="J97">
        <f t="shared" si="10"/>
        <v>54.089631668140015</v>
      </c>
      <c r="K97">
        <f t="shared" si="16"/>
        <v>12457.84760854838</v>
      </c>
      <c r="L97">
        <f t="shared" si="11"/>
        <v>1.4588815988987391</v>
      </c>
      <c r="N97">
        <v>4</v>
      </c>
      <c r="O97" s="4">
        <f>SUM(B7^10,B7^11,B7^12,B7^13)</f>
        <v>2.6762179250698788</v>
      </c>
      <c r="Q97">
        <v>0</v>
      </c>
    </row>
    <row r="98" spans="1:17" x14ac:dyDescent="0.45">
      <c r="A98" s="1">
        <v>42549</v>
      </c>
      <c r="B98">
        <v>93</v>
      </c>
      <c r="C98">
        <f t="shared" si="14"/>
        <v>12787</v>
      </c>
      <c r="D98">
        <v>87</v>
      </c>
      <c r="E98">
        <f t="shared" si="12"/>
        <v>16.653099008269173</v>
      </c>
      <c r="F98">
        <f t="shared" si="13"/>
        <v>0.12444126478264916</v>
      </c>
      <c r="G98">
        <f t="shared" si="15"/>
        <v>2.4299427534746343E-4</v>
      </c>
      <c r="J98">
        <f t="shared" si="10"/>
        <v>24.373814866048175</v>
      </c>
      <c r="K98">
        <f t="shared" si="16"/>
        <v>12482.221423414429</v>
      </c>
      <c r="L98">
        <f t="shared" si="11"/>
        <v>2.8155701317624091</v>
      </c>
      <c r="O98" s="4">
        <v>0</v>
      </c>
      <c r="Q98">
        <v>0</v>
      </c>
    </row>
    <row r="99" spans="1:17" x14ac:dyDescent="0.45">
      <c r="A99" s="1">
        <v>42556</v>
      </c>
      <c r="B99">
        <v>32</v>
      </c>
      <c r="C99">
        <f t="shared" si="14"/>
        <v>12819</v>
      </c>
      <c r="D99">
        <v>88</v>
      </c>
      <c r="E99">
        <f t="shared" si="12"/>
        <v>16.718203131208771</v>
      </c>
      <c r="F99">
        <f t="shared" si="13"/>
        <v>0.12468244106060689</v>
      </c>
      <c r="G99">
        <f t="shared" si="15"/>
        <v>2.4117627795772201E-4</v>
      </c>
      <c r="J99">
        <f t="shared" si="10"/>
        <v>24.191458587320398</v>
      </c>
      <c r="K99">
        <f t="shared" si="16"/>
        <v>12506.412882001749</v>
      </c>
      <c r="L99">
        <f t="shared" si="11"/>
        <v>0.32278092635440908</v>
      </c>
      <c r="O99" s="4">
        <v>0</v>
      </c>
      <c r="Q99">
        <v>0</v>
      </c>
    </row>
    <row r="100" spans="1:17" x14ac:dyDescent="0.45">
      <c r="A100" s="1">
        <v>42563</v>
      </c>
      <c r="B100">
        <v>22</v>
      </c>
      <c r="C100">
        <f t="shared" si="14"/>
        <v>12841</v>
      </c>
      <c r="D100">
        <v>89</v>
      </c>
      <c r="E100">
        <f t="shared" si="12"/>
        <v>16.782961009691888</v>
      </c>
      <c r="F100">
        <f t="shared" si="13"/>
        <v>0.12492183215150032</v>
      </c>
      <c r="G100">
        <f t="shared" si="15"/>
        <v>2.3939109089343713E-4</v>
      </c>
      <c r="J100">
        <f t="shared" si="10"/>
        <v>24.012393385294857</v>
      </c>
      <c r="K100">
        <f t="shared" si="16"/>
        <v>12530.425275387044</v>
      </c>
      <c r="L100">
        <f t="shared" si="11"/>
        <v>8.3806447487539612E-2</v>
      </c>
      <c r="O100" s="4">
        <v>0</v>
      </c>
      <c r="Q100">
        <v>0</v>
      </c>
    </row>
    <row r="101" spans="1:17" x14ac:dyDescent="0.45">
      <c r="A101" s="1">
        <v>42570</v>
      </c>
      <c r="B101">
        <v>19</v>
      </c>
      <c r="C101">
        <f t="shared" si="14"/>
        <v>12860</v>
      </c>
      <c r="D101">
        <v>90</v>
      </c>
      <c r="E101">
        <f t="shared" si="12"/>
        <v>16.847378344862523</v>
      </c>
      <c r="F101">
        <f t="shared" si="13"/>
        <v>0.12515946992304072</v>
      </c>
      <c r="G101">
        <f t="shared" si="15"/>
        <v>2.3763777154039989E-4</v>
      </c>
      <c r="J101">
        <f t="shared" si="10"/>
        <v>23.836524709990133</v>
      </c>
      <c r="K101">
        <f t="shared" si="16"/>
        <v>12554.261800097034</v>
      </c>
      <c r="L101">
        <f t="shared" si="11"/>
        <v>0.2029039370811927</v>
      </c>
      <c r="O101" s="4">
        <v>0</v>
      </c>
      <c r="Q101">
        <v>0</v>
      </c>
    </row>
    <row r="102" spans="1:17" x14ac:dyDescent="0.45">
      <c r="A102" s="1">
        <v>42577</v>
      </c>
      <c r="B102">
        <v>23</v>
      </c>
      <c r="C102">
        <f t="shared" si="14"/>
        <v>12883</v>
      </c>
      <c r="D102">
        <v>91</v>
      </c>
      <c r="E102">
        <f t="shared" si="12"/>
        <v>16.911460681845632</v>
      </c>
      <c r="F102">
        <f t="shared" si="13"/>
        <v>0.12539538533736583</v>
      </c>
      <c r="G102">
        <f t="shared" si="15"/>
        <v>2.3591541432510521E-4</v>
      </c>
      <c r="J102">
        <f t="shared" si="10"/>
        <v>23.663761726834394</v>
      </c>
      <c r="K102">
        <f t="shared" si="16"/>
        <v>12577.925561823869</v>
      </c>
      <c r="L102">
        <f t="shared" si="11"/>
        <v>2.8049713080135413E-2</v>
      </c>
      <c r="O102" s="4">
        <v>0</v>
      </c>
      <c r="Q102">
        <v>0</v>
      </c>
    </row>
    <row r="103" spans="1:17" x14ac:dyDescent="0.45">
      <c r="A103" s="1">
        <v>42584</v>
      </c>
      <c r="B103">
        <v>23</v>
      </c>
      <c r="C103">
        <f t="shared" si="14"/>
        <v>12906</v>
      </c>
      <c r="D103">
        <v>92</v>
      </c>
      <c r="E103">
        <f t="shared" si="12"/>
        <v>16.975213415680312</v>
      </c>
      <c r="F103">
        <f t="shared" si="13"/>
        <v>0.12562960848623983</v>
      </c>
      <c r="G103">
        <f t="shared" si="15"/>
        <v>2.3422314887400209E-4</v>
      </c>
      <c r="J103">
        <f t="shared" si="10"/>
        <v>23.494017132026897</v>
      </c>
      <c r="K103">
        <f t="shared" si="16"/>
        <v>12601.419578955896</v>
      </c>
      <c r="L103">
        <f t="shared" si="11"/>
        <v>2.102735897614786E-2</v>
      </c>
      <c r="O103" s="4">
        <v>0</v>
      </c>
      <c r="Q103">
        <v>0</v>
      </c>
    </row>
    <row r="104" spans="1:17" x14ac:dyDescent="0.45">
      <c r="A104" s="1">
        <v>42591</v>
      </c>
      <c r="B104">
        <v>26</v>
      </c>
      <c r="C104">
        <f t="shared" si="14"/>
        <v>12932</v>
      </c>
      <c r="D104">
        <v>93</v>
      </c>
      <c r="E104">
        <f t="shared" si="12"/>
        <v>17.038641796965358</v>
      </c>
      <c r="F104">
        <f t="shared" si="13"/>
        <v>0.12586216862452315</v>
      </c>
      <c r="G104">
        <f t="shared" si="15"/>
        <v>2.32560138283322E-4</v>
      </c>
      <c r="J104">
        <f t="shared" si="10"/>
        <v>23.327206978991178</v>
      </c>
      <c r="K104">
        <f t="shared" si="16"/>
        <v>12624.746785934887</v>
      </c>
      <c r="L104">
        <f t="shared" si="11"/>
        <v>0.11457835579784489</v>
      </c>
      <c r="O104" s="4">
        <v>0</v>
      </c>
      <c r="Q104">
        <v>0</v>
      </c>
    </row>
    <row r="105" spans="1:17" x14ac:dyDescent="0.45">
      <c r="A105" s="1">
        <v>42598</v>
      </c>
      <c r="B105">
        <v>22</v>
      </c>
      <c r="C105">
        <f t="shared" si="14"/>
        <v>12954</v>
      </c>
      <c r="D105">
        <v>94</v>
      </c>
      <c r="E105">
        <f t="shared" si="12"/>
        <v>17.101750937234254</v>
      </c>
      <c r="F105">
        <f t="shared" si="13"/>
        <v>0.12609309420201475</v>
      </c>
      <c r="G105">
        <f t="shared" si="15"/>
        <v>2.3092557749160303E-4</v>
      </c>
      <c r="J105">
        <f t="shared" si="10"/>
        <v>23.16325051512926</v>
      </c>
      <c r="K105">
        <f t="shared" si="16"/>
        <v>12647.910036450017</v>
      </c>
      <c r="L105">
        <f t="shared" si="11"/>
        <v>5.0219657831247544E-2</v>
      </c>
      <c r="O105" s="4">
        <v>0</v>
      </c>
      <c r="Q105">
        <v>0</v>
      </c>
    </row>
    <row r="106" spans="1:17" x14ac:dyDescent="0.45">
      <c r="A106" s="1">
        <v>42605</v>
      </c>
      <c r="B106">
        <v>16</v>
      </c>
      <c r="C106">
        <f t="shared" si="14"/>
        <v>12970</v>
      </c>
      <c r="D106">
        <v>95</v>
      </c>
      <c r="E106">
        <f t="shared" si="12"/>
        <v>17.164545814075211</v>
      </c>
      <c r="F106">
        <f t="shared" si="13"/>
        <v>0.12632241289376123</v>
      </c>
      <c r="G106">
        <f t="shared" si="15"/>
        <v>2.2931869174647179E-4</v>
      </c>
      <c r="J106">
        <f t="shared" si="10"/>
        <v>23.002070028030474</v>
      </c>
      <c r="K106">
        <f t="shared" si="16"/>
        <v>12670.912106478048</v>
      </c>
      <c r="L106">
        <f t="shared" si="11"/>
        <v>0.30441042999598322</v>
      </c>
      <c r="O106" s="4">
        <v>0</v>
      </c>
      <c r="Q106">
        <v>0</v>
      </c>
    </row>
    <row r="107" spans="1:17" x14ac:dyDescent="0.45">
      <c r="A107" s="1">
        <v>42612</v>
      </c>
      <c r="B107">
        <v>15</v>
      </c>
      <c r="C107">
        <f t="shared" si="14"/>
        <v>12985</v>
      </c>
      <c r="D107">
        <v>96</v>
      </c>
      <c r="E107">
        <f t="shared" si="12"/>
        <v>17.227031276010877</v>
      </c>
      <c r="F107">
        <f t="shared" si="13"/>
        <v>0.12655015162892314</v>
      </c>
      <c r="G107">
        <f t="shared" si="15"/>
        <v>2.2773873516190868E-4</v>
      </c>
      <c r="J107">
        <f t="shared" si="10"/>
        <v>22.843590700756327</v>
      </c>
      <c r="K107">
        <f t="shared" si="16"/>
        <v>12693.755697178805</v>
      </c>
      <c r="L107">
        <f t="shared" si="11"/>
        <v>0.3433606740509772</v>
      </c>
      <c r="O107" s="4">
        <v>0</v>
      </c>
      <c r="Q107">
        <v>0</v>
      </c>
    </row>
    <row r="108" spans="1:17" x14ac:dyDescent="0.45">
      <c r="A108" s="1">
        <v>42619</v>
      </c>
      <c r="B108">
        <v>13</v>
      </c>
      <c r="C108">
        <f t="shared" si="14"/>
        <v>12998</v>
      </c>
      <c r="D108">
        <v>97</v>
      </c>
      <c r="E108">
        <f t="shared" si="12"/>
        <v>17.289212047151427</v>
      </c>
      <c r="F108">
        <f t="shared" si="13"/>
        <v>0.12677633661828047</v>
      </c>
      <c r="G108">
        <f t="shared" si="15"/>
        <v>2.2618498935733644E-4</v>
      </c>
      <c r="J108">
        <f t="shared" ref="J108:J124" si="17">$F$1*G108</f>
        <v>22.687740475332742</v>
      </c>
      <c r="K108">
        <f t="shared" si="16"/>
        <v>12716.443437654138</v>
      </c>
      <c r="L108">
        <f t="shared" ref="L108:L124" si="18">ABS(J108-B108)/J108</f>
        <v>0.42700331863658891</v>
      </c>
      <c r="O108" s="4">
        <v>0</v>
      </c>
      <c r="Q108">
        <v>0</v>
      </c>
    </row>
    <row r="109" spans="1:17" x14ac:dyDescent="0.45">
      <c r="A109" s="1">
        <v>42626</v>
      </c>
      <c r="B109">
        <v>15</v>
      </c>
      <c r="C109">
        <f t="shared" si="14"/>
        <v>13013</v>
      </c>
      <c r="D109">
        <v>98</v>
      </c>
      <c r="E109">
        <f t="shared" si="12"/>
        <v>17.351092731633774</v>
      </c>
      <c r="F109">
        <f t="shared" si="13"/>
        <v>0.12700099338045501</v>
      </c>
      <c r="G109">
        <f t="shared" si="15"/>
        <v>2.2465676217453545E-4</v>
      </c>
      <c r="J109">
        <f t="shared" si="17"/>
        <v>22.534449924048804</v>
      </c>
      <c r="K109">
        <f t="shared" si="16"/>
        <v>12738.977887578187</v>
      </c>
      <c r="L109">
        <f t="shared" si="18"/>
        <v>0.33435251135231953</v>
      </c>
      <c r="O109" s="4">
        <v>0</v>
      </c>
      <c r="Q109">
        <v>0</v>
      </c>
    </row>
    <row r="110" spans="1:17" x14ac:dyDescent="0.45">
      <c r="A110" s="1">
        <v>42633</v>
      </c>
      <c r="B110">
        <v>14</v>
      </c>
      <c r="C110">
        <f t="shared" si="14"/>
        <v>13027</v>
      </c>
      <c r="D110">
        <v>99</v>
      </c>
      <c r="E110">
        <f t="shared" si="12"/>
        <v>17.4126778178588</v>
      </c>
      <c r="F110">
        <f t="shared" si="13"/>
        <v>0.1272241467669214</v>
      </c>
      <c r="G110">
        <f t="shared" si="15"/>
        <v>2.2315338646639038E-4</v>
      </c>
      <c r="J110">
        <f t="shared" si="17"/>
        <v>22.383652127960623</v>
      </c>
      <c r="K110">
        <f t="shared" si="16"/>
        <v>12761.361539706148</v>
      </c>
      <c r="L110">
        <f t="shared" si="18"/>
        <v>0.37454353203998164</v>
      </c>
      <c r="O110" s="4">
        <v>0</v>
      </c>
      <c r="Q110">
        <v>0</v>
      </c>
    </row>
    <row r="111" spans="1:17" x14ac:dyDescent="0.45">
      <c r="A111" s="1">
        <v>42640</v>
      </c>
      <c r="B111">
        <v>28</v>
      </c>
      <c r="C111">
        <f t="shared" si="14"/>
        <v>13055</v>
      </c>
      <c r="D111">
        <v>100</v>
      </c>
      <c r="E111">
        <f t="shared" si="12"/>
        <v>17.47397168253773</v>
      </c>
      <c r="F111">
        <f t="shared" si="13"/>
        <v>0.12744582098587509</v>
      </c>
      <c r="G111">
        <f t="shared" si="15"/>
        <v>2.2167421895369355E-4</v>
      </c>
      <c r="J111">
        <f t="shared" si="17"/>
        <v>22.235282562221705</v>
      </c>
      <c r="K111">
        <f t="shared" si="16"/>
        <v>12783.59682226837</v>
      </c>
      <c r="L111">
        <f t="shared" si="18"/>
        <v>0.25925991368208162</v>
      </c>
      <c r="O111" s="4">
        <v>0</v>
      </c>
      <c r="Q111">
        <v>0</v>
      </c>
    </row>
    <row r="112" spans="1:17" x14ac:dyDescent="0.45">
      <c r="A112" s="1">
        <v>42647</v>
      </c>
      <c r="B112">
        <v>22</v>
      </c>
      <c r="C112">
        <f t="shared" si="14"/>
        <v>13077</v>
      </c>
      <c r="D112">
        <v>101</v>
      </c>
      <c r="E112">
        <f t="shared" si="12"/>
        <v>17.534978594558048</v>
      </c>
      <c r="F112">
        <f t="shared" si="13"/>
        <v>0.12766603962501932</v>
      </c>
      <c r="G112">
        <f t="shared" si="15"/>
        <v>2.2021863914423179E-4</v>
      </c>
      <c r="J112">
        <f t="shared" si="17"/>
        <v>22.089278987660752</v>
      </c>
      <c r="K112">
        <f t="shared" si="16"/>
        <v>12805.686101256031</v>
      </c>
      <c r="L112">
        <f t="shared" si="18"/>
        <v>4.0417338977258403E-3</v>
      </c>
      <c r="O112" s="4">
        <v>0</v>
      </c>
      <c r="Q112">
        <v>0</v>
      </c>
    </row>
    <row r="113" spans="1:17" x14ac:dyDescent="0.45">
      <c r="A113" s="1">
        <v>42654</v>
      </c>
      <c r="B113">
        <v>13</v>
      </c>
      <c r="C113">
        <f t="shared" si="14"/>
        <v>13090</v>
      </c>
      <c r="D113">
        <v>102</v>
      </c>
      <c r="E113">
        <f t="shared" si="12"/>
        <v>17.595702718678808</v>
      </c>
      <c r="F113">
        <f t="shared" si="13"/>
        <v>0.12788482567333104</v>
      </c>
      <c r="G113">
        <f t="shared" si="15"/>
        <v>2.1878604831171433E-4</v>
      </c>
      <c r="J113">
        <f t="shared" si="17"/>
        <v>21.945581348361848</v>
      </c>
      <c r="K113">
        <f t="shared" si="16"/>
        <v>12827.631682604393</v>
      </c>
      <c r="L113">
        <f t="shared" si="18"/>
        <v>0.40762562660613233</v>
      </c>
      <c r="O113" s="4">
        <v>0</v>
      </c>
      <c r="Q113">
        <v>0</v>
      </c>
    </row>
    <row r="114" spans="1:17" x14ac:dyDescent="0.45">
      <c r="A114" s="1">
        <v>42661</v>
      </c>
      <c r="B114">
        <v>13</v>
      </c>
      <c r="C114">
        <f t="shared" si="14"/>
        <v>13103</v>
      </c>
      <c r="D114">
        <v>103</v>
      </c>
      <c r="E114">
        <f t="shared" si="12"/>
        <v>17.656148119064326</v>
      </c>
      <c r="F114">
        <f t="shared" si="13"/>
        <v>0.12810220154186025</v>
      </c>
      <c r="G114">
        <f t="shared" si="15"/>
        <v>2.1737586852921265E-4</v>
      </c>
      <c r="J114">
        <f t="shared" si="17"/>
        <v>21.804131674712576</v>
      </c>
      <c r="K114">
        <f t="shared" si="16"/>
        <v>12849.435814279106</v>
      </c>
      <c r="L114">
        <f t="shared" si="18"/>
        <v>0.40378272366256163</v>
      </c>
      <c r="O114" s="4">
        <v>0</v>
      </c>
      <c r="Q114">
        <v>0</v>
      </c>
    </row>
    <row r="115" spans="1:17" x14ac:dyDescent="0.45">
      <c r="A115" s="1">
        <v>42668</v>
      </c>
      <c r="B115">
        <v>57</v>
      </c>
      <c r="C115">
        <f t="shared" si="14"/>
        <v>13160</v>
      </c>
      <c r="D115">
        <v>104</v>
      </c>
      <c r="E115">
        <f t="shared" si="12"/>
        <v>17.716318762664859</v>
      </c>
      <c r="F115">
        <f t="shared" si="13"/>
        <v>0.12831818908361448</v>
      </c>
      <c r="G115">
        <f t="shared" si="15"/>
        <v>2.1598754175422563E-4</v>
      </c>
      <c r="J115">
        <f t="shared" si="17"/>
        <v>21.664873991630436</v>
      </c>
      <c r="K115">
        <f t="shared" si="16"/>
        <v>12871.100688270737</v>
      </c>
      <c r="L115">
        <f t="shared" si="18"/>
        <v>1.6309869155952725</v>
      </c>
      <c r="O115" s="4">
        <v>0</v>
      </c>
      <c r="Q115">
        <v>0</v>
      </c>
    </row>
    <row r="116" spans="1:17" x14ac:dyDescent="0.45">
      <c r="A116" s="1">
        <v>42675</v>
      </c>
      <c r="B116">
        <v>26</v>
      </c>
      <c r="C116">
        <f t="shared" si="14"/>
        <v>13186</v>
      </c>
      <c r="D116">
        <v>105</v>
      </c>
      <c r="E116">
        <f t="shared" si="12"/>
        <v>17.776218522452417</v>
      </c>
      <c r="F116">
        <f t="shared" si="13"/>
        <v>0.12853280961257862</v>
      </c>
      <c r="G116">
        <f t="shared" si="15"/>
        <v>2.1462052896414896E-4</v>
      </c>
      <c r="J116">
        <f t="shared" si="17"/>
        <v>21.52775423184513</v>
      </c>
      <c r="K116">
        <f t="shared" si="16"/>
        <v>12892.628442502582</v>
      </c>
      <c r="L116">
        <f t="shared" si="18"/>
        <v>0.20774325644888958</v>
      </c>
      <c r="O116" s="4">
        <v>0</v>
      </c>
      <c r="Q116">
        <v>0</v>
      </c>
    </row>
    <row r="117" spans="1:17" x14ac:dyDescent="0.45">
      <c r="A117" s="1">
        <v>42682</v>
      </c>
      <c r="B117">
        <v>24</v>
      </c>
      <c r="C117">
        <f t="shared" si="14"/>
        <v>13210</v>
      </c>
      <c r="D117">
        <v>106</v>
      </c>
      <c r="E117">
        <f t="shared" si="12"/>
        <v>17.835851180519064</v>
      </c>
      <c r="F117">
        <f t="shared" si="13"/>
        <v>0.12874608392191245</v>
      </c>
      <c r="G117">
        <f t="shared" si="15"/>
        <v>2.1327430933382185E-4</v>
      </c>
      <c r="J117">
        <f t="shared" si="17"/>
        <v>21.392720153401459</v>
      </c>
      <c r="K117">
        <f t="shared" si="16"/>
        <v>12914.021162655983</v>
      </c>
      <c r="L117">
        <f t="shared" si="18"/>
        <v>0.12187696692624576</v>
      </c>
      <c r="O117" s="4">
        <v>0</v>
      </c>
      <c r="Q117">
        <v>0</v>
      </c>
    </row>
    <row r="118" spans="1:17" x14ac:dyDescent="0.45">
      <c r="A118" s="1">
        <v>42689</v>
      </c>
      <c r="B118">
        <v>29</v>
      </c>
      <c r="C118">
        <f t="shared" si="14"/>
        <v>13239</v>
      </c>
      <c r="D118">
        <v>107</v>
      </c>
      <c r="E118">
        <f t="shared" si="12"/>
        <v>17.895220431044876</v>
      </c>
      <c r="F118">
        <f t="shared" si="13"/>
        <v>0.12895803230137215</v>
      </c>
      <c r="G118">
        <f t="shared" si="15"/>
        <v>2.1194837945970324E-4</v>
      </c>
      <c r="J118">
        <f t="shared" si="17"/>
        <v>21.259721261839434</v>
      </c>
      <c r="K118">
        <f t="shared" si="16"/>
        <v>12935.280883917823</v>
      </c>
      <c r="L118">
        <f t="shared" si="18"/>
        <v>0.3640818542646716</v>
      </c>
      <c r="O118" s="4">
        <v>0</v>
      </c>
      <c r="Q118">
        <v>0</v>
      </c>
    </row>
    <row r="119" spans="1:17" x14ac:dyDescent="0.45">
      <c r="A119" s="1">
        <v>42696</v>
      </c>
      <c r="B119">
        <v>86</v>
      </c>
      <c r="C119">
        <f t="shared" si="14"/>
        <v>13325</v>
      </c>
      <c r="D119">
        <v>108</v>
      </c>
      <c r="E119">
        <f t="shared" si="12"/>
        <v>17.954329883142243</v>
      </c>
      <c r="F119">
        <f t="shared" si="13"/>
        <v>0.12916867455399261</v>
      </c>
      <c r="G119">
        <f t="shared" si="15"/>
        <v>2.1064225262046321E-4</v>
      </c>
      <c r="J119">
        <f t="shared" si="17"/>
        <v>21.128708736027082</v>
      </c>
      <c r="K119">
        <f t="shared" si="16"/>
        <v>12956.40959265385</v>
      </c>
      <c r="L119">
        <f t="shared" si="18"/>
        <v>3.070291330835532</v>
      </c>
      <c r="O119" s="4">
        <v>0</v>
      </c>
      <c r="Q119">
        <v>0</v>
      </c>
    </row>
    <row r="120" spans="1:17" x14ac:dyDescent="0.45">
      <c r="A120" s="1">
        <v>42703</v>
      </c>
      <c r="B120">
        <v>27</v>
      </c>
      <c r="C120">
        <f t="shared" si="14"/>
        <v>13352</v>
      </c>
      <c r="D120">
        <v>109</v>
      </c>
      <c r="E120">
        <f t="shared" si="12"/>
        <v>18.013183063582623</v>
      </c>
      <c r="F120">
        <f t="shared" si="13"/>
        <v>0.12937803001207115</v>
      </c>
      <c r="G120">
        <f t="shared" si="15"/>
        <v>2.0935545807854172E-4</v>
      </c>
      <c r="J120">
        <f t="shared" si="17"/>
        <v>20.999635358102491</v>
      </c>
      <c r="K120">
        <f t="shared" si="16"/>
        <v>12977.409228011953</v>
      </c>
      <c r="L120">
        <f t="shared" si="18"/>
        <v>0.28573661111607496</v>
      </c>
      <c r="O120" s="4">
        <v>0</v>
      </c>
      <c r="Q120">
        <v>0</v>
      </c>
    </row>
    <row r="121" spans="1:17" x14ac:dyDescent="0.45">
      <c r="A121" s="1">
        <v>42710</v>
      </c>
      <c r="B121">
        <v>32</v>
      </c>
      <c r="C121">
        <f t="shared" si="14"/>
        <v>13384</v>
      </c>
      <c r="D121">
        <v>110</v>
      </c>
      <c r="E121">
        <f t="shared" si="12"/>
        <v>18.071783419411847</v>
      </c>
      <c r="F121">
        <f t="shared" si="13"/>
        <v>0.12958611755248572</v>
      </c>
      <c r="G121">
        <f t="shared" si="15"/>
        <v>2.0808754041456989E-4</v>
      </c>
      <c r="J121">
        <f t="shared" si="17"/>
        <v>20.872455446712188</v>
      </c>
      <c r="K121">
        <f t="shared" si="16"/>
        <v>12998.281683458665</v>
      </c>
      <c r="L121">
        <f t="shared" si="18"/>
        <v>0.5331210111669259</v>
      </c>
      <c r="O121" s="4">
        <v>0</v>
      </c>
      <c r="Q121">
        <v>0</v>
      </c>
    </row>
    <row r="122" spans="1:17" x14ac:dyDescent="0.45">
      <c r="A122" s="1">
        <v>42717</v>
      </c>
      <c r="B122">
        <v>19</v>
      </c>
      <c r="C122">
        <f t="shared" si="14"/>
        <v>13403</v>
      </c>
      <c r="D122">
        <v>111</v>
      </c>
      <c r="E122">
        <f t="shared" si="12"/>
        <v>18.130134320459284</v>
      </c>
      <c r="F122">
        <f t="shared" si="13"/>
        <v>0.12979295561138227</v>
      </c>
      <c r="G122">
        <f t="shared" si="15"/>
        <v>2.0683805889654128E-4</v>
      </c>
      <c r="J122">
        <f t="shared" si="17"/>
        <v>20.747124793735154</v>
      </c>
      <c r="K122">
        <f t="shared" si="16"/>
        <v>13019.0288082524</v>
      </c>
      <c r="L122">
        <f t="shared" si="18"/>
        <v>8.4210453790817277E-2</v>
      </c>
      <c r="O122" s="4">
        <v>0</v>
      </c>
      <c r="Q122">
        <v>0</v>
      </c>
    </row>
    <row r="123" spans="1:17" x14ac:dyDescent="0.45">
      <c r="A123" s="1">
        <v>42724</v>
      </c>
      <c r="B123">
        <v>217</v>
      </c>
      <c r="C123">
        <f t="shared" si="14"/>
        <v>13620</v>
      </c>
      <c r="D123">
        <v>112</v>
      </c>
      <c r="E123">
        <f t="shared" si="12"/>
        <v>18.359892418232018</v>
      </c>
      <c r="F123">
        <f t="shared" si="13"/>
        <v>0.13060389068012512</v>
      </c>
      <c r="G123">
        <f t="shared" si="15"/>
        <v>8.1093506874285737E-4</v>
      </c>
      <c r="J123">
        <f t="shared" si="17"/>
        <v>81.341756737524662</v>
      </c>
      <c r="K123">
        <f t="shared" si="16"/>
        <v>13100.370564989926</v>
      </c>
      <c r="L123">
        <f t="shared" si="18"/>
        <v>1.6677564968288094</v>
      </c>
      <c r="M123" s="3"/>
      <c r="N123">
        <v>5</v>
      </c>
      <c r="O123" s="4">
        <f>SUM(1,B7,B7^2,B7^3,B7^4)</f>
        <v>4.6675598918297192</v>
      </c>
      <c r="Q123">
        <v>0</v>
      </c>
    </row>
    <row r="124" spans="1:17" x14ac:dyDescent="0.45">
      <c r="A124" s="1">
        <v>42731</v>
      </c>
      <c r="B124">
        <v>288</v>
      </c>
      <c r="C124">
        <f t="shared" si="14"/>
        <v>13908</v>
      </c>
      <c r="D124">
        <v>113</v>
      </c>
      <c r="E124">
        <f t="shared" si="12"/>
        <v>18.635772844125245</v>
      </c>
      <c r="F124">
        <f t="shared" si="13"/>
        <v>0.13157036079357043</v>
      </c>
      <c r="G124">
        <f t="shared" si="15"/>
        <v>9.6647011344530576E-4</v>
      </c>
      <c r="J124">
        <f t="shared" si="17"/>
        <v>96.942874826990703</v>
      </c>
      <c r="K124">
        <f t="shared" si="16"/>
        <v>13197.313439816917</v>
      </c>
      <c r="L124">
        <f t="shared" si="18"/>
        <v>1.9708217392353979</v>
      </c>
      <c r="N124">
        <v>7</v>
      </c>
      <c r="O124" s="4">
        <f>SUM(B7^5,B7^6,B7^7,B7^8,B7^9,B7^10,B7^11)</f>
        <v>5.3028921698726261</v>
      </c>
      <c r="Q1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Burr 12</vt:lpstr>
      <vt:lpstr>Burr 12 (01 spike)</vt:lpstr>
      <vt:lpstr>Burr spike 1 2 Cov </vt:lpstr>
      <vt:lpstr>Burr spike 1 3 Cov </vt:lpstr>
      <vt:lpstr>Burr spike 1 3 Cov  decay</vt:lpstr>
      <vt:lpstr>Weibull spike 1 3 Cov</vt:lpstr>
      <vt:lpstr>Weibull no spike 3 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2020-05-08T19:20:59Z</dcterms:modified>
</cp:coreProperties>
</file>