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G:\My Drive\Data analyst  apr-jul 25 transition\Energy consumption ai project\AWS excel project\"/>
    </mc:Choice>
  </mc:AlternateContent>
  <xr:revisionPtr revIDLastSave="0" documentId="13_ncr:1_{17E85BDB-F771-41F2-8FAC-DE6FB76DB06B}" xr6:coauthVersionLast="47" xr6:coauthVersionMax="47" xr10:uidLastSave="{00000000-0000-0000-0000-000000000000}"/>
  <bookViews>
    <workbookView xWindow="-120" yWindow="-120" windowWidth="29040" windowHeight="15720" tabRatio="740" firstSheet="16" activeTab="21" xr2:uid="{FCC67CE8-A350-4260-A257-11C48BF667F2}"/>
  </bookViews>
  <sheets>
    <sheet name="Home_0" sheetId="28" r:id="rId1"/>
    <sheet name="1AWS_Costs_Timeseries 1" sheetId="1" state="hidden" r:id="rId2"/>
    <sheet name="1AWS_Energy_Consump_Timeseri2" sheetId="2" state="hidden" r:id="rId3"/>
    <sheet name="1AWS_Resource_Usage_Timeseries3" sheetId="3" state="hidden" r:id="rId4"/>
    <sheet name="1Combined Data" sheetId="4" r:id="rId5"/>
    <sheet name="2.Pvt Cost source " sheetId="5" r:id="rId6"/>
    <sheet name="2a. Chart Cost source " sheetId="6" r:id="rId7"/>
    <sheet name="3.Pvt Underused source " sheetId="10" r:id="rId8"/>
    <sheet name="3a.Chart Cost vs Usage%" sheetId="15" r:id="rId9"/>
    <sheet name="3b.Chart Cost vs kWh" sheetId="19" r:id="rId10"/>
    <sheet name="what if fixed costs droppednow," sheetId="20" r:id="rId11"/>
    <sheet name="4.Pvt Tot Savings by Res_ID " sheetId="21" r:id="rId12"/>
    <sheet name="4a.Chart Tot Savings by Res_ID" sheetId="22" r:id="rId13"/>
    <sheet name="5a.Pvt Base cost and Reduced " sheetId="25" r:id="rId14"/>
    <sheet name="5b. Chart Base cost vs Reduced" sheetId="32" r:id="rId15"/>
    <sheet name="6.Chart Top 5 Res_ID by Savings" sheetId="33" r:id="rId16"/>
    <sheet name="7.Pvt Total Savings by Region" sheetId="34" r:id="rId17"/>
    <sheet name="7a.Chart Tot Savings by Region" sheetId="36" r:id="rId18"/>
    <sheet name="8.Pvt Expensive Regions" sheetId="38" r:id="rId19"/>
    <sheet name="8a.Chart Expensive Regions" sheetId="40" r:id="rId20"/>
    <sheet name="Optimization" sheetId="42" r:id="rId21"/>
    <sheet name="Cost Justification" sheetId="44" r:id="rId22"/>
  </sheets>
  <definedNames>
    <definedName name="_xlnm._FilterDatabase" localSheetId="4" hidden="1">'1Combined Data'!$A$1:$I$1</definedName>
    <definedName name="Slicer_Month">#N/A</definedName>
    <definedName name="Slicer_Month1">#N/A</definedName>
    <definedName name="Slicer_Region">#N/A</definedName>
    <definedName name="Slicer_Region1">#N/A</definedName>
    <definedName name="Slicer_Service">#N/A</definedName>
  </definedNames>
  <calcPr calcId="191029"/>
  <pivotCaches>
    <pivotCache cacheId="0" r:id="rId23"/>
    <pivotCache cacheId="1" r:id="rId24"/>
    <pivotCache cacheId="2" r:id="rId25"/>
    <pivotCache cacheId="3" r:id="rId26"/>
    <pivotCache cacheId="4" r:id="rId27"/>
  </pivotCaches>
  <extLst>
    <ext xmlns:x14="http://schemas.microsoft.com/office/spreadsheetml/2009/9/main" uri="{BBE1A952-AA13-448e-AADC-164F8A28A991}">
      <x14:slicerCaches>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 i="44" l="1"/>
  <c r="F8" i="44" s="1"/>
  <c r="D9" i="44"/>
  <c r="D7" i="44"/>
  <c r="D8" i="44"/>
  <c r="G3" i="42"/>
  <c r="G4" i="42"/>
  <c r="G2" i="42"/>
  <c r="D2" i="42"/>
  <c r="F2" i="42" s="1"/>
  <c r="D4" i="42"/>
  <c r="F4" i="42" s="1"/>
  <c r="D3" i="42"/>
  <c r="F3" i="42" s="1"/>
  <c r="N2" i="4"/>
  <c r="K27" i="4"/>
  <c r="K28" i="4"/>
  <c r="K34" i="4"/>
  <c r="K33" i="4"/>
  <c r="K35" i="4"/>
  <c r="K40" i="4"/>
  <c r="K26" i="4"/>
  <c r="K38" i="4"/>
  <c r="K30" i="4"/>
  <c r="K29" i="4"/>
  <c r="K32" i="4"/>
  <c r="K49" i="4"/>
  <c r="K31" i="4"/>
  <c r="K37" i="4"/>
  <c r="K42" i="4"/>
  <c r="K39" i="4"/>
  <c r="K47" i="4"/>
  <c r="K46" i="4"/>
  <c r="K43" i="4"/>
  <c r="K45" i="4"/>
  <c r="K41" i="4"/>
  <c r="K48" i="4"/>
  <c r="K44" i="4"/>
  <c r="K21" i="4"/>
  <c r="K14" i="4"/>
  <c r="K17" i="4"/>
  <c r="K24" i="4"/>
  <c r="K25" i="4"/>
  <c r="K15" i="4"/>
  <c r="K18" i="4"/>
  <c r="K19" i="4"/>
  <c r="K23" i="4"/>
  <c r="K20" i="4"/>
  <c r="K22" i="4"/>
  <c r="K16" i="4"/>
  <c r="K10" i="4"/>
  <c r="K11" i="4"/>
  <c r="K13" i="4"/>
  <c r="K3" i="4"/>
  <c r="K9" i="4"/>
  <c r="K5" i="4"/>
  <c r="K7" i="4"/>
  <c r="K8" i="4"/>
  <c r="K12" i="4"/>
  <c r="K4" i="4"/>
  <c r="K6" i="4"/>
  <c r="K2" i="4"/>
  <c r="K36" i="4"/>
  <c r="H27" i="4"/>
  <c r="H28" i="4"/>
  <c r="M28" i="4" s="1"/>
  <c r="H34" i="4"/>
  <c r="M34" i="4" s="1"/>
  <c r="H33" i="4"/>
  <c r="H35" i="4"/>
  <c r="M35" i="4" s="1"/>
  <c r="H40" i="4"/>
  <c r="M40" i="4" s="1"/>
  <c r="H26" i="4"/>
  <c r="M26" i="4" s="1"/>
  <c r="H38" i="4"/>
  <c r="M38" i="4" s="1"/>
  <c r="H30" i="4"/>
  <c r="H29" i="4"/>
  <c r="H32" i="4"/>
  <c r="H49" i="4"/>
  <c r="M49" i="4" s="1"/>
  <c r="H31" i="4"/>
  <c r="M31" i="4" s="1"/>
  <c r="H37" i="4"/>
  <c r="M37" i="4" s="1"/>
  <c r="H42" i="4"/>
  <c r="M42" i="4" s="1"/>
  <c r="H39" i="4"/>
  <c r="M39" i="4" s="1"/>
  <c r="H47" i="4"/>
  <c r="H46" i="4"/>
  <c r="M46" i="4" s="1"/>
  <c r="H43" i="4"/>
  <c r="M43" i="4" s="1"/>
  <c r="H45" i="4"/>
  <c r="M45" i="4" s="1"/>
  <c r="H41" i="4"/>
  <c r="M41" i="4" s="1"/>
  <c r="H48" i="4"/>
  <c r="M48" i="4" s="1"/>
  <c r="H44" i="4"/>
  <c r="H21" i="4"/>
  <c r="H14" i="4"/>
  <c r="M14" i="4" s="1"/>
  <c r="H17" i="4"/>
  <c r="H24" i="4"/>
  <c r="H25" i="4"/>
  <c r="H15" i="4"/>
  <c r="M15" i="4" s="1"/>
  <c r="H18" i="4"/>
  <c r="M18" i="4" s="1"/>
  <c r="H19" i="4"/>
  <c r="M19" i="4" s="1"/>
  <c r="H23" i="4"/>
  <c r="H20" i="4"/>
  <c r="M20" i="4" s="1"/>
  <c r="H22" i="4"/>
  <c r="M22" i="4" s="1"/>
  <c r="H16" i="4"/>
  <c r="M16" i="4" s="1"/>
  <c r="H10" i="4"/>
  <c r="H11" i="4"/>
  <c r="M11" i="4" s="1"/>
  <c r="H13" i="4"/>
  <c r="M13" i="4" s="1"/>
  <c r="H3" i="4"/>
  <c r="H9" i="4"/>
  <c r="H5" i="4"/>
  <c r="H7" i="4"/>
  <c r="H8" i="4"/>
  <c r="M8" i="4" s="1"/>
  <c r="H12" i="4"/>
  <c r="H4" i="4"/>
  <c r="M4" i="4" s="1"/>
  <c r="H6" i="4"/>
  <c r="M6" i="4" s="1"/>
  <c r="H2" i="4"/>
  <c r="M2" i="4" s="1"/>
  <c r="H36" i="4"/>
  <c r="M36" i="4" s="1"/>
  <c r="I27" i="4"/>
  <c r="I28" i="4"/>
  <c r="I34" i="4"/>
  <c r="I33" i="4"/>
  <c r="I35" i="4"/>
  <c r="I40" i="4"/>
  <c r="I26" i="4"/>
  <c r="I38" i="4"/>
  <c r="I30" i="4"/>
  <c r="I29" i="4"/>
  <c r="I32" i="4"/>
  <c r="I49" i="4"/>
  <c r="I31" i="4"/>
  <c r="I37" i="4"/>
  <c r="I42" i="4"/>
  <c r="I39" i="4"/>
  <c r="I47" i="4"/>
  <c r="I46" i="4"/>
  <c r="I43" i="4"/>
  <c r="I45" i="4"/>
  <c r="I41" i="4"/>
  <c r="I48" i="4"/>
  <c r="I44" i="4"/>
  <c r="I21" i="4"/>
  <c r="I14" i="4"/>
  <c r="I17" i="4"/>
  <c r="I24" i="4"/>
  <c r="I25" i="4"/>
  <c r="I15" i="4"/>
  <c r="I18" i="4"/>
  <c r="I19" i="4"/>
  <c r="I23" i="4"/>
  <c r="I20" i="4"/>
  <c r="I22" i="4"/>
  <c r="I16" i="4"/>
  <c r="I10" i="4"/>
  <c r="I11" i="4"/>
  <c r="I13" i="4"/>
  <c r="I3" i="4"/>
  <c r="I9" i="4"/>
  <c r="I5" i="4"/>
  <c r="I7" i="4"/>
  <c r="I8" i="4"/>
  <c r="I12" i="4"/>
  <c r="I4" i="4"/>
  <c r="I6" i="4"/>
  <c r="I2" i="4"/>
  <c r="I36" i="4"/>
  <c r="H8" i="44" l="1"/>
  <c r="I8" i="44" s="1"/>
  <c r="G8" i="44"/>
  <c r="F9" i="44"/>
  <c r="H9" i="44" s="1"/>
  <c r="I9" i="44" s="1"/>
  <c r="F7" i="44"/>
  <c r="H7" i="44" s="1"/>
  <c r="I7" i="44" s="1"/>
  <c r="F5" i="42"/>
  <c r="J12" i="4"/>
  <c r="L12" i="4" s="1"/>
  <c r="J9" i="4"/>
  <c r="L9" i="4" s="1"/>
  <c r="J10" i="4"/>
  <c r="J23" i="4"/>
  <c r="L23" i="4" s="1"/>
  <c r="J25" i="4"/>
  <c r="L25" i="4" s="1"/>
  <c r="J21" i="4"/>
  <c r="L21" i="4" s="1"/>
  <c r="J33" i="4"/>
  <c r="L33" i="4" s="1"/>
  <c r="J2" i="4"/>
  <c r="J8" i="4"/>
  <c r="L8" i="4" s="1"/>
  <c r="N8" i="4" s="1"/>
  <c r="J3" i="4"/>
  <c r="L3" i="4" s="1"/>
  <c r="J19" i="4"/>
  <c r="L19" i="4" s="1"/>
  <c r="N19" i="4" s="1"/>
  <c r="J24" i="4"/>
  <c r="L24" i="4" s="1"/>
  <c r="J44" i="4"/>
  <c r="L44" i="4" s="1"/>
  <c r="J32" i="4"/>
  <c r="L32" i="4" s="1"/>
  <c r="M12" i="4"/>
  <c r="M33" i="4"/>
  <c r="J7" i="4"/>
  <c r="L7" i="4" s="1"/>
  <c r="J17" i="4"/>
  <c r="L17" i="4" s="1"/>
  <c r="J29" i="4"/>
  <c r="L29" i="4" s="1"/>
  <c r="M23" i="4"/>
  <c r="M44" i="4"/>
  <c r="J5" i="4"/>
  <c r="L5" i="4" s="1"/>
  <c r="J11" i="4"/>
  <c r="L11" i="4" s="1"/>
  <c r="N11" i="4" s="1"/>
  <c r="J20" i="4"/>
  <c r="L20" i="4" s="1"/>
  <c r="N20" i="4" s="1"/>
  <c r="J47" i="4"/>
  <c r="L47" i="4" s="1"/>
  <c r="J30" i="4"/>
  <c r="L30" i="4" s="1"/>
  <c r="J27" i="4"/>
  <c r="L27" i="4" s="1"/>
  <c r="M25" i="4"/>
  <c r="M9" i="4"/>
  <c r="M32" i="4"/>
  <c r="L10" i="4"/>
  <c r="J6" i="4"/>
  <c r="L6" i="4" s="1"/>
  <c r="N6" i="4" s="1"/>
  <c r="J13" i="4"/>
  <c r="L13" i="4" s="1"/>
  <c r="N13" i="4" s="1"/>
  <c r="J18" i="4"/>
  <c r="L18" i="4" s="1"/>
  <c r="N18" i="4" s="1"/>
  <c r="J48" i="4"/>
  <c r="L48" i="4" s="1"/>
  <c r="N48" i="4" s="1"/>
  <c r="J37" i="4"/>
  <c r="L37" i="4" s="1"/>
  <c r="N37" i="4" s="1"/>
  <c r="J40" i="4"/>
  <c r="L40" i="4" s="1"/>
  <c r="N40" i="4" s="1"/>
  <c r="M29" i="4"/>
  <c r="J4" i="4"/>
  <c r="L4" i="4" s="1"/>
  <c r="N4" i="4" s="1"/>
  <c r="J15" i="4"/>
  <c r="L15" i="4" s="1"/>
  <c r="N15" i="4" s="1"/>
  <c r="J41" i="4"/>
  <c r="L41" i="4" s="1"/>
  <c r="N41" i="4" s="1"/>
  <c r="J31" i="4"/>
  <c r="L31" i="4" s="1"/>
  <c r="N31" i="4" s="1"/>
  <c r="J35" i="4"/>
  <c r="L35" i="4" s="1"/>
  <c r="N35" i="4" s="1"/>
  <c r="M17" i="4"/>
  <c r="M27" i="4"/>
  <c r="J36" i="4"/>
  <c r="L36" i="4" s="1"/>
  <c r="N36" i="4" s="1"/>
  <c r="J45" i="4"/>
  <c r="L45" i="4" s="1"/>
  <c r="N45" i="4" s="1"/>
  <c r="J39" i="4"/>
  <c r="L39" i="4" s="1"/>
  <c r="N39" i="4" s="1"/>
  <c r="J49" i="4"/>
  <c r="L49" i="4" s="1"/>
  <c r="N49" i="4" s="1"/>
  <c r="J38" i="4"/>
  <c r="L38" i="4" s="1"/>
  <c r="N38" i="4" s="1"/>
  <c r="M24" i="4"/>
  <c r="M21" i="4"/>
  <c r="M10" i="4"/>
  <c r="M3" i="4"/>
  <c r="M7" i="4"/>
  <c r="M5" i="4"/>
  <c r="M30" i="4"/>
  <c r="M47" i="4"/>
  <c r="J22" i="4"/>
  <c r="L22" i="4" s="1"/>
  <c r="N22" i="4" s="1"/>
  <c r="J46" i="4"/>
  <c r="L46" i="4" s="1"/>
  <c r="N46" i="4" s="1"/>
  <c r="J28" i="4"/>
  <c r="L28" i="4" s="1"/>
  <c r="N28" i="4" s="1"/>
  <c r="J14" i="4"/>
  <c r="L14" i="4" s="1"/>
  <c r="N14" i="4" s="1"/>
  <c r="J16" i="4"/>
  <c r="L16" i="4" s="1"/>
  <c r="N16" i="4" s="1"/>
  <c r="J43" i="4"/>
  <c r="L43" i="4" s="1"/>
  <c r="N43" i="4" s="1"/>
  <c r="J42" i="4"/>
  <c r="L42" i="4" s="1"/>
  <c r="N42" i="4" s="1"/>
  <c r="J26" i="4"/>
  <c r="L26" i="4" s="1"/>
  <c r="N26" i="4" s="1"/>
  <c r="J34" i="4"/>
  <c r="L34" i="4" s="1"/>
  <c r="N34" i="4" s="1"/>
  <c r="G9" i="44" l="1"/>
  <c r="G7" i="44"/>
  <c r="N5" i="4"/>
  <c r="N27" i="4"/>
  <c r="N30" i="4"/>
  <c r="N17" i="4"/>
  <c r="N3" i="4"/>
  <c r="N21" i="4"/>
  <c r="N9" i="4"/>
  <c r="N47" i="4"/>
  <c r="N25" i="4"/>
  <c r="N12" i="4"/>
  <c r="L2" i="4"/>
  <c r="N32" i="4"/>
  <c r="N44" i="4"/>
  <c r="N29" i="4"/>
  <c r="N24" i="4"/>
  <c r="N23" i="4"/>
  <c r="N7" i="4"/>
  <c r="N10" i="4"/>
  <c r="N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 Javed</author>
  </authors>
  <commentList>
    <comment ref="J1" authorId="0" shapeId="0" xr:uid="{91767789-408E-4A48-BFCD-B4F879770270}">
      <text>
        <r>
          <rPr>
            <b/>
            <sz val="9"/>
            <color indexed="81"/>
            <rFont val="Tahoma"/>
            <family val="2"/>
          </rPr>
          <t>Sara Javed:</t>
        </r>
        <r>
          <rPr>
            <sz val="9"/>
            <color indexed="81"/>
            <rFont val="Tahoma"/>
            <family val="2"/>
          </rPr>
          <t xml:space="preserve">
Fixed savings-- as this is based on base cost reduction--- that is fig is the same everywhere</t>
        </r>
      </text>
    </comment>
    <comment ref="K1" authorId="0" shapeId="0" xr:uid="{31A53F67-57CB-418B-8961-67E82600A8CC}">
      <text>
        <r>
          <rPr>
            <b/>
            <sz val="9"/>
            <color indexed="81"/>
            <rFont val="Tahoma"/>
            <family val="2"/>
          </rPr>
          <t>Sara Javed:</t>
        </r>
        <r>
          <rPr>
            <sz val="9"/>
            <color indexed="81"/>
            <rFont val="Tahoma"/>
            <family val="2"/>
          </rPr>
          <t xml:space="preserve">
reducing slope(price kwh) to calculate variable savings
</t>
        </r>
      </text>
    </comment>
    <comment ref="M1" authorId="0" shapeId="0" xr:uid="{F5F56384-EB1E-4C7E-85CC-1AE7EA91DA21}">
      <text>
        <r>
          <rPr>
            <b/>
            <sz val="9"/>
            <color indexed="81"/>
            <rFont val="Tahoma"/>
            <family val="2"/>
          </rPr>
          <t>Sara Javed:</t>
        </r>
        <r>
          <rPr>
            <sz val="9"/>
            <color indexed="81"/>
            <rFont val="Tahoma"/>
            <family val="2"/>
          </rPr>
          <t xml:space="preserve">
It’s the difference between the original cost (current pricing) and the new cost if the price per kWh was cheaper. Savings from cheaper energy rates scale with usage — higher-usage resources save more!</t>
        </r>
      </text>
    </comment>
    <comment ref="N1" authorId="0" shapeId="0" xr:uid="{AE968A78-804E-465A-8B20-10865DB9C22C}">
      <text>
        <r>
          <rPr>
            <b/>
            <sz val="9"/>
            <color indexed="81"/>
            <rFont val="Tahoma"/>
            <family val="2"/>
          </rPr>
          <t>Sara Javed:</t>
        </r>
        <r>
          <rPr>
            <sz val="9"/>
            <color indexed="81"/>
            <rFont val="Tahoma"/>
            <family val="2"/>
          </rPr>
          <t xml:space="preserve">
col L+col M</t>
        </r>
      </text>
    </comment>
  </commentList>
</comments>
</file>

<file path=xl/sharedStrings.xml><?xml version="1.0" encoding="utf-8"?>
<sst xmlns="http://schemas.openxmlformats.org/spreadsheetml/2006/main" count="1035" uniqueCount="191">
  <si>
    <t>Resource_ID</t>
  </si>
  <si>
    <t>Month</t>
  </si>
  <si>
    <t>Cost_USD</t>
  </si>
  <si>
    <t>Service</t>
  </si>
  <si>
    <t>Region</t>
  </si>
  <si>
    <t>EC2-001</t>
  </si>
  <si>
    <t>2024-05</t>
  </si>
  <si>
    <t>EC2</t>
  </si>
  <si>
    <t>us-east</t>
  </si>
  <si>
    <t>2024-06</t>
  </si>
  <si>
    <t>2024-07</t>
  </si>
  <si>
    <t>2024-08</t>
  </si>
  <si>
    <t>2024-09</t>
  </si>
  <si>
    <t>2024-10</t>
  </si>
  <si>
    <t>2024-11</t>
  </si>
  <si>
    <t>2024-12</t>
  </si>
  <si>
    <t>2025-01</t>
  </si>
  <si>
    <t>2025-02</t>
  </si>
  <si>
    <t>2025-03</t>
  </si>
  <si>
    <t>2025-04</t>
  </si>
  <si>
    <t>EC2-002</t>
  </si>
  <si>
    <t>us-west</t>
  </si>
  <si>
    <t>S3-001</t>
  </si>
  <si>
    <t>S3</t>
  </si>
  <si>
    <t>RDS-001</t>
  </si>
  <si>
    <t>RDS</t>
  </si>
  <si>
    <t>eu-west</t>
  </si>
  <si>
    <t>kWh_Used</t>
  </si>
  <si>
    <t>Usage_%</t>
  </si>
  <si>
    <t>kWh</t>
  </si>
  <si>
    <t>(blank)</t>
  </si>
  <si>
    <t>Grand Total</t>
  </si>
  <si>
    <t>(All)</t>
  </si>
  <si>
    <t>Sum of Cost_USD</t>
  </si>
  <si>
    <t>Sum of kWh</t>
  </si>
  <si>
    <t>Sum of Usage_%</t>
  </si>
  <si>
    <t>Where is most of the cost coming from? (by service, resource, or time?)</t>
  </si>
  <si>
    <t xml:space="preserve"> Cost_USD</t>
  </si>
  <si>
    <t>Services</t>
  </si>
  <si>
    <t>computing</t>
  </si>
  <si>
    <t>database</t>
  </si>
  <si>
    <t>cloud storage</t>
  </si>
  <si>
    <t>Finalized Summary of Findings</t>
  </si>
  <si>
    <r>
      <t xml:space="preserve">Optimizing EC2 (compute) usage offers the </t>
    </r>
    <r>
      <rPr>
        <b/>
        <sz val="11"/>
        <color theme="1"/>
        <rFont val="Sitka Display Semibold"/>
        <family val="2"/>
      </rPr>
      <t>greatest potential</t>
    </r>
    <r>
      <rPr>
        <sz val="11"/>
        <color theme="1"/>
        <rFont val="Sitka Display Semibold"/>
        <family val="2"/>
      </rPr>
      <t xml:space="preserve"> for cost and energy savings.</t>
    </r>
  </si>
  <si>
    <r>
      <t xml:space="preserve">Notable </t>
    </r>
    <r>
      <rPr>
        <b/>
        <sz val="11"/>
        <color theme="1"/>
        <rFont val="Sitka Display Semibold"/>
        <family val="2"/>
      </rPr>
      <t>cost spikes</t>
    </r>
    <r>
      <rPr>
        <sz val="11"/>
        <color theme="1"/>
        <rFont val="Sitka Display Semibold"/>
        <family val="2"/>
      </rPr>
      <t xml:space="preserve"> in </t>
    </r>
    <r>
      <rPr>
        <b/>
        <sz val="11"/>
        <color theme="1"/>
        <rFont val="Sitka Display Semibold"/>
        <family val="2"/>
      </rPr>
      <t>Sep 2024, Oct 2024, and Mar 2025</t>
    </r>
    <r>
      <rPr>
        <sz val="11"/>
        <color theme="1"/>
        <rFont val="Sitka Display Semibold"/>
        <family val="2"/>
      </rPr>
      <t xml:space="preserve"> — EC2 cost jumps from ~$220 to </t>
    </r>
    <r>
      <rPr>
        <b/>
        <sz val="11"/>
        <color theme="1"/>
        <rFont val="Sitka Display Semibold"/>
        <family val="2"/>
      </rPr>
      <t>$240–$250</t>
    </r>
    <r>
      <rPr>
        <sz val="11"/>
        <color theme="1"/>
        <rFont val="Sitka Display Semibold"/>
        <family val="2"/>
      </rPr>
      <t>.</t>
    </r>
  </si>
  <si>
    <r>
      <t>Hypothesis</t>
    </r>
    <r>
      <rPr>
        <sz val="11"/>
        <color theme="1"/>
        <rFont val="Sitka Display Semibold"/>
        <family val="2"/>
      </rPr>
      <t>: Possible new deployments or testing environments launched? Worth investigating.</t>
    </r>
  </si>
  <si>
    <t>RDS (Relational Database Service)</t>
  </si>
  <si>
    <r>
      <t xml:space="preserve">Costs have been </t>
    </r>
    <r>
      <rPr>
        <b/>
        <sz val="11"/>
        <color theme="1"/>
        <rFont val="Sitka Display Semibold"/>
        <family val="2"/>
      </rPr>
      <t>fairly consistent</t>
    </r>
    <r>
      <rPr>
        <sz val="11"/>
        <color theme="1"/>
        <rFont val="Sitka Display Semibold"/>
        <family val="2"/>
      </rPr>
      <t xml:space="preserve">, averaging around </t>
    </r>
    <r>
      <rPr>
        <b/>
        <sz val="11"/>
        <color theme="1"/>
        <rFont val="Sitka Display Semibold"/>
        <family val="2"/>
      </rPr>
      <t>$170/month</t>
    </r>
    <r>
      <rPr>
        <sz val="11"/>
        <color theme="1"/>
        <rFont val="Sitka Display Semibold"/>
        <family val="2"/>
      </rPr>
      <t>.</t>
    </r>
  </si>
  <si>
    <r>
      <t>Major dip in Jan 2025</t>
    </r>
    <r>
      <rPr>
        <sz val="11"/>
        <color theme="1"/>
        <rFont val="Sitka Display Semibold"/>
        <family val="2"/>
      </rPr>
      <t xml:space="preserve"> — dropped to ~$152.</t>
    </r>
  </si>
  <si>
    <r>
      <t>Question</t>
    </r>
    <r>
      <rPr>
        <sz val="11"/>
        <color theme="1"/>
        <rFont val="Sitka Display Semibold"/>
        <family val="2"/>
      </rPr>
      <t>: Was there an optimization? Or did a database instance get decommissioned?</t>
    </r>
  </si>
  <si>
    <t>S3 (Cloud Storage)</t>
  </si>
  <si>
    <r>
      <t>Most stable</t>
    </r>
    <r>
      <rPr>
        <sz val="11"/>
        <color theme="1"/>
        <rFont val="Sitka Display Semibold"/>
        <family val="2"/>
      </rPr>
      <t xml:space="preserve"> of all services — cost hovers around </t>
    </r>
    <r>
      <rPr>
        <b/>
        <sz val="11"/>
        <color theme="1"/>
        <rFont val="Sitka Display Semibold"/>
        <family val="2"/>
      </rPr>
      <t>$140–$150/month</t>
    </r>
    <r>
      <rPr>
        <sz val="11"/>
        <color theme="1"/>
        <rFont val="Sitka Display Semibold"/>
        <family val="2"/>
      </rPr>
      <t>.</t>
    </r>
  </si>
  <si>
    <t>Fewer fluctuations, implying consistent storage usage and possibly automated lifecycle policies.</t>
  </si>
  <si>
    <t/>
  </si>
  <si>
    <t>Key Points about R²:</t>
  </si>
  <si>
    <t>R² Interpretation:</t>
  </si>
  <si>
    <t>📉 Equation:</t>
  </si>
  <si>
    <t>y = 2.4659x + 84.56</t>
  </si>
  <si>
    <t>Where:</t>
  </si>
  <si>
    <r>
      <t>y</t>
    </r>
    <r>
      <rPr>
        <sz val="11"/>
        <color theme="1"/>
        <rFont val="Sitka Display Semibold"/>
        <family val="2"/>
      </rPr>
      <t xml:space="preserve"> is </t>
    </r>
    <r>
      <rPr>
        <b/>
        <sz val="11"/>
        <color theme="1"/>
        <rFont val="Sitka Display Semibold"/>
        <family val="2"/>
      </rPr>
      <t>cost</t>
    </r>
  </si>
  <si>
    <r>
      <t>x</t>
    </r>
    <r>
      <rPr>
        <sz val="11"/>
        <color theme="1"/>
        <rFont val="Sitka Display Semibold"/>
        <family val="2"/>
      </rPr>
      <t xml:space="preserve"> is </t>
    </r>
    <r>
      <rPr>
        <b/>
        <sz val="11"/>
        <color theme="1"/>
        <rFont val="Sitka Display Semibold"/>
        <family val="2"/>
      </rPr>
      <t>kWh (energy used)</t>
    </r>
  </si>
  <si>
    <t>🔍 Interpretation:</t>
  </si>
  <si>
    <t>✅ Slope (2.4659):</t>
  </si>
  <si>
    <r>
      <t xml:space="preserve">For </t>
    </r>
    <r>
      <rPr>
        <b/>
        <sz val="11"/>
        <color theme="1"/>
        <rFont val="Sitka Display Semibold"/>
        <family val="2"/>
      </rPr>
      <t>every additional 1 kWh used</t>
    </r>
    <r>
      <rPr>
        <sz val="11"/>
        <color theme="1"/>
        <rFont val="Sitka Display Semibold"/>
        <family val="2"/>
      </rPr>
      <t xml:space="preserve">, the </t>
    </r>
    <r>
      <rPr>
        <b/>
        <sz val="11"/>
        <color theme="1"/>
        <rFont val="Sitka Display Semibold"/>
        <family val="2"/>
      </rPr>
      <t>cost increases by ~$2.47</t>
    </r>
  </si>
  <si>
    <t>✅ Intercept (84.56):</t>
  </si>
  <si>
    <r>
      <t xml:space="preserve">So when </t>
    </r>
    <r>
      <rPr>
        <b/>
        <sz val="11"/>
        <color theme="1"/>
        <rFont val="Sitka Display Semibold"/>
        <family val="2"/>
      </rPr>
      <t>kWh = 0</t>
    </r>
    <r>
      <rPr>
        <sz val="11"/>
        <color theme="1"/>
        <rFont val="Sitka Display Semibold"/>
        <family val="2"/>
      </rPr>
      <t xml:space="preserve">, you still incur </t>
    </r>
    <r>
      <rPr>
        <b/>
        <sz val="11"/>
        <color theme="1"/>
        <rFont val="Sitka Display Semibold"/>
        <family val="2"/>
      </rPr>
      <t>$84.56</t>
    </r>
    <r>
      <rPr>
        <sz val="11"/>
        <color theme="1"/>
        <rFont val="Sitka Display Semibold"/>
        <family val="2"/>
      </rPr>
      <t xml:space="preserve"> — likely infrastructure, licensing, or idle charges.</t>
    </r>
  </si>
  <si>
    <t>❌ R² = 0.1939:</t>
  </si>
  <si>
    <r>
      <t xml:space="preserve">This means that </t>
    </r>
    <r>
      <rPr>
        <b/>
        <sz val="11"/>
        <color theme="1"/>
        <rFont val="Sitka Display Semibold"/>
        <family val="2"/>
      </rPr>
      <t>only ~19.4% of the variation in cost</t>
    </r>
    <r>
      <rPr>
        <sz val="11"/>
        <color theme="1"/>
        <rFont val="Sitka Display Semibold"/>
        <family val="2"/>
      </rPr>
      <t xml:space="preserve"> can be explained by the variation in kWh.</t>
    </r>
  </si>
  <si>
    <r>
      <t xml:space="preserve">Some resources might cost more </t>
    </r>
    <r>
      <rPr>
        <b/>
        <sz val="11"/>
        <color theme="1"/>
        <rFont val="Sitka Display Semibold"/>
        <family val="2"/>
      </rPr>
      <t>regardless of usage</t>
    </r>
    <r>
      <rPr>
        <sz val="11"/>
        <color theme="1"/>
        <rFont val="Sitka Display Semibold"/>
        <family val="2"/>
      </rPr>
      <t>, like reserved instances, premium storage, etc.</t>
    </r>
  </si>
  <si>
    <t>Or maybe other factors (like compute usage, network traffic, or even idle time) contribute more to cost than just kWh.</t>
  </si>
  <si>
    <r>
      <t>But there’s a high baseline cost</t>
    </r>
    <r>
      <rPr>
        <sz val="11"/>
        <color theme="1"/>
        <rFont val="Sitka Display Semibold"/>
        <family val="2"/>
      </rPr>
      <t xml:space="preserve"> → ~$85 before even accounting for energy.</t>
    </r>
  </si>
  <si>
    <t>Cloud infrastructure reserved but underutilized (idle VMs, unused storage, etc.)</t>
  </si>
  <si>
    <t>Flat monthly fees from providers</t>
  </si>
  <si>
    <t>Poorly allocated depreciation of fixed assets (servers, networking, etc.)</t>
  </si>
  <si>
    <t>Or even “overhead” being dumped equally across resources, regardless of energy used</t>
  </si>
  <si>
    <t>💰 Why This Matters:</t>
  </si>
  <si>
    <t>If fixed costs dominate but aren’t linked to usage:</t>
  </si>
  <si>
    <t>Teams can't optimize costs properly</t>
  </si>
  <si>
    <t>Forecasting becomes inaccurate</t>
  </si>
  <si>
    <t>Cost = 2.4659 × kWh + 84.56</t>
  </si>
  <si>
    <t>Let’s say the company optimizes infrastructure and brings the base cost down from $85 to $50 — same slope (variable cost per kWh), lower intercept.</t>
  </si>
  <si>
    <t>Cost = 2.4659 × kWh + 50</t>
  </si>
  <si>
    <t>Let’s simulate that “what if fixed cost dropped” scenario:</t>
  </si>
  <si>
    <t>New equation becomes:</t>
  </si>
  <si>
    <t>Predicted Cost(Lower Base)</t>
  </si>
  <si>
    <t>Predicted Cost(Original Base)</t>
  </si>
  <si>
    <r>
      <t>Cost reductions</t>
    </r>
    <r>
      <rPr>
        <sz val="11"/>
        <color theme="1"/>
        <rFont val="Sitka Display Semibold"/>
        <family val="2"/>
      </rPr>
      <t xml:space="preserve"> (without reducing AI capacity)</t>
    </r>
  </si>
  <si>
    <r>
      <t xml:space="preserve">💬 </t>
    </r>
    <r>
      <rPr>
        <b/>
        <sz val="11"/>
        <color theme="1"/>
        <rFont val="Sitka Display Semibold"/>
        <family val="2"/>
      </rPr>
      <t>Vendor renegotiation leverage</t>
    </r>
  </si>
  <si>
    <r>
      <t xml:space="preserve">🔄 </t>
    </r>
    <r>
      <rPr>
        <b/>
        <sz val="11"/>
        <color theme="1"/>
        <rFont val="Sitka Display Semibold"/>
        <family val="2"/>
      </rPr>
      <t>ROI-positive sustainability</t>
    </r>
  </si>
  <si>
    <t>FixedSavings $</t>
  </si>
  <si>
    <t>Lower slope rate cost</t>
  </si>
  <si>
    <t>Saving(Base)</t>
  </si>
  <si>
    <t>Savings Rate</t>
  </si>
  <si>
    <t>Tot Savings</t>
  </si>
  <si>
    <t>Sum of Saving(Base)</t>
  </si>
  <si>
    <t>Sum of Tot Savings</t>
  </si>
  <si>
    <t>Sum of Predicted Cost(Original Base)</t>
  </si>
  <si>
    <t>Sum of Predicted Cost(Lower Base)</t>
  </si>
  <si>
    <t>Base and Reduced Cost</t>
  </si>
  <si>
    <t>Total Savings by Res_ID</t>
  </si>
  <si>
    <t>Insight/Chart</t>
  </si>
  <si>
    <t>Descrption</t>
  </si>
  <si>
    <t>Go to</t>
  </si>
  <si>
    <t>Simulation of savings using optimized resource costs</t>
  </si>
  <si>
    <t>Which source is costing the  most?</t>
  </si>
  <si>
    <t xml:space="preserve">Top 5 Res_IDs that will be affected the most </t>
  </si>
  <si>
    <t>Variation in cost due to usage %</t>
  </si>
  <si>
    <t xml:space="preserve">Variation in cost due to kWh </t>
  </si>
  <si>
    <t>Major Cost Source 💰</t>
  </si>
  <si>
    <t xml:space="preserve">Cost vs Usage% 📊 </t>
  </si>
  <si>
    <t>Cost vs kWh% ⚡</t>
  </si>
  <si>
    <t>Total Savings by Res_ID 💡</t>
  </si>
  <si>
    <t>Base vs. Reduced Cost 🔄</t>
  </si>
  <si>
    <t>Top 5 Res_ID by Savings 🚀</t>
  </si>
  <si>
    <t>2a.Go To Major Cost Source Chart</t>
  </si>
  <si>
    <t>3a.Go To Cost vs Usage% Chart</t>
  </si>
  <si>
    <t>3b.Go To Cost vs kWh Chart</t>
  </si>
  <si>
    <t>4a.Go To Tot Savings by Res_ID Chart</t>
  </si>
  <si>
    <t>5b. Go To Base Cost vs Reduced Cost</t>
  </si>
  <si>
    <t>6. Go To Top 5 Res_ID by Savings Chart</t>
  </si>
  <si>
    <t xml:space="preserve"> AI Cost Optimization Dashboard 2025</t>
  </si>
  <si>
    <t xml:space="preserve"> Tot Savings</t>
  </si>
  <si>
    <t xml:space="preserve"> Predicted Cost(Original Base)</t>
  </si>
  <si>
    <t>Total Savings by Regions</t>
  </si>
  <si>
    <t>Total Savings by Region &amp; Res_ID💡</t>
  </si>
  <si>
    <t>Total Savings by Region &amp; Res_ID</t>
  </si>
  <si>
    <t>7a.Go To Total Savings by Region Chart</t>
  </si>
  <si>
    <t>Avg Usage %</t>
  </si>
  <si>
    <t xml:space="preserve"> Cost Per 1 %</t>
  </si>
  <si>
    <t>Expensive &amp; Underused Regions</t>
  </si>
  <si>
    <t>Expensive Regions</t>
  </si>
  <si>
    <t>Regions wasting the most $</t>
  </si>
  <si>
    <t>8a.Go To  Expensive Regions Chart</t>
  </si>
  <si>
    <t>Fixed Avg Usage %</t>
  </si>
  <si>
    <r>
      <t xml:space="preserve">If usage is </t>
    </r>
    <r>
      <rPr>
        <b/>
        <sz val="11"/>
        <color theme="1"/>
        <rFont val="Sitka Display Semibold"/>
        <family val="2"/>
      </rPr>
      <t>less than 70%</t>
    </r>
    <r>
      <rPr>
        <sz val="11"/>
        <color theme="1"/>
        <rFont val="Sitka Display Semibold"/>
        <family val="2"/>
      </rPr>
      <t xml:space="preserve">, there is </t>
    </r>
    <r>
      <rPr>
        <b/>
        <sz val="11"/>
        <color theme="1"/>
        <rFont val="Sitka Display Semibold"/>
        <family val="2"/>
      </rPr>
      <t>unused capacity</t>
    </r>
    <r>
      <rPr>
        <sz val="11"/>
        <color theme="1"/>
        <rFont val="Sitka Display Semibold"/>
        <family val="2"/>
      </rPr>
      <t xml:space="preserve">, so there's potential </t>
    </r>
    <r>
      <rPr>
        <b/>
        <sz val="11"/>
        <color theme="1"/>
        <rFont val="Sitka Display Semibold"/>
        <family val="2"/>
      </rPr>
      <t>savings</t>
    </r>
    <r>
      <rPr>
        <sz val="11"/>
        <color theme="1"/>
        <rFont val="Sitka Display Semibold"/>
        <family val="2"/>
      </rPr>
      <t>.</t>
    </r>
  </si>
  <si>
    <t>Total</t>
  </si>
  <si>
    <t>Estimated Savings $</t>
  </si>
  <si>
    <t xml:space="preserve">Base Cost </t>
  </si>
  <si>
    <r>
      <t xml:space="preserve">If usage is </t>
    </r>
    <r>
      <rPr>
        <b/>
        <sz val="11"/>
        <color rgb="FFFF0000"/>
        <rFont val="Sitka Display Semibold"/>
        <family val="2"/>
      </rPr>
      <t>70% or more</t>
    </r>
    <r>
      <rPr>
        <sz val="11"/>
        <color rgb="FFFF0000"/>
        <rFont val="Sitka Display Semibold"/>
        <family val="2"/>
      </rPr>
      <t xml:space="preserve">, then </t>
    </r>
    <r>
      <rPr>
        <b/>
        <sz val="11"/>
        <color rgb="FFFF0000"/>
        <rFont val="Sitka Display Semibold"/>
        <family val="2"/>
      </rPr>
      <t>no savings</t>
    </r>
    <r>
      <rPr>
        <sz val="11"/>
        <color rgb="FFFF0000"/>
        <rFont val="Sitka Display Semibold"/>
        <family val="2"/>
      </rPr>
      <t xml:space="preserve"> are possible (already at target usage).</t>
    </r>
  </si>
  <si>
    <t>Savings % of Cost</t>
  </si>
  <si>
    <r>
      <t xml:space="preserve">This helps stakeholders understand </t>
    </r>
    <r>
      <rPr>
        <b/>
        <sz val="14"/>
        <color theme="1"/>
        <rFont val="Sitka Display Semibold"/>
        <family val="2"/>
      </rPr>
      <t>where money is being burne</t>
    </r>
    <r>
      <rPr>
        <sz val="14"/>
        <color theme="1"/>
        <rFont val="Sitka Display Semibold"/>
        <family val="2"/>
      </rPr>
      <t>d</t>
    </r>
  </si>
  <si>
    <t>Cost Sources</t>
  </si>
  <si>
    <t>Break-even Usage %</t>
  </si>
  <si>
    <t>Break even %</t>
  </si>
  <si>
    <t xml:space="preserve">Threshold </t>
  </si>
  <si>
    <t>Threshold difference(F-D)</t>
  </si>
  <si>
    <t>Assume</t>
  </si>
  <si>
    <r>
      <t>Cost Justification</t>
    </r>
    <r>
      <rPr>
        <sz val="11"/>
        <color theme="1"/>
        <rFont val="Sitka Display Semibold"/>
        <family val="2"/>
      </rPr>
      <t>:</t>
    </r>
  </si>
  <si>
    <t>Cost Justification $</t>
  </si>
  <si>
    <t>What This Means:</t>
  </si>
  <si>
    <r>
      <t xml:space="preserve">If Fixed Avg usage is </t>
    </r>
    <r>
      <rPr>
        <b/>
        <sz val="11"/>
        <color theme="1"/>
        <rFont val="Sitka Display Semibold"/>
        <family val="2"/>
      </rPr>
      <t>above 70%</t>
    </r>
    <r>
      <rPr>
        <sz val="11"/>
        <color theme="1"/>
        <rFont val="Sitka Display Semibold"/>
        <family val="2"/>
      </rPr>
      <t xml:space="preserve">, then </t>
    </r>
    <r>
      <rPr>
        <b/>
        <sz val="11"/>
        <color theme="1"/>
        <rFont val="Sitka Display Semibold"/>
        <family val="2"/>
      </rPr>
      <t>Cost Justification = 0</t>
    </r>
    <r>
      <rPr>
        <sz val="11"/>
        <color theme="1"/>
        <rFont val="Sitka Display Semibold"/>
        <family val="2"/>
      </rPr>
      <t xml:space="preserve"> (no wasted cost).</t>
    </r>
  </si>
  <si>
    <r>
      <t xml:space="preserve">If Fixed Avg usage is </t>
    </r>
    <r>
      <rPr>
        <b/>
        <sz val="11"/>
        <color theme="1"/>
        <rFont val="Sitka Display Semibold"/>
        <family val="2"/>
      </rPr>
      <t>below 70%</t>
    </r>
    <r>
      <rPr>
        <sz val="11"/>
        <color theme="1"/>
        <rFont val="Sitka Display Semibold"/>
        <family val="2"/>
      </rPr>
      <t xml:space="preserve">, it calculates how much of the </t>
    </r>
    <r>
      <rPr>
        <b/>
        <sz val="11"/>
        <color theme="1"/>
        <rFont val="Sitka Display Semibold"/>
        <family val="2"/>
      </rPr>
      <t>base cost</t>
    </r>
    <r>
      <rPr>
        <sz val="11"/>
        <color theme="1"/>
        <rFont val="Sitka Display Semibold"/>
        <family val="2"/>
      </rPr>
      <t xml:space="preserve"> is wasted due to underutilization.</t>
    </r>
  </si>
  <si>
    <r>
      <t xml:space="preserve">Find the </t>
    </r>
    <r>
      <rPr>
        <b/>
        <sz val="11"/>
        <color theme="1"/>
        <rFont val="Sitka Display Semibold"/>
        <family val="2"/>
      </rPr>
      <t>minimum Avg Usage %</t>
    </r>
    <r>
      <rPr>
        <sz val="11"/>
        <color theme="1"/>
        <rFont val="Sitka Display Semibold"/>
        <family val="2"/>
      </rPr>
      <t xml:space="preserve"> that makes Cost Justification</t>
    </r>
    <r>
      <rPr>
        <b/>
        <sz val="11"/>
        <color theme="1"/>
        <rFont val="Sitka Display Semibold"/>
        <family val="2"/>
      </rPr>
      <t xml:space="preserve"> = 0</t>
    </r>
  </si>
  <si>
    <t>% Wasted</t>
  </si>
  <si>
    <r>
      <t xml:space="preserve">how much of the base cost is being wasted in terms of </t>
    </r>
    <r>
      <rPr>
        <b/>
        <sz val="11"/>
        <color theme="1"/>
        <rFont val="Sitka Display Semibold"/>
        <family val="2"/>
      </rPr>
      <t>percentage</t>
    </r>
    <r>
      <rPr>
        <sz val="11"/>
        <color theme="1"/>
        <rFont val="Sitka Display Semibold"/>
        <family val="2"/>
      </rPr>
      <t>.</t>
    </r>
  </si>
  <si>
    <t>Minimum efficient usage level</t>
  </si>
  <si>
    <r>
      <t xml:space="preserve">This shows the </t>
    </r>
    <r>
      <rPr>
        <b/>
        <sz val="11"/>
        <color theme="1"/>
        <rFont val="Sitka Display Semibold"/>
        <family val="2"/>
      </rPr>
      <t>amount of the base cost that is justifiable</t>
    </r>
    <r>
      <rPr>
        <sz val="11"/>
        <color theme="1"/>
        <rFont val="Sitka Display Semibold"/>
        <family val="2"/>
      </rPr>
      <t xml:space="preserve"> based on the usage percentage. It reflects the break-even point where usage justifies the expense.</t>
    </r>
  </si>
  <si>
    <t>Think of it like prepaid expense----- if it is not used fully money will go to waste</t>
  </si>
  <si>
    <t>Findings</t>
  </si>
  <si>
    <t>Results</t>
  </si>
  <si>
    <t>In the eu-west region money is being wasted.  There is 26.09% of Usage % capacity still unused.  This must be utilized to eliminate waste.</t>
  </si>
  <si>
    <t>Filter by</t>
  </si>
  <si>
    <r>
      <t>EC2 is the biggest cost driver</t>
    </r>
    <r>
      <rPr>
        <sz val="11"/>
        <color theme="1"/>
        <rFont val="Sitka Display Semibold"/>
        <family val="2"/>
      </rPr>
      <t xml:space="preserve"> — this is the </t>
    </r>
    <r>
      <rPr>
        <b/>
        <sz val="11"/>
        <color theme="1"/>
        <rFont val="Sitka Display Semibold"/>
        <family val="2"/>
      </rPr>
      <t>main cost center</t>
    </r>
    <r>
      <rPr>
        <sz val="11"/>
        <color theme="1"/>
        <rFont val="Sitka Display Semibold"/>
        <family val="2"/>
      </rPr>
      <t>.</t>
    </r>
  </si>
  <si>
    <t>Findings/Results</t>
  </si>
  <si>
    <t>Underused Sources</t>
  </si>
  <si>
    <t xml:space="preserve"> This means that for each additional unit increase in usage (represented by x), the cost (represented by y) increases by 0.4177.</t>
  </si>
  <si>
    <r>
      <t xml:space="preserve"> The equation of the line is  </t>
    </r>
    <r>
      <rPr>
        <b/>
        <sz val="11"/>
        <color rgb="FF000000"/>
        <rFont val="Sitka Display Semibold"/>
      </rPr>
      <t>y = 0.4177x</t>
    </r>
    <r>
      <rPr>
        <sz val="11"/>
        <color rgb="FF000000"/>
        <rFont val="Sitka Display Semibold"/>
      </rPr>
      <t xml:space="preserve">, the </t>
    </r>
    <r>
      <rPr>
        <b/>
        <sz val="11"/>
        <color rgb="FF000000"/>
        <rFont val="Sitka Display Semibold"/>
      </rPr>
      <t>0.4177</t>
    </r>
    <r>
      <rPr>
        <sz val="11"/>
        <color rgb="FF000000"/>
        <rFont val="Sitka Display Semibold"/>
      </rPr>
      <t xml:space="preserve"> is the </t>
    </r>
    <r>
      <rPr>
        <b/>
        <sz val="11"/>
        <color rgb="FF000000"/>
        <rFont val="Sitka Display Semibold"/>
      </rPr>
      <t>slope</t>
    </r>
    <r>
      <rPr>
        <sz val="11"/>
        <color rgb="FF000000"/>
        <rFont val="Sitka Display Semibold"/>
      </rPr>
      <t xml:space="preserve"> of the line. </t>
    </r>
  </si>
  <si>
    <r>
      <t xml:space="preserve"> </t>
    </r>
    <r>
      <rPr>
        <b/>
        <sz val="11"/>
        <color rgb="FF000000"/>
        <rFont val="Sitka Display Semibold"/>
      </rPr>
      <t>R² (R-squared)</t>
    </r>
    <r>
      <rPr>
        <sz val="11"/>
        <color rgb="FF000000"/>
        <rFont val="Sitka Display Semibold"/>
      </rPr>
      <t xml:space="preserve"> is a measure of the </t>
    </r>
    <r>
      <rPr>
        <b/>
        <sz val="11"/>
        <color rgb="FF000000"/>
        <rFont val="Sitka Display Semibold"/>
      </rPr>
      <t>accuracy</t>
    </r>
    <r>
      <rPr>
        <sz val="11"/>
        <color rgb="FF000000"/>
        <rFont val="Sitka Display Semibold"/>
      </rPr>
      <t xml:space="preserve"> or </t>
    </r>
    <r>
      <rPr>
        <b/>
        <sz val="11"/>
        <color rgb="FF000000"/>
        <rFont val="Sitka Display Semibold"/>
      </rPr>
      <t>reliability</t>
    </r>
    <r>
      <rPr>
        <sz val="11"/>
        <color rgb="FF000000"/>
        <rFont val="Sitka Display Semibold"/>
      </rPr>
      <t xml:space="preserve"> of our regression model</t>
    </r>
  </si>
  <si>
    <t>What does R² tell  us?</t>
  </si>
  <si>
    <r>
      <t>R² = 0.8398</t>
    </r>
    <r>
      <rPr>
        <sz val="11"/>
        <color rgb="FF000000"/>
        <rFont val="Sitka Display Semibold"/>
      </rPr>
      <t xml:space="preserve"> means that approximately </t>
    </r>
    <r>
      <rPr>
        <b/>
        <sz val="11"/>
        <color rgb="FF000000"/>
        <rFont val="Sitka Display Semibold"/>
      </rPr>
      <t>83.98%</t>
    </r>
    <r>
      <rPr>
        <sz val="11"/>
        <color rgb="FF000000"/>
        <rFont val="Sitka Display Semibold"/>
      </rPr>
      <t xml:space="preserve"> of the variance in the </t>
    </r>
    <r>
      <rPr>
        <b/>
        <sz val="11"/>
        <color rgb="FF000000"/>
        <rFont val="Sitka Display Semibold"/>
      </rPr>
      <t>cost</t>
    </r>
    <r>
      <rPr>
        <sz val="11"/>
        <color rgb="FF000000"/>
        <rFont val="Sitka Display Semibold"/>
      </rPr>
      <t xml:space="preserve"> (y-axis) can be explained by the </t>
    </r>
    <r>
      <rPr>
        <b/>
        <sz val="11"/>
        <color rgb="FF000000"/>
        <rFont val="Sitka Display Semibold"/>
      </rPr>
      <t>usage</t>
    </r>
    <r>
      <rPr>
        <sz val="11"/>
        <color rgb="FF000000"/>
        <rFont val="Sitka Display Semibold"/>
      </rPr>
      <t xml:space="preserve"> (x-axis) based on our data and the linear relationship we have modeled. </t>
    </r>
  </si>
  <si>
    <r>
      <t xml:space="preserve">This is a </t>
    </r>
    <r>
      <rPr>
        <b/>
        <sz val="11"/>
        <color rgb="FF000000"/>
        <rFont val="Sitka Display Semibold"/>
      </rPr>
      <t>strong</t>
    </r>
    <r>
      <rPr>
        <sz val="11"/>
        <color rgb="FF000000"/>
        <rFont val="Sitka Display Semibold"/>
      </rPr>
      <t xml:space="preserve"> relationship, showing that usage is a significant predictor of cost in this case.</t>
    </r>
  </si>
  <si>
    <r>
      <t xml:space="preserve">An </t>
    </r>
    <r>
      <rPr>
        <b/>
        <sz val="11"/>
        <color rgb="FF000000"/>
        <rFont val="Sitka Display Semibold"/>
      </rPr>
      <t>R²</t>
    </r>
    <r>
      <rPr>
        <sz val="11"/>
        <color rgb="FF000000"/>
        <rFont val="Sitka Display Semibold"/>
      </rPr>
      <t xml:space="preserve"> value closer to </t>
    </r>
    <r>
      <rPr>
        <b/>
        <sz val="11"/>
        <color rgb="FF000000"/>
        <rFont val="Sitka Display Semibold"/>
      </rPr>
      <t>1</t>
    </r>
    <r>
      <rPr>
        <sz val="11"/>
        <color rgb="FF000000"/>
        <rFont val="Sitka Display Semibold"/>
      </rPr>
      <t xml:space="preserve"> indicates that the model explains most of the variability in the data. </t>
    </r>
  </si>
  <si>
    <r>
      <t xml:space="preserve">On the other hand, an </t>
    </r>
    <r>
      <rPr>
        <b/>
        <sz val="11"/>
        <color rgb="FF000000"/>
        <rFont val="Sitka Display Semibold"/>
      </rPr>
      <t>R²</t>
    </r>
    <r>
      <rPr>
        <sz val="11"/>
        <color rgb="FF000000"/>
        <rFont val="Sitka Display Semibold"/>
      </rPr>
      <t xml:space="preserve"> closer to </t>
    </r>
    <r>
      <rPr>
        <b/>
        <sz val="11"/>
        <color rgb="FF000000"/>
        <rFont val="Sitka Display Semibold"/>
      </rPr>
      <t>0</t>
    </r>
    <r>
      <rPr>
        <sz val="11"/>
        <color rgb="FF000000"/>
        <rFont val="Sitka Display Semibold"/>
      </rPr>
      <t xml:space="preserve"> suggests that the model does a poor job of explaining the variability.</t>
    </r>
  </si>
  <si>
    <r>
      <t>1. Accuracy or Fit</t>
    </r>
    <r>
      <rPr>
        <sz val="11"/>
        <color rgb="FF000000"/>
        <rFont val="Sitka Display Semibold"/>
      </rPr>
      <t xml:space="preserve">: It measures how well the regression line fits the data. In our case, an </t>
    </r>
    <r>
      <rPr>
        <b/>
        <sz val="11"/>
        <color rgb="FF000000"/>
        <rFont val="Sitka Display Semibold"/>
      </rPr>
      <t>R²</t>
    </r>
    <r>
      <rPr>
        <sz val="11"/>
        <color rgb="FF000000"/>
        <rFont val="Sitka Display Semibold"/>
      </rPr>
      <t xml:space="preserve"> of 0.8398 is quite good, suggesting the model fits your data well.</t>
    </r>
  </si>
  <si>
    <r>
      <t>2. Reliability</t>
    </r>
    <r>
      <rPr>
        <sz val="11"/>
        <color rgb="FF000000"/>
        <rFont val="Sitka Display Semibold"/>
      </rPr>
      <t>: The higher the R², the more reliable the model is for predicting outcomes based on input values (like usage predicting cost).Note however, it doesn't guarantee causality — just a strong correlation.</t>
    </r>
  </si>
  <si>
    <r>
      <t>Above 0.8</t>
    </r>
    <r>
      <rPr>
        <sz val="11"/>
        <color rgb="FF000000"/>
        <rFont val="Sitka Display Semibold"/>
      </rPr>
      <t xml:space="preserve">: This is generally considered a </t>
    </r>
    <r>
      <rPr>
        <b/>
        <sz val="11"/>
        <color rgb="FF000000"/>
        <rFont val="Sitka Display Semibold"/>
      </rPr>
      <t>strong</t>
    </r>
    <r>
      <rPr>
        <sz val="11"/>
        <color rgb="FF000000"/>
        <rFont val="Sitka Display Semibold"/>
      </rPr>
      <t xml:space="preserve"> correlation, so our model seems to be a good fit for predicting cost based on usage.</t>
    </r>
  </si>
  <si>
    <r>
      <t xml:space="preserve">If the </t>
    </r>
    <r>
      <rPr>
        <b/>
        <sz val="11"/>
        <color rgb="FF000000"/>
        <rFont val="Sitka Display Semibold"/>
      </rPr>
      <t>R²</t>
    </r>
    <r>
      <rPr>
        <sz val="11"/>
        <color rgb="FF000000"/>
        <rFont val="Sitka Display Semibold"/>
      </rPr>
      <t xml:space="preserve"> was closer to </t>
    </r>
    <r>
      <rPr>
        <b/>
        <sz val="11"/>
        <color rgb="FF000000"/>
        <rFont val="Sitka Display Semibold"/>
      </rPr>
      <t>0.5</t>
    </r>
    <r>
      <rPr>
        <sz val="11"/>
        <color rgb="FF000000"/>
        <rFont val="Sitka Display Semibold"/>
      </rPr>
      <t>, it would indicate that the model doesn't explain much of the variability in cost, meaning other factors might be affecting the cost.</t>
    </r>
  </si>
  <si>
    <r>
      <t xml:space="preserve">This is our </t>
    </r>
    <r>
      <rPr>
        <b/>
        <sz val="11"/>
        <color theme="1"/>
        <rFont val="Sitka Display Semibold"/>
        <family val="2"/>
      </rPr>
      <t>variable cost</t>
    </r>
    <r>
      <rPr>
        <sz val="11"/>
        <color theme="1"/>
        <rFont val="Sitka Display Semibold"/>
        <family val="2"/>
      </rPr>
      <t xml:space="preserve"> per kWh.</t>
    </r>
  </si>
  <si>
    <r>
      <t xml:space="preserve">This is our </t>
    </r>
    <r>
      <rPr>
        <b/>
        <sz val="11"/>
        <color theme="1"/>
        <rFont val="Sitka Display Semibold"/>
        <family val="2"/>
      </rPr>
      <t>baseline or fixed cost</t>
    </r>
    <r>
      <rPr>
        <sz val="11"/>
        <color theme="1"/>
        <rFont val="Sitka Display Semibold"/>
        <family val="2"/>
      </rPr>
      <t>, even if no kWh is consumed.</t>
    </r>
  </si>
  <si>
    <r>
      <t xml:space="preserve">That’s </t>
    </r>
    <r>
      <rPr>
        <b/>
        <sz val="11"/>
        <color theme="1"/>
        <rFont val="Sitka Display Semibold"/>
        <family val="2"/>
      </rPr>
      <t>pretty weak</t>
    </r>
    <r>
      <rPr>
        <sz val="11"/>
        <color theme="1"/>
        <rFont val="Sitka Display Semibold"/>
        <family val="2"/>
      </rPr>
      <t xml:space="preserve"> — it suggests </t>
    </r>
    <r>
      <rPr>
        <b/>
        <sz val="11"/>
        <color theme="1"/>
        <rFont val="Sitka Display Semibold"/>
        <family val="2"/>
      </rPr>
      <t>energy usage alone is not a strong driver of cost</t>
    </r>
    <r>
      <rPr>
        <sz val="11"/>
        <color theme="1"/>
        <rFont val="Sitka Display Semibold"/>
        <family val="2"/>
      </rPr>
      <t xml:space="preserve"> in our dataset.</t>
    </r>
  </si>
  <si>
    <t>🧠 What This Might Mean in real world:</t>
  </si>
  <si>
    <t>🔍 Insight:</t>
  </si>
  <si>
    <t>Maybe the company needs to reassess how they depreciate or allocate fixed infrastructure costs.</t>
  </si>
  <si>
    <t xml:space="preserve"> $85 might represent fixed costs</t>
  </si>
  <si>
    <r>
      <t xml:space="preserve">We would be likely </t>
    </r>
    <r>
      <rPr>
        <b/>
        <sz val="11"/>
        <color theme="1"/>
        <rFont val="Sitka Display Semibold"/>
        <family val="2"/>
      </rPr>
      <t>paying for capacity that we don’t need</t>
    </r>
    <r>
      <rPr>
        <sz val="11"/>
        <color theme="1"/>
        <rFont val="Sitka Display Semibold"/>
        <family val="2"/>
      </rPr>
      <t xml:space="preserve"> or </t>
    </r>
    <r>
      <rPr>
        <b/>
        <sz val="11"/>
        <color theme="1"/>
        <rFont val="Sitka Display Semibold"/>
        <family val="2"/>
      </rPr>
      <t>misallocating it</t>
    </r>
  </si>
  <si>
    <r>
      <t>R² is super low</t>
    </r>
    <r>
      <rPr>
        <sz val="11"/>
        <color theme="1"/>
        <rFont val="Sitka Display Semibold"/>
        <family val="2"/>
      </rPr>
      <t xml:space="preserve"> → energy usage (kWh) doesn’t explain much of the cost.</t>
    </r>
  </si>
  <si>
    <t>Original equation:</t>
  </si>
  <si>
    <r>
      <t>Actual Cost</t>
    </r>
    <r>
      <rPr>
        <sz val="11"/>
        <color theme="1"/>
        <rFont val="Sitka Display Semibold"/>
        <family val="2"/>
      </rPr>
      <t xml:space="preserve"> = the original values from our dataset (what the company is currently paying).</t>
    </r>
  </si>
  <si>
    <r>
      <t>Predicted Cost (Original)</t>
    </r>
    <r>
      <rPr>
        <sz val="11"/>
        <color theme="1"/>
        <rFont val="Sitka Display Semibold"/>
        <family val="2"/>
      </rPr>
      <t xml:space="preserve"> = what the cost </t>
    </r>
    <r>
      <rPr>
        <i/>
        <sz val="11"/>
        <color theme="1"/>
        <rFont val="Sitka Display Semibold"/>
        <family val="2"/>
      </rPr>
      <t>should be</t>
    </r>
    <r>
      <rPr>
        <sz val="11"/>
        <color theme="1"/>
        <rFont val="Sitka Display Semibold"/>
        <family val="2"/>
      </rPr>
      <t xml:space="preserve"> based on our first regression equation:</t>
    </r>
  </si>
  <si>
    <r>
      <t>Predicted Cost (Lower Base)</t>
    </r>
    <r>
      <rPr>
        <sz val="11"/>
        <color theme="1"/>
        <rFont val="Sitka Display Semibold"/>
        <family val="2"/>
      </rPr>
      <t xml:space="preserve"> = our simulation:</t>
    </r>
  </si>
  <si>
    <t>Cost 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</si>
</sst>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41">
    <font>
      <sz val="11"/>
      <color theme="1"/>
      <name val="Sitka Display Semibold"/>
      <family val="2"/>
    </font>
    <font>
      <sz val="11"/>
      <color theme="1"/>
      <name val="Sitka Display Semibold"/>
      <family val="2"/>
    </font>
    <font>
      <sz val="18"/>
      <color theme="3"/>
      <name val="Calibri Light"/>
      <family val="2"/>
      <scheme val="major"/>
    </font>
    <font>
      <b/>
      <sz val="15"/>
      <color theme="3"/>
      <name val="Sitka Display Semibold"/>
      <family val="2"/>
    </font>
    <font>
      <b/>
      <sz val="13"/>
      <color theme="3"/>
      <name val="Sitka Display Semibold"/>
      <family val="2"/>
    </font>
    <font>
      <b/>
      <sz val="11"/>
      <color theme="3"/>
      <name val="Sitka Display Semibold"/>
      <family val="2"/>
    </font>
    <font>
      <sz val="11"/>
      <color rgb="FF006100"/>
      <name val="Sitka Display Semibold"/>
      <family val="2"/>
    </font>
    <font>
      <sz val="11"/>
      <color rgb="FF9C0006"/>
      <name val="Sitka Display Semibold"/>
      <family val="2"/>
    </font>
    <font>
      <sz val="11"/>
      <color rgb="FF9C5700"/>
      <name val="Sitka Display Semibold"/>
      <family val="2"/>
    </font>
    <font>
      <sz val="11"/>
      <color rgb="FF3F3F76"/>
      <name val="Sitka Display Semibold"/>
      <family val="2"/>
    </font>
    <font>
      <b/>
      <sz val="11"/>
      <color rgb="FF3F3F3F"/>
      <name val="Sitka Display Semibold"/>
      <family val="2"/>
    </font>
    <font>
      <b/>
      <sz val="11"/>
      <color rgb="FFFA7D00"/>
      <name val="Sitka Display Semibold"/>
      <family val="2"/>
    </font>
    <font>
      <sz val="11"/>
      <color rgb="FFFA7D00"/>
      <name val="Sitka Display Semibold"/>
      <family val="2"/>
    </font>
    <font>
      <b/>
      <sz val="11"/>
      <color theme="0"/>
      <name val="Sitka Display Semibold"/>
      <family val="2"/>
    </font>
    <font>
      <sz val="11"/>
      <color rgb="FFFF0000"/>
      <name val="Sitka Display Semibold"/>
      <family val="2"/>
    </font>
    <font>
      <i/>
      <sz val="11"/>
      <color rgb="FF7F7F7F"/>
      <name val="Sitka Display Semibold"/>
      <family val="2"/>
    </font>
    <font>
      <b/>
      <sz val="11"/>
      <color theme="1"/>
      <name val="Sitka Display Semibold"/>
      <family val="2"/>
    </font>
    <font>
      <sz val="11"/>
      <color theme="0"/>
      <name val="Sitka Display Semibold"/>
      <family val="2"/>
    </font>
    <font>
      <b/>
      <sz val="12"/>
      <color theme="1"/>
      <name val="Sitka Display Semibold"/>
      <family val="2"/>
    </font>
    <font>
      <sz val="10"/>
      <color theme="1"/>
      <name val="Arial Unicode MS"/>
    </font>
    <font>
      <b/>
      <sz val="13.5"/>
      <color theme="1"/>
      <name val="Sitka Display Semibold"/>
      <family val="2"/>
    </font>
    <font>
      <i/>
      <sz val="11"/>
      <color theme="1"/>
      <name val="Sitka Display Semibold"/>
      <family val="2"/>
    </font>
    <font>
      <sz val="9"/>
      <color indexed="81"/>
      <name val="Tahoma"/>
      <family val="2"/>
    </font>
    <font>
      <b/>
      <sz val="9"/>
      <color indexed="81"/>
      <name val="Tahoma"/>
      <family val="2"/>
    </font>
    <font>
      <sz val="12"/>
      <color theme="1"/>
      <name val="Sitka Display Semibold"/>
    </font>
    <font>
      <b/>
      <sz val="20"/>
      <color theme="1"/>
      <name val="Sitka Display Semibold"/>
    </font>
    <font>
      <u/>
      <sz val="11"/>
      <color theme="10"/>
      <name val="Sitka Display Semibold"/>
      <family val="2"/>
    </font>
    <font>
      <sz val="14"/>
      <color theme="1"/>
      <name val="Sitka Display Semibold"/>
    </font>
    <font>
      <b/>
      <sz val="12"/>
      <color theme="1"/>
      <name val="Sitka Display Semibold"/>
    </font>
    <font>
      <b/>
      <sz val="14"/>
      <color theme="1"/>
      <name val="Sitka Display Semibold"/>
    </font>
    <font>
      <b/>
      <sz val="11"/>
      <color rgb="FFFF0000"/>
      <name val="Sitka Display Semibold"/>
      <family val="2"/>
    </font>
    <font>
      <sz val="14"/>
      <color theme="1"/>
      <name val="Sitka Display Semibold"/>
      <family val="2"/>
    </font>
    <font>
      <b/>
      <sz val="14"/>
      <color theme="1"/>
      <name val="Sitka Display Semibold"/>
      <family val="2"/>
    </font>
    <font>
      <b/>
      <sz val="14"/>
      <color rgb="FF000000"/>
      <name val="Calibri"/>
      <family val="2"/>
    </font>
    <font>
      <b/>
      <sz val="16"/>
      <color theme="1"/>
      <name val="Sitka Display Semibold"/>
    </font>
    <font>
      <sz val="16"/>
      <color theme="1"/>
      <name val="Sitka Display Semibold"/>
      <family val="2"/>
    </font>
    <font>
      <sz val="12"/>
      <color theme="1"/>
      <name val="Calibri"/>
      <family val="2"/>
    </font>
    <font>
      <sz val="11"/>
      <color rgb="FF000000"/>
      <name val="Sitka Display Semibold"/>
    </font>
    <font>
      <b/>
      <sz val="11"/>
      <color rgb="FF000000"/>
      <name val="Sitka Display Semibold"/>
    </font>
    <font>
      <b/>
      <sz val="16"/>
      <color rgb="FF000000"/>
      <name val="Sitka Display Semibold"/>
    </font>
    <font>
      <sz val="16"/>
      <color theme="1"/>
      <name val="Sitka Display Semibold"/>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8"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0" borderId="0" applyNumberFormat="0" applyFill="0" applyBorder="0" applyAlignment="0" applyProtection="0"/>
    <xf numFmtId="9" fontId="1" fillId="0" borderId="0" applyFont="0" applyFill="0" applyBorder="0" applyAlignment="0" applyProtection="0"/>
  </cellStyleXfs>
  <cellXfs count="142">
    <xf numFmtId="0" fontId="0" fillId="0" borderId="0" xfId="0"/>
    <xf numFmtId="0" fontId="0" fillId="33" borderId="0" xfId="0" applyFill="1"/>
    <xf numFmtId="0" fontId="0" fillId="34" borderId="0" xfId="0" applyFill="1"/>
    <xf numFmtId="0" fontId="0" fillId="35" borderId="0" xfId="0" applyFill="1"/>
    <xf numFmtId="0" fontId="0" fillId="0" borderId="0" xfId="0" pivotButton="1"/>
    <xf numFmtId="4" fontId="0" fillId="0" borderId="0" xfId="0" applyNumberFormat="1"/>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16" fillId="0" borderId="0" xfId="0" applyFont="1"/>
    <xf numFmtId="0" fontId="0" fillId="0" borderId="0" xfId="0" applyAlignment="1">
      <alignment horizontal="lef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indent="1"/>
    </xf>
    <xf numFmtId="0" fontId="20" fillId="0" borderId="0" xfId="0" applyFont="1" applyAlignment="1">
      <alignment vertical="center"/>
    </xf>
    <xf numFmtId="44" fontId="0" fillId="0" borderId="0" xfId="0" applyNumberFormat="1"/>
    <xf numFmtId="0" fontId="0" fillId="0" borderId="18" xfId="0" applyBorder="1" applyAlignment="1">
      <alignment horizontal="center"/>
    </xf>
    <xf numFmtId="0" fontId="19" fillId="0" borderId="0" xfId="0" applyFont="1" applyAlignment="1">
      <alignment horizontal="left" vertical="center" indent="1"/>
    </xf>
    <xf numFmtId="0" fontId="0" fillId="0" borderId="17" xfId="0" applyBorder="1" applyAlignment="1">
      <alignment horizontal="center"/>
    </xf>
    <xf numFmtId="4" fontId="0" fillId="0" borderId="10" xfId="0" applyNumberFormat="1" applyBorder="1" applyAlignment="1">
      <alignment horizontal="center"/>
    </xf>
    <xf numFmtId="4" fontId="0" fillId="0" borderId="0" xfId="0" applyNumberFormat="1" applyAlignment="1">
      <alignment horizontal="center"/>
    </xf>
    <xf numFmtId="0" fontId="0" fillId="0" borderId="19" xfId="0" applyBorder="1" applyAlignment="1">
      <alignment horizontal="center"/>
    </xf>
    <xf numFmtId="0" fontId="0" fillId="0" borderId="10" xfId="0" applyBorder="1" applyAlignment="1">
      <alignment horizontal="center"/>
    </xf>
    <xf numFmtId="0" fontId="0" fillId="0" borderId="10" xfId="0" applyBorder="1"/>
    <xf numFmtId="0" fontId="25" fillId="36" borderId="17" xfId="0" applyFont="1" applyFill="1" applyBorder="1" applyAlignment="1">
      <alignment vertical="center"/>
    </xf>
    <xf numFmtId="0" fontId="25" fillId="36" borderId="18" xfId="0" applyFont="1" applyFill="1" applyBorder="1" applyAlignment="1">
      <alignment vertical="center"/>
    </xf>
    <xf numFmtId="0" fontId="0" fillId="0" borderId="0" xfId="0" applyAlignment="1">
      <alignment vertical="center"/>
    </xf>
    <xf numFmtId="0" fontId="25" fillId="36" borderId="19" xfId="0" applyFont="1" applyFill="1" applyBorder="1" applyAlignment="1">
      <alignment vertical="center"/>
    </xf>
    <xf numFmtId="0" fontId="27" fillId="37" borderId="17" xfId="0" applyFont="1" applyFill="1" applyBorder="1" applyAlignment="1">
      <alignment horizontal="center" vertical="center"/>
    </xf>
    <xf numFmtId="0" fontId="27" fillId="37" borderId="18" xfId="0" applyFont="1" applyFill="1" applyBorder="1" applyAlignment="1">
      <alignment horizontal="center" vertical="center"/>
    </xf>
    <xf numFmtId="0" fontId="27" fillId="37" borderId="19" xfId="0" applyFont="1" applyFill="1" applyBorder="1" applyAlignment="1">
      <alignment horizontal="center" vertical="center"/>
    </xf>
    <xf numFmtId="0" fontId="28" fillId="38" borderId="13" xfId="0" applyFont="1" applyFill="1" applyBorder="1" applyAlignment="1">
      <alignment horizontal="center" vertical="center"/>
    </xf>
    <xf numFmtId="0" fontId="28" fillId="38" borderId="0" xfId="0" applyFont="1" applyFill="1" applyAlignment="1">
      <alignment horizontal="center" vertical="center"/>
    </xf>
    <xf numFmtId="0" fontId="26" fillId="38" borderId="14" xfId="42" applyFill="1" applyBorder="1" applyAlignment="1">
      <alignment horizontal="center" vertical="center"/>
    </xf>
    <xf numFmtId="0" fontId="28" fillId="0" borderId="13" xfId="0" applyFont="1" applyBorder="1" applyAlignment="1">
      <alignment horizontal="center" vertical="center"/>
    </xf>
    <xf numFmtId="0" fontId="28" fillId="0" borderId="0" xfId="0" applyFont="1" applyAlignment="1">
      <alignment horizontal="center" vertical="center"/>
    </xf>
    <xf numFmtId="0" fontId="26" fillId="0" borderId="14" xfId="42" applyFill="1" applyBorder="1" applyAlignment="1">
      <alignment horizontal="center" vertical="center"/>
    </xf>
    <xf numFmtId="0" fontId="26" fillId="0" borderId="14" xfId="42" quotePrefix="1" applyFill="1" applyBorder="1" applyAlignment="1">
      <alignment horizontal="center" vertical="center"/>
    </xf>
    <xf numFmtId="0" fontId="24" fillId="38" borderId="13" xfId="0" applyFont="1" applyFill="1" applyBorder="1" applyAlignment="1">
      <alignment horizontal="center" vertical="center"/>
    </xf>
    <xf numFmtId="0" fontId="24" fillId="0" borderId="15" xfId="0" applyFont="1" applyBorder="1" applyAlignment="1">
      <alignment horizontal="center" vertical="center"/>
    </xf>
    <xf numFmtId="0" fontId="28" fillId="0" borderId="20" xfId="0" applyFont="1" applyBorder="1" applyAlignment="1">
      <alignment horizontal="center" vertical="center"/>
    </xf>
    <xf numFmtId="0" fontId="26" fillId="0" borderId="16" xfId="42" applyFill="1" applyBorder="1" applyAlignment="1">
      <alignment horizontal="center" vertical="center"/>
    </xf>
    <xf numFmtId="0" fontId="28" fillId="0" borderId="10" xfId="0" applyFont="1" applyBorder="1"/>
    <xf numFmtId="0" fontId="24" fillId="0" borderId="13" xfId="0" applyFont="1" applyBorder="1" applyAlignment="1">
      <alignment horizontal="center" vertical="center"/>
    </xf>
    <xf numFmtId="0" fontId="24" fillId="0" borderId="0" xfId="0" applyFont="1" applyAlignment="1">
      <alignment horizontal="center" vertical="center"/>
    </xf>
    <xf numFmtId="4" fontId="0" fillId="0" borderId="14" xfId="0" applyNumberFormat="1" applyBorder="1"/>
    <xf numFmtId="4" fontId="0" fillId="0" borderId="20" xfId="0" applyNumberFormat="1" applyBorder="1"/>
    <xf numFmtId="4" fontId="0" fillId="0" borderId="16" xfId="0" applyNumberFormat="1" applyBorder="1"/>
    <xf numFmtId="164" fontId="0" fillId="0" borderId="11" xfId="0" applyNumberFormat="1" applyBorder="1"/>
    <xf numFmtId="4" fontId="0" fillId="0" borderId="21" xfId="0" applyNumberFormat="1" applyBorder="1"/>
    <xf numFmtId="4" fontId="0" fillId="0" borderId="12" xfId="0" applyNumberFormat="1" applyBorder="1"/>
    <xf numFmtId="164" fontId="0" fillId="0" borderId="13" xfId="0" applyNumberFormat="1" applyBorder="1"/>
    <xf numFmtId="164" fontId="0" fillId="0" borderId="15" xfId="0" applyNumberFormat="1" applyBorder="1"/>
    <xf numFmtId="0" fontId="0" fillId="0" borderId="10" xfId="0" pivotButton="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10" xfId="0" applyBorder="1" applyAlignment="1">
      <alignment horizontal="left"/>
    </xf>
    <xf numFmtId="0" fontId="0" fillId="0" borderId="17" xfId="0" applyBorder="1"/>
    <xf numFmtId="0" fontId="0" fillId="0" borderId="18" xfId="0" applyBorder="1"/>
    <xf numFmtId="0" fontId="0" fillId="0" borderId="19" xfId="0" applyBorder="1"/>
    <xf numFmtId="0" fontId="26" fillId="38" borderId="14" xfId="42" quotePrefix="1" applyFill="1" applyBorder="1" applyAlignment="1">
      <alignment horizontal="center" vertical="center"/>
    </xf>
    <xf numFmtId="10" fontId="0" fillId="0" borderId="0" xfId="43" applyNumberFormat="1" applyFont="1"/>
    <xf numFmtId="4" fontId="0" fillId="0" borderId="0" xfId="43" applyNumberFormat="1" applyFont="1"/>
    <xf numFmtId="0" fontId="0" fillId="0" borderId="25" xfId="0" applyBorder="1"/>
    <xf numFmtId="4" fontId="0" fillId="0" borderId="25" xfId="0" applyNumberFormat="1" applyBorder="1"/>
    <xf numFmtId="4" fontId="0" fillId="0" borderId="25" xfId="43" applyNumberFormat="1" applyFont="1" applyBorder="1"/>
    <xf numFmtId="10" fontId="0" fillId="0" borderId="25" xfId="43" applyNumberFormat="1" applyFont="1" applyBorder="1"/>
    <xf numFmtId="4" fontId="0" fillId="0" borderId="0" xfId="43" applyNumberFormat="1" applyFont="1" applyBorder="1"/>
    <xf numFmtId="10" fontId="0" fillId="0" borderId="0" xfId="43" applyNumberFormat="1" applyFont="1" applyBorder="1"/>
    <xf numFmtId="0" fontId="14" fillId="0" borderId="0" xfId="0" applyFont="1"/>
    <xf numFmtId="10" fontId="14" fillId="0" borderId="0" xfId="43" applyNumberFormat="1" applyFont="1"/>
    <xf numFmtId="10" fontId="0" fillId="0" borderId="18" xfId="43" applyNumberFormat="1" applyFont="1" applyBorder="1"/>
    <xf numFmtId="10" fontId="0" fillId="0" borderId="0" xfId="0" applyNumberFormat="1"/>
    <xf numFmtId="10" fontId="0" fillId="0" borderId="25" xfId="0" applyNumberFormat="1" applyBorder="1"/>
    <xf numFmtId="0" fontId="31" fillId="0" borderId="0" xfId="0" applyFont="1"/>
    <xf numFmtId="0" fontId="33" fillId="0" borderId="0" xfId="0" applyFont="1" applyAlignment="1">
      <alignment horizontal="center" vertical="center" readingOrder="1"/>
    </xf>
    <xf numFmtId="0" fontId="0" fillId="38" borderId="13" xfId="0" applyFill="1" applyBorder="1"/>
    <xf numFmtId="0" fontId="0" fillId="38" borderId="0" xfId="0" applyFill="1"/>
    <xf numFmtId="0" fontId="0" fillId="38" borderId="15" xfId="0" applyFill="1" applyBorder="1"/>
    <xf numFmtId="0" fontId="0" fillId="38" borderId="20" xfId="0" applyFill="1" applyBorder="1"/>
    <xf numFmtId="4" fontId="0" fillId="38" borderId="0" xfId="0" applyNumberFormat="1" applyFill="1"/>
    <xf numFmtId="4" fontId="0" fillId="38" borderId="20" xfId="0" applyNumberFormat="1" applyFill="1" applyBorder="1"/>
    <xf numFmtId="10" fontId="0" fillId="38" borderId="0" xfId="0" applyNumberFormat="1" applyFill="1"/>
    <xf numFmtId="10" fontId="0" fillId="38" borderId="20" xfId="0" applyNumberFormat="1" applyFill="1" applyBorder="1"/>
    <xf numFmtId="0" fontId="0" fillId="38" borderId="17" xfId="0" applyFill="1" applyBorder="1"/>
    <xf numFmtId="0" fontId="0" fillId="38" borderId="18" xfId="0" applyFill="1" applyBorder="1"/>
    <xf numFmtId="0" fontId="0" fillId="38" borderId="19" xfId="0" applyFill="1" applyBorder="1"/>
    <xf numFmtId="10" fontId="0" fillId="38" borderId="14" xfId="0" applyNumberFormat="1" applyFill="1" applyBorder="1"/>
    <xf numFmtId="10" fontId="0" fillId="38" borderId="16" xfId="0" applyNumberFormat="1" applyFill="1" applyBorder="1"/>
    <xf numFmtId="0" fontId="32" fillId="0" borderId="17" xfId="0" applyFont="1" applyBorder="1" applyAlignment="1">
      <alignment vertical="center"/>
    </xf>
    <xf numFmtId="0" fontId="31" fillId="0" borderId="18" xfId="0" applyFont="1" applyBorder="1"/>
    <xf numFmtId="0" fontId="31" fillId="0" borderId="19" xfId="0" applyFont="1" applyBorder="1"/>
    <xf numFmtId="0" fontId="29" fillId="0" borderId="17" xfId="0" applyFont="1" applyBorder="1" applyAlignment="1">
      <alignment horizontal="center"/>
    </xf>
    <xf numFmtId="0" fontId="29" fillId="0" borderId="18" xfId="0" applyFont="1" applyBorder="1" applyAlignment="1">
      <alignment horizontal="center"/>
    </xf>
    <xf numFmtId="0" fontId="29" fillId="0" borderId="19" xfId="0" applyFont="1" applyBorder="1" applyAlignment="1">
      <alignment horizontal="center"/>
    </xf>
    <xf numFmtId="0" fontId="34" fillId="0" borderId="10" xfId="0" applyFont="1" applyBorder="1"/>
    <xf numFmtId="0" fontId="0" fillId="0" borderId="21" xfId="0" applyBorder="1"/>
    <xf numFmtId="0" fontId="0" fillId="0" borderId="13" xfId="0" applyBorder="1" applyAlignment="1">
      <alignment horizontal="left" vertical="center" indent="1"/>
    </xf>
    <xf numFmtId="0" fontId="0" fillId="0" borderId="0" xfId="0" applyBorder="1"/>
    <xf numFmtId="0" fontId="16" fillId="0" borderId="13" xfId="0" applyFont="1" applyBorder="1" applyAlignment="1">
      <alignment horizontal="left" vertical="center" indent="1"/>
    </xf>
    <xf numFmtId="0" fontId="0" fillId="0" borderId="13" xfId="0" applyBorder="1" applyAlignment="1">
      <alignment horizontal="left" vertical="center" indent="2"/>
    </xf>
    <xf numFmtId="0" fontId="0" fillId="0" borderId="20" xfId="0" applyBorder="1"/>
    <xf numFmtId="0" fontId="18" fillId="0" borderId="11" xfId="0" applyFont="1" applyBorder="1" applyAlignment="1">
      <alignment vertical="center"/>
    </xf>
    <xf numFmtId="0" fontId="16" fillId="0" borderId="15" xfId="0" applyFont="1" applyBorder="1" applyAlignment="1">
      <alignment horizontal="left" vertical="center" indent="2"/>
    </xf>
    <xf numFmtId="0" fontId="16" fillId="0" borderId="11" xfId="0" applyFont="1" applyBorder="1" applyAlignment="1">
      <alignment horizontal="left" vertical="center" indent="1"/>
    </xf>
    <xf numFmtId="0" fontId="0" fillId="0" borderId="15" xfId="0" applyBorder="1" applyAlignment="1">
      <alignment horizontal="left" vertical="center" indent="1"/>
    </xf>
    <xf numFmtId="0" fontId="35" fillId="0" borderId="17" xfId="0" applyFont="1" applyBorder="1"/>
    <xf numFmtId="0" fontId="37" fillId="0" borderId="0" xfId="0" applyFont="1" applyAlignment="1">
      <alignment vertical="center"/>
    </xf>
    <xf numFmtId="0" fontId="36" fillId="0" borderId="0" xfId="0" applyFont="1"/>
    <xf numFmtId="0" fontId="36" fillId="0" borderId="0" xfId="0" applyFont="1" applyAlignment="1">
      <alignment vertical="center"/>
    </xf>
    <xf numFmtId="0" fontId="38" fillId="0" borderId="0" xfId="0" applyFont="1" applyAlignment="1">
      <alignment horizontal="left" vertical="center" indent="1"/>
    </xf>
    <xf numFmtId="0" fontId="37" fillId="0" borderId="0" xfId="0" applyFont="1" applyAlignment="1">
      <alignment horizontal="left" vertical="center" indent="1"/>
    </xf>
    <xf numFmtId="0" fontId="31" fillId="0" borderId="17" xfId="0" applyFont="1" applyBorder="1"/>
    <xf numFmtId="0" fontId="39" fillId="0" borderId="17" xfId="0" applyFont="1" applyBorder="1" applyAlignment="1">
      <alignment vertical="center"/>
    </xf>
    <xf numFmtId="0" fontId="39" fillId="0" borderId="18" xfId="0" applyFont="1" applyBorder="1" applyAlignment="1">
      <alignment vertical="center"/>
    </xf>
    <xf numFmtId="0" fontId="39" fillId="0" borderId="19" xfId="0" applyFont="1" applyBorder="1" applyAlignment="1">
      <alignment vertical="center"/>
    </xf>
    <xf numFmtId="0" fontId="36" fillId="0" borderId="19" xfId="0" applyFont="1" applyBorder="1"/>
    <xf numFmtId="0" fontId="20" fillId="0" borderId="11" xfId="0" applyFont="1" applyBorder="1" applyAlignment="1">
      <alignment vertical="center"/>
    </xf>
    <xf numFmtId="0" fontId="16" fillId="0" borderId="13" xfId="0" applyFont="1" applyBorder="1"/>
    <xf numFmtId="0" fontId="19" fillId="0" borderId="13" xfId="0" applyFont="1" applyBorder="1" applyAlignment="1">
      <alignment horizontal="left" vertical="center" indent="1"/>
    </xf>
    <xf numFmtId="0" fontId="19" fillId="0" borderId="15" xfId="0" applyFont="1" applyBorder="1" applyAlignment="1">
      <alignment horizontal="left" vertical="center" indent="1"/>
    </xf>
    <xf numFmtId="0" fontId="18" fillId="0" borderId="13" xfId="0" applyFont="1" applyBorder="1" applyAlignment="1">
      <alignment vertical="center"/>
    </xf>
    <xf numFmtId="0" fontId="16" fillId="38" borderId="15" xfId="0" applyFont="1" applyFill="1" applyBorder="1"/>
    <xf numFmtId="0" fontId="34" fillId="0" borderId="17" xfId="0" applyFont="1" applyBorder="1"/>
    <xf numFmtId="0" fontId="34" fillId="0" borderId="18" xfId="0" applyFont="1" applyBorder="1"/>
    <xf numFmtId="0" fontId="34" fillId="0" borderId="19" xfId="0" applyFont="1" applyBorder="1"/>
    <xf numFmtId="0" fontId="16" fillId="0" borderId="21" xfId="0" applyFont="1" applyBorder="1" applyAlignment="1">
      <alignment horizontal="center" vertical="center" wrapText="1"/>
    </xf>
    <xf numFmtId="9" fontId="0" fillId="0" borderId="0" xfId="0" applyNumberFormat="1" applyBorder="1" applyAlignment="1">
      <alignment vertical="center" wrapText="1"/>
    </xf>
    <xf numFmtId="8" fontId="0" fillId="0" borderId="0" xfId="0" applyNumberFormat="1" applyBorder="1" applyAlignment="1">
      <alignment vertical="center" wrapText="1"/>
    </xf>
    <xf numFmtId="0" fontId="40" fillId="0" borderId="11" xfId="0" applyFont="1" applyBorder="1" applyAlignment="1">
      <alignment vertical="center"/>
    </xf>
    <xf numFmtId="0" fontId="40" fillId="0" borderId="21" xfId="0" applyFont="1" applyBorder="1" applyAlignment="1">
      <alignment horizontal="center" vertical="center" wrapText="1"/>
    </xf>
    <xf numFmtId="0" fontId="34" fillId="0" borderId="11" xfId="0" applyFont="1" applyBorder="1"/>
    <xf numFmtId="0" fontId="34" fillId="0" borderId="11" xfId="0" applyFont="1" applyBorder="1" applyAlignment="1">
      <alignment horizontal="left" vertical="center" inden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6">
    <dxf>
      <font>
        <color rgb="FFFF0000"/>
      </font>
    </dxf>
    <dxf>
      <font>
        <b val="0"/>
        <i val="0"/>
        <strike val="0"/>
        <condense val="0"/>
        <extend val="0"/>
        <outline val="0"/>
        <shadow val="0"/>
        <u val="none"/>
        <vertAlign val="baseline"/>
        <sz val="11"/>
        <color rgb="FFFF0000"/>
        <name val="Sitka Display Semibold"/>
        <family val="2"/>
        <scheme val="none"/>
      </font>
    </dxf>
    <dxf>
      <fill>
        <patternFill patternType="solid">
          <fgColor rgb="FF63BE7B"/>
          <bgColor rgb="FF0000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quot;* #,##0.00_);_(&quot;$&quot;* \(#,##0.00\);_(&quot;$&quot;* &quot;-&quot;??_);_(@_)"/>
    </dxf>
    <dxf>
      <numFmt numFmtId="34" formatCode="_(&quot;$&quot;* #,##0.00_);_(&quot;$&quot;* \(#,##0.00\);_(&quot;$&quot;* &quot;-&quot;??_);_(@_)"/>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2A6E9"/>
      <color rgb="FFFC9CF5"/>
      <color rgb="FFD4C4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microsoft.com/office/2007/relationships/slicerCache" Target="slicerCaches/slicerCache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microsoft.com/office/2007/relationships/slicerCache" Target="slicerCaches/slicerCache3.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[AWS_Costs_Timeseries.xlsx]2.Pvt Cost source !Cost Breakdown Analysis</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Major Cost Source</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'2.Pvt Cost source '!$B$11:$B$12</c:f>
              <c:strCache>
                <c:ptCount val="1"/>
                <c:pt idx="0">
                  <c:v>EC2</c:v>
                </c:pt>
              </c:strCache>
            </c:strRef>
          </c:tx>
          <c:spPr>
            <a:solidFill>
              <a:schemeClr val="accent1"/>
            </a:solidFill>
            <a:ln>
              <a:noFill/>
            </a:ln>
            <a:effectLst/>
          </c:spPr>
          <c:invertIfNegative val="0"/>
          <c:cat>
            <c:strRef>
              <c:f>'2.Pvt Cost source '!$A$13:$A$25</c:f>
              <c:strCache>
                <c:ptCount val="12"/>
                <c:pt idx="0">
                  <c:v>2024-05</c:v>
                </c:pt>
                <c:pt idx="1">
                  <c:v>2024-06</c:v>
                </c:pt>
                <c:pt idx="2">
                  <c:v>2024-07</c:v>
                </c:pt>
                <c:pt idx="3">
                  <c:v>2024-08</c:v>
                </c:pt>
                <c:pt idx="4">
                  <c:v>2024-09</c:v>
                </c:pt>
                <c:pt idx="5">
                  <c:v>2024-10</c:v>
                </c:pt>
                <c:pt idx="6">
                  <c:v>2024-11</c:v>
                </c:pt>
                <c:pt idx="7">
                  <c:v>2024-12</c:v>
                </c:pt>
                <c:pt idx="8">
                  <c:v>2025-01</c:v>
                </c:pt>
                <c:pt idx="9">
                  <c:v>2025-02</c:v>
                </c:pt>
                <c:pt idx="10">
                  <c:v>2025-03</c:v>
                </c:pt>
                <c:pt idx="11">
                  <c:v>2025-04</c:v>
                </c:pt>
              </c:strCache>
            </c:strRef>
          </c:cat>
          <c:val>
            <c:numRef>
              <c:f>'2.Pvt Cost source '!$B$13:$B$25</c:f>
              <c:numCache>
                <c:formatCode>General</c:formatCode>
                <c:ptCount val="12"/>
                <c:pt idx="0">
                  <c:v>226.83999999999997</c:v>
                </c:pt>
                <c:pt idx="1">
                  <c:v>232.31</c:v>
                </c:pt>
                <c:pt idx="2">
                  <c:v>217.97</c:v>
                </c:pt>
                <c:pt idx="3">
                  <c:v>217.56</c:v>
                </c:pt>
                <c:pt idx="4">
                  <c:v>244.7</c:v>
                </c:pt>
                <c:pt idx="5">
                  <c:v>227.3</c:v>
                </c:pt>
                <c:pt idx="6">
                  <c:v>219.17000000000002</c:v>
                </c:pt>
                <c:pt idx="7">
                  <c:v>247.60000000000002</c:v>
                </c:pt>
                <c:pt idx="8">
                  <c:v>221.54000000000002</c:v>
                </c:pt>
                <c:pt idx="9">
                  <c:v>233.92</c:v>
                </c:pt>
                <c:pt idx="10">
                  <c:v>250.55</c:v>
                </c:pt>
                <c:pt idx="11">
                  <c:v>230</c:v>
                </c:pt>
              </c:numCache>
            </c:numRef>
          </c:val>
          <c:extLst>
            <c:ext xmlns:c16="http://schemas.microsoft.com/office/drawing/2014/chart" uri="{C3380CC4-5D6E-409C-BE32-E72D297353CC}">
              <c16:uniqueId val="{00000000-C698-4607-B0BB-9CE2F207C282}"/>
            </c:ext>
          </c:extLst>
        </c:ser>
        <c:ser>
          <c:idx val="1"/>
          <c:order val="1"/>
          <c:tx>
            <c:strRef>
              <c:f>'2.Pvt Cost source '!$C$11:$C$12</c:f>
              <c:strCache>
                <c:ptCount val="1"/>
                <c:pt idx="0">
                  <c:v>RDS</c:v>
                </c:pt>
              </c:strCache>
            </c:strRef>
          </c:tx>
          <c:spPr>
            <a:solidFill>
              <a:schemeClr val="accent2"/>
            </a:solidFill>
            <a:ln>
              <a:noFill/>
            </a:ln>
            <a:effectLst/>
          </c:spPr>
          <c:invertIfNegative val="0"/>
          <c:cat>
            <c:strRef>
              <c:f>'2.Pvt Cost source '!$A$13:$A$25</c:f>
              <c:strCache>
                <c:ptCount val="12"/>
                <c:pt idx="0">
                  <c:v>2024-05</c:v>
                </c:pt>
                <c:pt idx="1">
                  <c:v>2024-06</c:v>
                </c:pt>
                <c:pt idx="2">
                  <c:v>2024-07</c:v>
                </c:pt>
                <c:pt idx="3">
                  <c:v>2024-08</c:v>
                </c:pt>
                <c:pt idx="4">
                  <c:v>2024-09</c:v>
                </c:pt>
                <c:pt idx="5">
                  <c:v>2024-10</c:v>
                </c:pt>
                <c:pt idx="6">
                  <c:v>2024-11</c:v>
                </c:pt>
                <c:pt idx="7">
                  <c:v>2024-12</c:v>
                </c:pt>
                <c:pt idx="8">
                  <c:v>2025-01</c:v>
                </c:pt>
                <c:pt idx="9">
                  <c:v>2025-02</c:v>
                </c:pt>
                <c:pt idx="10">
                  <c:v>2025-03</c:v>
                </c:pt>
                <c:pt idx="11">
                  <c:v>2025-04</c:v>
                </c:pt>
              </c:strCache>
            </c:strRef>
          </c:cat>
          <c:val>
            <c:numRef>
              <c:f>'2.Pvt Cost source '!$C$13:$C$25</c:f>
              <c:numCache>
                <c:formatCode>General</c:formatCode>
                <c:ptCount val="12"/>
                <c:pt idx="0">
                  <c:v>155.32</c:v>
                </c:pt>
                <c:pt idx="1">
                  <c:v>165.82</c:v>
                </c:pt>
                <c:pt idx="2">
                  <c:v>166.52</c:v>
                </c:pt>
                <c:pt idx="3">
                  <c:v>171.8</c:v>
                </c:pt>
                <c:pt idx="4">
                  <c:v>171.66</c:v>
                </c:pt>
                <c:pt idx="5">
                  <c:v>170.54</c:v>
                </c:pt>
                <c:pt idx="6">
                  <c:v>167.58</c:v>
                </c:pt>
                <c:pt idx="7">
                  <c:v>167.93</c:v>
                </c:pt>
                <c:pt idx="8">
                  <c:v>148.04</c:v>
                </c:pt>
                <c:pt idx="9">
                  <c:v>170.13</c:v>
                </c:pt>
                <c:pt idx="10">
                  <c:v>152.38</c:v>
                </c:pt>
                <c:pt idx="11">
                  <c:v>161.63999999999999</c:v>
                </c:pt>
              </c:numCache>
            </c:numRef>
          </c:val>
          <c:extLst>
            <c:ext xmlns:c16="http://schemas.microsoft.com/office/drawing/2014/chart" uri="{C3380CC4-5D6E-409C-BE32-E72D297353CC}">
              <c16:uniqueId val="{0000000F-C698-4607-B0BB-9CE2F207C282}"/>
            </c:ext>
          </c:extLst>
        </c:ser>
        <c:ser>
          <c:idx val="2"/>
          <c:order val="2"/>
          <c:tx>
            <c:strRef>
              <c:f>'2.Pvt Cost source '!$D$11:$D$12</c:f>
              <c:strCache>
                <c:ptCount val="1"/>
                <c:pt idx="0">
                  <c:v>S3</c:v>
                </c:pt>
              </c:strCache>
            </c:strRef>
          </c:tx>
          <c:spPr>
            <a:solidFill>
              <a:schemeClr val="accent3"/>
            </a:solidFill>
            <a:ln>
              <a:noFill/>
            </a:ln>
            <a:effectLst/>
          </c:spPr>
          <c:invertIfNegative val="0"/>
          <c:cat>
            <c:strRef>
              <c:f>'2.Pvt Cost source '!$A$13:$A$25</c:f>
              <c:strCache>
                <c:ptCount val="12"/>
                <c:pt idx="0">
                  <c:v>2024-05</c:v>
                </c:pt>
                <c:pt idx="1">
                  <c:v>2024-06</c:v>
                </c:pt>
                <c:pt idx="2">
                  <c:v>2024-07</c:v>
                </c:pt>
                <c:pt idx="3">
                  <c:v>2024-08</c:v>
                </c:pt>
                <c:pt idx="4">
                  <c:v>2024-09</c:v>
                </c:pt>
                <c:pt idx="5">
                  <c:v>2024-10</c:v>
                </c:pt>
                <c:pt idx="6">
                  <c:v>2024-11</c:v>
                </c:pt>
                <c:pt idx="7">
                  <c:v>2024-12</c:v>
                </c:pt>
                <c:pt idx="8">
                  <c:v>2025-01</c:v>
                </c:pt>
                <c:pt idx="9">
                  <c:v>2025-02</c:v>
                </c:pt>
                <c:pt idx="10">
                  <c:v>2025-03</c:v>
                </c:pt>
                <c:pt idx="11">
                  <c:v>2025-04</c:v>
                </c:pt>
              </c:strCache>
            </c:strRef>
          </c:cat>
          <c:val>
            <c:numRef>
              <c:f>'2.Pvt Cost source '!$D$13:$D$25</c:f>
              <c:numCache>
                <c:formatCode>General</c:formatCode>
                <c:ptCount val="12"/>
                <c:pt idx="0">
                  <c:v>119.88</c:v>
                </c:pt>
                <c:pt idx="1">
                  <c:v>138.11000000000001</c:v>
                </c:pt>
                <c:pt idx="2">
                  <c:v>133.30000000000001</c:v>
                </c:pt>
                <c:pt idx="3">
                  <c:v>146.58000000000001</c:v>
                </c:pt>
                <c:pt idx="4">
                  <c:v>128.22</c:v>
                </c:pt>
                <c:pt idx="5">
                  <c:v>117.47</c:v>
                </c:pt>
                <c:pt idx="6">
                  <c:v>144.87</c:v>
                </c:pt>
                <c:pt idx="7">
                  <c:v>152.04</c:v>
                </c:pt>
                <c:pt idx="8">
                  <c:v>145.01</c:v>
                </c:pt>
                <c:pt idx="9">
                  <c:v>124.33</c:v>
                </c:pt>
                <c:pt idx="10">
                  <c:v>139.30000000000001</c:v>
                </c:pt>
                <c:pt idx="11">
                  <c:v>125.39</c:v>
                </c:pt>
              </c:numCache>
            </c:numRef>
          </c:val>
          <c:extLst>
            <c:ext xmlns:c16="http://schemas.microsoft.com/office/drawing/2014/chart" uri="{C3380CC4-5D6E-409C-BE32-E72D297353CC}">
              <c16:uniqueId val="{00000010-C698-4607-B0BB-9CE2F207C282}"/>
            </c:ext>
          </c:extLst>
        </c:ser>
        <c:dLbls>
          <c:showLegendKey val="0"/>
          <c:showVal val="0"/>
          <c:showCatName val="0"/>
          <c:showSerName val="0"/>
          <c:showPercent val="0"/>
          <c:showBubbleSize val="0"/>
        </c:dLbls>
        <c:gapWidth val="219"/>
        <c:overlap val="-27"/>
        <c:axId val="984455008"/>
        <c:axId val="984455488"/>
      </c:barChart>
      <c:catAx>
        <c:axId val="9844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55488"/>
        <c:crosses val="autoZero"/>
        <c:auto val="1"/>
        <c:lblAlgn val="ctr"/>
        <c:lblOffset val="100"/>
        <c:noMultiLvlLbl val="0"/>
      </c:catAx>
      <c:valAx>
        <c:axId val="98445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455008"/>
        <c:crosses val="autoZero"/>
        <c:crossBetween val="between"/>
      </c:valAx>
      <c:spPr>
        <a:noFill/>
        <a:ln>
          <a:solidFill>
            <a:schemeClr val="accent5">
              <a:lumMod val="40000"/>
              <a:lumOff val="60000"/>
            </a:schemeClr>
          </a:solidFill>
        </a:ln>
        <a:effectLst>
          <a:softEdge rad="1270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Cost vs Usage%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007920554680438E-2"/>
          <c:y val="0.14972300918566572"/>
          <c:w val="0.90792450103623479"/>
          <c:h val="0.73975768742253412"/>
        </c:manualLayout>
      </c:layout>
      <c:scatterChart>
        <c:scatterStyle val="lineMarker"/>
        <c:varyColors val="0"/>
        <c:ser>
          <c:idx val="0"/>
          <c:order val="0"/>
          <c:tx>
            <c:strRef>
              <c:f>'1Combined Data'!$G$1</c:f>
              <c:strCache>
                <c:ptCount val="1"/>
                <c:pt idx="0">
                  <c:v>Usage_%</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0.39063123629202251"/>
                  <c:y val="0.26339254843529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'1Combined Data'!$D$2:$D$153</c:f>
              <c:numCache>
                <c:formatCode>General</c:formatCode>
                <c:ptCount val="152"/>
                <c:pt idx="0">
                  <c:v>161.63999999999999</c:v>
                </c:pt>
                <c:pt idx="1">
                  <c:v>171.8</c:v>
                </c:pt>
                <c:pt idx="2">
                  <c:v>170.13</c:v>
                </c:pt>
                <c:pt idx="3">
                  <c:v>170.54</c:v>
                </c:pt>
                <c:pt idx="4">
                  <c:v>152.38</c:v>
                </c:pt>
                <c:pt idx="5">
                  <c:v>167.58</c:v>
                </c:pt>
                <c:pt idx="6">
                  <c:v>167.93</c:v>
                </c:pt>
                <c:pt idx="7">
                  <c:v>171.66</c:v>
                </c:pt>
                <c:pt idx="8">
                  <c:v>155.32</c:v>
                </c:pt>
                <c:pt idx="9">
                  <c:v>165.82</c:v>
                </c:pt>
                <c:pt idx="10">
                  <c:v>148.04</c:v>
                </c:pt>
                <c:pt idx="11">
                  <c:v>166.52</c:v>
                </c:pt>
                <c:pt idx="12">
                  <c:v>138.11000000000001</c:v>
                </c:pt>
                <c:pt idx="13">
                  <c:v>117.47</c:v>
                </c:pt>
                <c:pt idx="14">
                  <c:v>125.39</c:v>
                </c:pt>
                <c:pt idx="15">
                  <c:v>133.30000000000001</c:v>
                </c:pt>
                <c:pt idx="16">
                  <c:v>144.87</c:v>
                </c:pt>
                <c:pt idx="17">
                  <c:v>152.04</c:v>
                </c:pt>
                <c:pt idx="18">
                  <c:v>124.33</c:v>
                </c:pt>
                <c:pt idx="19">
                  <c:v>119.88</c:v>
                </c:pt>
                <c:pt idx="20">
                  <c:v>139.30000000000001</c:v>
                </c:pt>
                <c:pt idx="21">
                  <c:v>145.01</c:v>
                </c:pt>
                <c:pt idx="22">
                  <c:v>146.58000000000001</c:v>
                </c:pt>
                <c:pt idx="23">
                  <c:v>128.22</c:v>
                </c:pt>
                <c:pt idx="24">
                  <c:v>85.24</c:v>
                </c:pt>
                <c:pt idx="25">
                  <c:v>85.29</c:v>
                </c:pt>
                <c:pt idx="26">
                  <c:v>95.75</c:v>
                </c:pt>
                <c:pt idx="27">
                  <c:v>80.59</c:v>
                </c:pt>
                <c:pt idx="28">
                  <c:v>92.28</c:v>
                </c:pt>
                <c:pt idx="29">
                  <c:v>147.02000000000001</c:v>
                </c:pt>
                <c:pt idx="30">
                  <c:v>80.88</c:v>
                </c:pt>
                <c:pt idx="31">
                  <c:v>89.99</c:v>
                </c:pt>
                <c:pt idx="32">
                  <c:v>62.93</c:v>
                </c:pt>
                <c:pt idx="33">
                  <c:v>88.58</c:v>
                </c:pt>
                <c:pt idx="34">
                  <c:v>68.7</c:v>
                </c:pt>
                <c:pt idx="35">
                  <c:v>122.22</c:v>
                </c:pt>
                <c:pt idx="36">
                  <c:v>77.709999999999994</c:v>
                </c:pt>
                <c:pt idx="37">
                  <c:v>154.71</c:v>
                </c:pt>
                <c:pt idx="38">
                  <c:v>67.64</c:v>
                </c:pt>
                <c:pt idx="39">
                  <c:v>141.63999999999999</c:v>
                </c:pt>
                <c:pt idx="40">
                  <c:v>154.63</c:v>
                </c:pt>
                <c:pt idx="41">
                  <c:v>162.36000000000001</c:v>
                </c:pt>
                <c:pt idx="42">
                  <c:v>149.12</c:v>
                </c:pt>
                <c:pt idx="43">
                  <c:v>143.83000000000001</c:v>
                </c:pt>
                <c:pt idx="44">
                  <c:v>151.53</c:v>
                </c:pt>
                <c:pt idx="45">
                  <c:v>138.72</c:v>
                </c:pt>
                <c:pt idx="46">
                  <c:v>169.96</c:v>
                </c:pt>
                <c:pt idx="47">
                  <c:v>158.13999999999999</c:v>
                </c:pt>
              </c:numCache>
            </c:numRef>
          </c:xVal>
          <c:yVal>
            <c:numRef>
              <c:f>'1Combined Data'!$G$2:$G$153</c:f>
              <c:numCache>
                <c:formatCode>General</c:formatCode>
                <c:ptCount val="152"/>
                <c:pt idx="0">
                  <c:v>49.03</c:v>
                </c:pt>
                <c:pt idx="1">
                  <c:v>49.94</c:v>
                </c:pt>
                <c:pt idx="2">
                  <c:v>26.39</c:v>
                </c:pt>
                <c:pt idx="3">
                  <c:v>49.72</c:v>
                </c:pt>
                <c:pt idx="4">
                  <c:v>44.77</c:v>
                </c:pt>
                <c:pt idx="5">
                  <c:v>43.73</c:v>
                </c:pt>
                <c:pt idx="6">
                  <c:v>45.4</c:v>
                </c:pt>
                <c:pt idx="7">
                  <c:v>41.95</c:v>
                </c:pt>
                <c:pt idx="8">
                  <c:v>36.17</c:v>
                </c:pt>
                <c:pt idx="9">
                  <c:v>53.14</c:v>
                </c:pt>
                <c:pt idx="10">
                  <c:v>36.76</c:v>
                </c:pt>
                <c:pt idx="11">
                  <c:v>49.89</c:v>
                </c:pt>
                <c:pt idx="12">
                  <c:v>44.38</c:v>
                </c:pt>
                <c:pt idx="13">
                  <c:v>46.98</c:v>
                </c:pt>
                <c:pt idx="14">
                  <c:v>56.12</c:v>
                </c:pt>
                <c:pt idx="15">
                  <c:v>57.33</c:v>
                </c:pt>
                <c:pt idx="16">
                  <c:v>57.5</c:v>
                </c:pt>
                <c:pt idx="17">
                  <c:v>52.37</c:v>
                </c:pt>
                <c:pt idx="18">
                  <c:v>50.18</c:v>
                </c:pt>
                <c:pt idx="19">
                  <c:v>47.59</c:v>
                </c:pt>
                <c:pt idx="20">
                  <c:v>56.81</c:v>
                </c:pt>
                <c:pt idx="21">
                  <c:v>48.99</c:v>
                </c:pt>
                <c:pt idx="22">
                  <c:v>56.1</c:v>
                </c:pt>
                <c:pt idx="23">
                  <c:v>55.92</c:v>
                </c:pt>
                <c:pt idx="24">
                  <c:v>69.790000000000006</c:v>
                </c:pt>
                <c:pt idx="25">
                  <c:v>71.92</c:v>
                </c:pt>
                <c:pt idx="26">
                  <c:v>68.06</c:v>
                </c:pt>
                <c:pt idx="27">
                  <c:v>71.319999999999993</c:v>
                </c:pt>
                <c:pt idx="28">
                  <c:v>75.33</c:v>
                </c:pt>
                <c:pt idx="29">
                  <c:v>75.67</c:v>
                </c:pt>
                <c:pt idx="30">
                  <c:v>72.77</c:v>
                </c:pt>
                <c:pt idx="31">
                  <c:v>78.34</c:v>
                </c:pt>
                <c:pt idx="32">
                  <c:v>76.89</c:v>
                </c:pt>
                <c:pt idx="33">
                  <c:v>79.650000000000006</c:v>
                </c:pt>
                <c:pt idx="34">
                  <c:v>65.05</c:v>
                </c:pt>
                <c:pt idx="35">
                  <c:v>71.64</c:v>
                </c:pt>
                <c:pt idx="36">
                  <c:v>77.260000000000005</c:v>
                </c:pt>
                <c:pt idx="37">
                  <c:v>73.209999999999994</c:v>
                </c:pt>
                <c:pt idx="38">
                  <c:v>81.55</c:v>
                </c:pt>
                <c:pt idx="39">
                  <c:v>71.8</c:v>
                </c:pt>
                <c:pt idx="40">
                  <c:v>76.209999999999994</c:v>
                </c:pt>
                <c:pt idx="41">
                  <c:v>72.53</c:v>
                </c:pt>
                <c:pt idx="42">
                  <c:v>72.28</c:v>
                </c:pt>
                <c:pt idx="43">
                  <c:v>66.5</c:v>
                </c:pt>
                <c:pt idx="44">
                  <c:v>75.38</c:v>
                </c:pt>
                <c:pt idx="45">
                  <c:v>72.22</c:v>
                </c:pt>
                <c:pt idx="46">
                  <c:v>71.209999999999994</c:v>
                </c:pt>
                <c:pt idx="47">
                  <c:v>65.73</c:v>
                </c:pt>
              </c:numCache>
            </c:numRef>
          </c:yVal>
          <c:smooth val="0"/>
          <c:extLst>
            <c:ext xmlns:c16="http://schemas.microsoft.com/office/drawing/2014/chart" uri="{C3380CC4-5D6E-409C-BE32-E72D297353CC}">
              <c16:uniqueId val="{00000000-DE3A-433E-85C7-C39B4FE366B4}"/>
            </c:ext>
          </c:extLst>
        </c:ser>
        <c:dLbls>
          <c:showLegendKey val="0"/>
          <c:showVal val="0"/>
          <c:showCatName val="0"/>
          <c:showSerName val="0"/>
          <c:showPercent val="0"/>
          <c:showBubbleSize val="0"/>
        </c:dLbls>
        <c:axId val="1141739088"/>
        <c:axId val="1141749168"/>
        <c:extLst>
          <c:ext xmlns:c15="http://schemas.microsoft.com/office/drawing/2012/chart" uri="{02D57815-91ED-43cb-92C2-25804820EDAC}">
            <c15:filteredScatterSeries>
              <c15:ser>
                <c:idx val="1"/>
                <c:order val="1"/>
                <c:tx>
                  <c:v>Resource_ID</c:v>
                </c:tx>
                <c:spPr>
                  <a:ln w="25400" cap="rnd">
                    <a:noFill/>
                    <a:round/>
                  </a:ln>
                  <a:effectLst/>
                </c:spPr>
                <c:marker>
                  <c:symbol val="circle"/>
                  <c:size val="5"/>
                  <c:spPr>
                    <a:solidFill>
                      <a:schemeClr val="accent2"/>
                    </a:solidFill>
                    <a:ln w="9525">
                      <a:solidFill>
                        <a:schemeClr val="accent2"/>
                      </a:solidFill>
                    </a:ln>
                    <a:effectLst/>
                  </c:spPr>
                </c:marker>
                <c:xVal>
                  <c:strRef>
                    <c:extLst>
                      <c:ext uri="{02D57815-91ED-43cb-92C2-25804820EDAC}">
                        <c15:formulaRef>
                          <c15:sqref>'1Combined Data'!$A$1:$A$49</c15:sqref>
                        </c15:formulaRef>
                      </c:ext>
                    </c:extLst>
                    <c:strCache>
                      <c:ptCount val="49"/>
                      <c:pt idx="0">
                        <c:v>Resource_ID</c:v>
                      </c:pt>
                      <c:pt idx="1">
                        <c:v>RDS-001</c:v>
                      </c:pt>
                      <c:pt idx="2">
                        <c:v>RDS-001</c:v>
                      </c:pt>
                      <c:pt idx="3">
                        <c:v>RDS-001</c:v>
                      </c:pt>
                      <c:pt idx="4">
                        <c:v>RDS-001</c:v>
                      </c:pt>
                      <c:pt idx="5">
                        <c:v>RDS-001</c:v>
                      </c:pt>
                      <c:pt idx="6">
                        <c:v>RDS-001</c:v>
                      </c:pt>
                      <c:pt idx="7">
                        <c:v>RDS-001</c:v>
                      </c:pt>
                      <c:pt idx="8">
                        <c:v>RDS-001</c:v>
                      </c:pt>
                      <c:pt idx="9">
                        <c:v>RDS-001</c:v>
                      </c:pt>
                      <c:pt idx="10">
                        <c:v>RDS-001</c:v>
                      </c:pt>
                      <c:pt idx="11">
                        <c:v>RDS-001</c:v>
                      </c:pt>
                      <c:pt idx="12">
                        <c:v>RDS-001</c:v>
                      </c:pt>
                      <c:pt idx="13">
                        <c:v>S3-001</c:v>
                      </c:pt>
                      <c:pt idx="14">
                        <c:v>S3-001</c:v>
                      </c:pt>
                      <c:pt idx="15">
                        <c:v>S3-001</c:v>
                      </c:pt>
                      <c:pt idx="16">
                        <c:v>S3-001</c:v>
                      </c:pt>
                      <c:pt idx="17">
                        <c:v>S3-001</c:v>
                      </c:pt>
                      <c:pt idx="18">
                        <c:v>S3-001</c:v>
                      </c:pt>
                      <c:pt idx="19">
                        <c:v>S3-001</c:v>
                      </c:pt>
                      <c:pt idx="20">
                        <c:v>S3-001</c:v>
                      </c:pt>
                      <c:pt idx="21">
                        <c:v>S3-001</c:v>
                      </c:pt>
                      <c:pt idx="22">
                        <c:v>S3-001</c:v>
                      </c:pt>
                      <c:pt idx="23">
                        <c:v>S3-001</c:v>
                      </c:pt>
                      <c:pt idx="24">
                        <c:v>S3-001</c:v>
                      </c:pt>
                      <c:pt idx="25">
                        <c:v>EC2-001</c:v>
                      </c:pt>
                      <c:pt idx="26">
                        <c:v>EC2-001</c:v>
                      </c:pt>
                      <c:pt idx="27">
                        <c:v>EC2-001</c:v>
                      </c:pt>
                      <c:pt idx="28">
                        <c:v>EC2-001</c:v>
                      </c:pt>
                      <c:pt idx="29">
                        <c:v>EC2-001</c:v>
                      </c:pt>
                      <c:pt idx="30">
                        <c:v>EC2-002</c:v>
                      </c:pt>
                      <c:pt idx="31">
                        <c:v>EC2-001</c:v>
                      </c:pt>
                      <c:pt idx="32">
                        <c:v>EC2-001</c:v>
                      </c:pt>
                      <c:pt idx="33">
                        <c:v>EC2-001</c:v>
                      </c:pt>
                      <c:pt idx="34">
                        <c:v>EC2-001</c:v>
                      </c:pt>
                      <c:pt idx="35">
                        <c:v>EC2-001</c:v>
                      </c:pt>
                      <c:pt idx="36">
                        <c:v>EC2-002</c:v>
                      </c:pt>
                      <c:pt idx="37">
                        <c:v>EC2-001</c:v>
                      </c:pt>
                      <c:pt idx="38">
                        <c:v>EC2-002</c:v>
                      </c:pt>
                      <c:pt idx="39">
                        <c:v>EC2-001</c:v>
                      </c:pt>
                      <c:pt idx="40">
                        <c:v>EC2-002</c:v>
                      </c:pt>
                      <c:pt idx="41">
                        <c:v>EC2-002</c:v>
                      </c:pt>
                      <c:pt idx="42">
                        <c:v>EC2-002</c:v>
                      </c:pt>
                      <c:pt idx="43">
                        <c:v>EC2-002</c:v>
                      </c:pt>
                      <c:pt idx="44">
                        <c:v>EC2-002</c:v>
                      </c:pt>
                      <c:pt idx="45">
                        <c:v>EC2-002</c:v>
                      </c:pt>
                      <c:pt idx="46">
                        <c:v>EC2-002</c:v>
                      </c:pt>
                      <c:pt idx="47">
                        <c:v>EC2-002</c:v>
                      </c:pt>
                      <c:pt idx="48">
                        <c:v>EC2-002</c:v>
                      </c:pt>
                    </c:strCache>
                  </c:strRef>
                </c:xVal>
                <c:yVal>
                  <c:numLit>
                    <c:formatCode>General</c:formatCode>
                    <c:ptCount val="1"/>
                    <c:pt idx="0">
                      <c:v>1</c:v>
                    </c:pt>
                  </c:numLit>
                </c:yVal>
                <c:smooth val="0"/>
                <c:extLst>
                  <c:ext xmlns:c16="http://schemas.microsoft.com/office/drawing/2014/chart" uri="{C3380CC4-5D6E-409C-BE32-E72D297353CC}">
                    <c16:uniqueId val="{00000003-DE3A-433E-85C7-C39B4FE366B4}"/>
                  </c:ext>
                </c:extLst>
              </c15:ser>
            </c15:filteredScatterSeries>
          </c:ext>
        </c:extLst>
      </c:scatterChart>
      <c:valAx>
        <c:axId val="1141739088"/>
        <c:scaling>
          <c:orientation val="minMax"/>
        </c:scaling>
        <c:delete val="0"/>
        <c:axPos val="b"/>
        <c:majorGridlines>
          <c:spPr>
            <a:ln w="9525" cap="flat" cmpd="sng" algn="ctr">
              <a:solidFill>
                <a:schemeClr val="accent5">
                  <a:lumMod val="40000"/>
                  <a:lumOff val="6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Usage</a:t>
                </a:r>
                <a:r>
                  <a:rPr lang="en-US" sz="1050" baseline="0"/>
                  <a:t> %</a:t>
                </a:r>
                <a:endParaRPr lang="en-US" sz="1050"/>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749168"/>
        <c:crosses val="autoZero"/>
        <c:crossBetween val="midCat"/>
      </c:valAx>
      <c:valAx>
        <c:axId val="1141749168"/>
        <c:scaling>
          <c:orientation val="minMax"/>
        </c:scaling>
        <c:delete val="0"/>
        <c:axPos val="l"/>
        <c:majorGridlines>
          <c:spPr>
            <a:ln w="12700" cap="flat" cmpd="sng" algn="ctr">
              <a:solidFill>
                <a:schemeClr val="accent5">
                  <a:lumMod val="40000"/>
                  <a:lumOff val="60000"/>
                  <a:alpha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Cost</a:t>
                </a:r>
                <a:r>
                  <a:rPr lang="en-US" sz="1050" baseline="0"/>
                  <a:t> $</a:t>
                </a:r>
                <a:endParaRPr lang="en-US"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739088"/>
        <c:crosses val="autoZero"/>
        <c:crossBetween val="midCat"/>
      </c:valAx>
      <c:spPr>
        <a:noFill/>
        <a:ln>
          <a:solidFill>
            <a:schemeClr val="accent5">
              <a:lumMod val="75000"/>
              <a:alpha val="10000"/>
            </a:schemeClr>
          </a:solidFill>
        </a:ln>
        <a:effectLst/>
      </c:spPr>
    </c:plotArea>
    <c:legend>
      <c:legendPos val="r"/>
      <c:layout>
        <c:manualLayout>
          <c:xMode val="edge"/>
          <c:yMode val="edge"/>
          <c:x val="7.1429752715335235E-2"/>
          <c:y val="1.5221726118225485E-2"/>
          <c:w val="0.12594495558066446"/>
          <c:h val="0.11144537352721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Cost</a:t>
            </a:r>
            <a:r>
              <a:rPr lang="en-US" sz="1400" b="1" baseline="0"/>
              <a:t> vs Energy</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'1Combined Data'!$D$1</c:f>
              <c:strCache>
                <c:ptCount val="1"/>
                <c:pt idx="0">
                  <c:v>Cost_USD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60199312267162763"/>
                  <c:y val="-7.9091556107240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'1Combined Data'!$C$2:$C$153</c:f>
              <c:numCache>
                <c:formatCode>General</c:formatCode>
                <c:ptCount val="152"/>
                <c:pt idx="0">
                  <c:v>29.89</c:v>
                </c:pt>
                <c:pt idx="1">
                  <c:v>29.63</c:v>
                </c:pt>
                <c:pt idx="2">
                  <c:v>28.52</c:v>
                </c:pt>
                <c:pt idx="3">
                  <c:v>28.39</c:v>
                </c:pt>
                <c:pt idx="4">
                  <c:v>28.23</c:v>
                </c:pt>
                <c:pt idx="5">
                  <c:v>28.17</c:v>
                </c:pt>
                <c:pt idx="6">
                  <c:v>28.06</c:v>
                </c:pt>
                <c:pt idx="7">
                  <c:v>27.88</c:v>
                </c:pt>
                <c:pt idx="8">
                  <c:v>27.82</c:v>
                </c:pt>
                <c:pt idx="9">
                  <c:v>27.54</c:v>
                </c:pt>
                <c:pt idx="10">
                  <c:v>27.45</c:v>
                </c:pt>
                <c:pt idx="11">
                  <c:v>25.06</c:v>
                </c:pt>
                <c:pt idx="12">
                  <c:v>22.41</c:v>
                </c:pt>
                <c:pt idx="13">
                  <c:v>22.17</c:v>
                </c:pt>
                <c:pt idx="14">
                  <c:v>21.73</c:v>
                </c:pt>
                <c:pt idx="15">
                  <c:v>21.03</c:v>
                </c:pt>
                <c:pt idx="16">
                  <c:v>20.81</c:v>
                </c:pt>
                <c:pt idx="17">
                  <c:v>20.68</c:v>
                </c:pt>
                <c:pt idx="18">
                  <c:v>20.32</c:v>
                </c:pt>
                <c:pt idx="19">
                  <c:v>20.14</c:v>
                </c:pt>
                <c:pt idx="20">
                  <c:v>20.010000000000002</c:v>
                </c:pt>
                <c:pt idx="21">
                  <c:v>19.82</c:v>
                </c:pt>
                <c:pt idx="22">
                  <c:v>19.72</c:v>
                </c:pt>
                <c:pt idx="23">
                  <c:v>19.54</c:v>
                </c:pt>
                <c:pt idx="24">
                  <c:v>17.78</c:v>
                </c:pt>
                <c:pt idx="25">
                  <c:v>17.579999999999998</c:v>
                </c:pt>
                <c:pt idx="26">
                  <c:v>17.46</c:v>
                </c:pt>
                <c:pt idx="27">
                  <c:v>16.579999999999998</c:v>
                </c:pt>
                <c:pt idx="28">
                  <c:v>16.46</c:v>
                </c:pt>
                <c:pt idx="29">
                  <c:v>16.37</c:v>
                </c:pt>
                <c:pt idx="30">
                  <c:v>16.21</c:v>
                </c:pt>
                <c:pt idx="31">
                  <c:v>16.12</c:v>
                </c:pt>
                <c:pt idx="32">
                  <c:v>15.47</c:v>
                </c:pt>
                <c:pt idx="33">
                  <c:v>15.25</c:v>
                </c:pt>
                <c:pt idx="34">
                  <c:v>14.8</c:v>
                </c:pt>
                <c:pt idx="35">
                  <c:v>14.15</c:v>
                </c:pt>
                <c:pt idx="36">
                  <c:v>13.88</c:v>
                </c:pt>
                <c:pt idx="37">
                  <c:v>13.79</c:v>
                </c:pt>
                <c:pt idx="38">
                  <c:v>13.61</c:v>
                </c:pt>
                <c:pt idx="39">
                  <c:v>13.34</c:v>
                </c:pt>
                <c:pt idx="40">
                  <c:v>13.3</c:v>
                </c:pt>
                <c:pt idx="41">
                  <c:v>13.27</c:v>
                </c:pt>
                <c:pt idx="42">
                  <c:v>12.92</c:v>
                </c:pt>
                <c:pt idx="43">
                  <c:v>12.9</c:v>
                </c:pt>
                <c:pt idx="44">
                  <c:v>12.67</c:v>
                </c:pt>
                <c:pt idx="45">
                  <c:v>11.52</c:v>
                </c:pt>
                <c:pt idx="46">
                  <c:v>10.08</c:v>
                </c:pt>
                <c:pt idx="47">
                  <c:v>9.9600000000000009</c:v>
                </c:pt>
              </c:numCache>
            </c:numRef>
          </c:xVal>
          <c:yVal>
            <c:numRef>
              <c:f>'1Combined Data'!$D$2:$D$153</c:f>
              <c:numCache>
                <c:formatCode>General</c:formatCode>
                <c:ptCount val="152"/>
                <c:pt idx="0">
                  <c:v>161.63999999999999</c:v>
                </c:pt>
                <c:pt idx="1">
                  <c:v>171.8</c:v>
                </c:pt>
                <c:pt idx="2">
                  <c:v>170.13</c:v>
                </c:pt>
                <c:pt idx="3">
                  <c:v>170.54</c:v>
                </c:pt>
                <c:pt idx="4">
                  <c:v>152.38</c:v>
                </c:pt>
                <c:pt idx="5">
                  <c:v>167.58</c:v>
                </c:pt>
                <c:pt idx="6">
                  <c:v>167.93</c:v>
                </c:pt>
                <c:pt idx="7">
                  <c:v>171.66</c:v>
                </c:pt>
                <c:pt idx="8">
                  <c:v>155.32</c:v>
                </c:pt>
                <c:pt idx="9">
                  <c:v>165.82</c:v>
                </c:pt>
                <c:pt idx="10">
                  <c:v>148.04</c:v>
                </c:pt>
                <c:pt idx="11">
                  <c:v>166.52</c:v>
                </c:pt>
                <c:pt idx="12">
                  <c:v>138.11000000000001</c:v>
                </c:pt>
                <c:pt idx="13">
                  <c:v>117.47</c:v>
                </c:pt>
                <c:pt idx="14">
                  <c:v>125.39</c:v>
                </c:pt>
                <c:pt idx="15">
                  <c:v>133.30000000000001</c:v>
                </c:pt>
                <c:pt idx="16">
                  <c:v>144.87</c:v>
                </c:pt>
                <c:pt idx="17">
                  <c:v>152.04</c:v>
                </c:pt>
                <c:pt idx="18">
                  <c:v>124.33</c:v>
                </c:pt>
                <c:pt idx="19">
                  <c:v>119.88</c:v>
                </c:pt>
                <c:pt idx="20">
                  <c:v>139.30000000000001</c:v>
                </c:pt>
                <c:pt idx="21">
                  <c:v>145.01</c:v>
                </c:pt>
                <c:pt idx="22">
                  <c:v>146.58000000000001</c:v>
                </c:pt>
                <c:pt idx="23">
                  <c:v>128.22</c:v>
                </c:pt>
                <c:pt idx="24">
                  <c:v>85.24</c:v>
                </c:pt>
                <c:pt idx="25">
                  <c:v>85.29</c:v>
                </c:pt>
                <c:pt idx="26">
                  <c:v>95.75</c:v>
                </c:pt>
                <c:pt idx="27">
                  <c:v>80.59</c:v>
                </c:pt>
                <c:pt idx="28">
                  <c:v>92.28</c:v>
                </c:pt>
                <c:pt idx="29">
                  <c:v>147.02000000000001</c:v>
                </c:pt>
                <c:pt idx="30">
                  <c:v>80.88</c:v>
                </c:pt>
                <c:pt idx="31">
                  <c:v>89.99</c:v>
                </c:pt>
                <c:pt idx="32">
                  <c:v>62.93</c:v>
                </c:pt>
                <c:pt idx="33">
                  <c:v>88.58</c:v>
                </c:pt>
                <c:pt idx="34">
                  <c:v>68.7</c:v>
                </c:pt>
                <c:pt idx="35">
                  <c:v>122.22</c:v>
                </c:pt>
                <c:pt idx="36">
                  <c:v>77.709999999999994</c:v>
                </c:pt>
                <c:pt idx="37">
                  <c:v>154.71</c:v>
                </c:pt>
                <c:pt idx="38">
                  <c:v>67.64</c:v>
                </c:pt>
                <c:pt idx="39">
                  <c:v>141.63999999999999</c:v>
                </c:pt>
                <c:pt idx="40">
                  <c:v>154.63</c:v>
                </c:pt>
                <c:pt idx="41">
                  <c:v>162.36000000000001</c:v>
                </c:pt>
                <c:pt idx="42">
                  <c:v>149.12</c:v>
                </c:pt>
                <c:pt idx="43">
                  <c:v>143.83000000000001</c:v>
                </c:pt>
                <c:pt idx="44">
                  <c:v>151.53</c:v>
                </c:pt>
                <c:pt idx="45">
                  <c:v>138.72</c:v>
                </c:pt>
                <c:pt idx="46">
                  <c:v>169.96</c:v>
                </c:pt>
                <c:pt idx="47">
                  <c:v>158.13999999999999</c:v>
                </c:pt>
              </c:numCache>
            </c:numRef>
          </c:yVal>
          <c:smooth val="0"/>
          <c:extLst>
            <c:ext xmlns:c16="http://schemas.microsoft.com/office/drawing/2014/chart" uri="{C3380CC4-5D6E-409C-BE32-E72D297353CC}">
              <c16:uniqueId val="{00000004-A3C5-4261-8172-54BF5FC9E427}"/>
            </c:ext>
          </c:extLst>
        </c:ser>
        <c:dLbls>
          <c:showLegendKey val="0"/>
          <c:showVal val="0"/>
          <c:showCatName val="0"/>
          <c:showSerName val="0"/>
          <c:showPercent val="0"/>
          <c:showBubbleSize val="0"/>
        </c:dLbls>
        <c:axId val="1173895120"/>
        <c:axId val="1173864880"/>
      </c:scatterChart>
      <c:valAx>
        <c:axId val="117389512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Energy kWh</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64880"/>
        <c:crosses val="autoZero"/>
        <c:crossBetween val="midCat"/>
      </c:valAx>
      <c:valAx>
        <c:axId val="1173864880"/>
        <c:scaling>
          <c:orientation val="minMax"/>
        </c:scaling>
        <c:delete val="0"/>
        <c:axPos val="l"/>
        <c:majorGridlines>
          <c:spPr>
            <a:ln w="9525" cap="flat" cmpd="sng" algn="ctr">
              <a:solidFill>
                <a:schemeClr val="accent5"/>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Cost</a:t>
                </a:r>
                <a:r>
                  <a:rPr lang="en-US" sz="1050" baseline="0"/>
                  <a:t> $</a:t>
                </a:r>
                <a:endParaRPr lang="en-US"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5120"/>
        <c:crosses val="autoZero"/>
        <c:crossBetween val="midCat"/>
      </c:valAx>
      <c:spPr>
        <a:noFill/>
        <a:ln>
          <a:solidFill>
            <a:schemeClr val="accent5">
              <a:alpha val="1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[AWS_Costs_Timeseries.xlsx]4.Pvt Tot Savings by Res_ID !Top 5 Resources by Simulated Cost Savings</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a:t>Total Savings by Resource_ID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9281010950518"/>
          <c:y val="0.36984633738964445"/>
          <c:w val="0.76259928166194957"/>
          <c:h val="0.36771446750974313"/>
        </c:manualLayout>
      </c:layout>
      <c:barChart>
        <c:barDir val="col"/>
        <c:grouping val="clustered"/>
        <c:varyColors val="0"/>
        <c:ser>
          <c:idx val="0"/>
          <c:order val="0"/>
          <c:tx>
            <c:strRef>
              <c:f>'4.Pvt Tot Savings by Res_ID '!$B$3</c:f>
              <c:strCache>
                <c:ptCount val="1"/>
                <c:pt idx="0">
                  <c:v>Sum of Tot Savings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'4.Pvt Tot Savings by Res_ID '!$A$4:$A$7</c:f>
              <c:strCache>
                <c:ptCount val="4"/>
                <c:pt idx="0">
                  <c:v>S3-001</c:v>
                </c:pt>
                <c:pt idx="1">
                  <c:v>RDS-001</c:v>
                </c:pt>
                <c:pt idx="2">
                  <c:v>EC2-002</c:v>
                </c:pt>
                <c:pt idx="3">
                  <c:v>EC2-001</c:v>
                </c:pt>
              </c:strCache>
            </c:strRef>
          </c:cat>
          <c:val>
            <c:numRef>
              <c:f>'4.Pvt Tot Savings by Res_ID '!$B$4:$B$7</c:f>
              <c:numCache>
                <c:formatCode>#,##0.00</c:formatCode>
                <c:ptCount val="4"/>
                <c:pt idx="0">
                  <c:v>1212.4802420000001</c:v>
                </c:pt>
                <c:pt idx="1">
                  <c:v>1430.120576</c:v>
                </c:pt>
                <c:pt idx="2">
                  <c:v>980.4143929999999</c:v>
                </c:pt>
                <c:pt idx="3">
                  <c:v>1071.4800799999998</c:v>
                </c:pt>
              </c:numCache>
            </c:numRef>
          </c:val>
          <c:extLst>
            <c:ext xmlns:c16="http://schemas.microsoft.com/office/drawing/2014/chart" uri="{C3380CC4-5D6E-409C-BE32-E72D297353CC}">
              <c16:uniqueId val="{00000000-6F66-4F50-AE11-1C62F71912F9}"/>
            </c:ext>
          </c:extLst>
        </c:ser>
        <c:ser>
          <c:idx val="1"/>
          <c:order val="1"/>
          <c:tx>
            <c:strRef>
              <c:f>'4.Pvt Tot Savings by Res_ID '!$C$3</c:f>
              <c:strCache>
                <c:ptCount val="1"/>
                <c:pt idx="0">
                  <c:v>Sum of Saving(Base)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extLst>
              <c:ext xmlns:c16="http://schemas.microsoft.com/office/drawing/2014/chart" uri="{C3380CC4-5D6E-409C-BE32-E72D297353CC}">
                <c16:uniqueId val="{00000001-6F66-4F50-AE11-1C62F71912F9}"/>
              </c:ext>
            </c:extLst>
          </c:dPt>
          <c:dPt>
            <c:idx val="1"/>
            <c:invertIfNegative val="0"/>
            <c:bubble3D val="0"/>
            <c:extLst>
              <c:ext xmlns:c16="http://schemas.microsoft.com/office/drawing/2014/chart" uri="{C3380CC4-5D6E-409C-BE32-E72D297353CC}">
                <c16:uniqueId val="{00000002-6F66-4F50-AE11-1C62F71912F9}"/>
              </c:ext>
            </c:extLst>
          </c:dPt>
          <c:dPt>
            <c:idx val="2"/>
            <c:invertIfNegative val="0"/>
            <c:bubble3D val="0"/>
            <c:extLst>
              <c:ext xmlns:c16="http://schemas.microsoft.com/office/drawing/2014/chart" uri="{C3380CC4-5D6E-409C-BE32-E72D297353CC}">
                <c16:uniqueId val="{00000003-6F66-4F50-AE11-1C62F71912F9}"/>
              </c:ext>
            </c:extLst>
          </c:dPt>
          <c:dPt>
            <c:idx val="3"/>
            <c:invertIfNegative val="0"/>
            <c:bubble3D val="0"/>
            <c:extLst>
              <c:ext xmlns:c16="http://schemas.microsoft.com/office/drawing/2014/chart" uri="{C3380CC4-5D6E-409C-BE32-E72D297353CC}">
                <c16:uniqueId val="{00000004-6F66-4F50-AE11-1C62F7191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'4.Pvt Tot Savings by Res_ID '!$A$4:$A$7</c:f>
              <c:strCache>
                <c:ptCount val="4"/>
                <c:pt idx="0">
                  <c:v>S3-001</c:v>
                </c:pt>
                <c:pt idx="1">
                  <c:v>RDS-001</c:v>
                </c:pt>
                <c:pt idx="2">
                  <c:v>EC2-002</c:v>
                </c:pt>
                <c:pt idx="3">
                  <c:v>EC2-001</c:v>
                </c:pt>
              </c:strCache>
            </c:strRef>
          </c:cat>
          <c:val>
            <c:numRef>
              <c:f>'4.Pvt Tot Savings by Res_ID '!$C$4:$C$7</c:f>
              <c:numCache>
                <c:formatCode>#,##0.00</c:formatCode>
                <c:ptCount val="4"/>
                <c:pt idx="0">
                  <c:v>1071.922</c:v>
                </c:pt>
                <c:pt idx="1">
                  <c:v>1239.616</c:v>
                </c:pt>
                <c:pt idx="2">
                  <c:v>893.11299999999994</c:v>
                </c:pt>
                <c:pt idx="3">
                  <c:v>963.28000000000009</c:v>
                </c:pt>
              </c:numCache>
            </c:numRef>
          </c:val>
          <c:extLst>
            <c:ext xmlns:c16="http://schemas.microsoft.com/office/drawing/2014/chart" uri="{C3380CC4-5D6E-409C-BE32-E72D297353CC}">
              <c16:uniqueId val="{00000005-6F66-4F50-AE11-1C62F71912F9}"/>
            </c:ext>
          </c:extLst>
        </c:ser>
        <c:dLbls>
          <c:dLblPos val="outEnd"/>
          <c:showLegendKey val="0"/>
          <c:showVal val="1"/>
          <c:showCatName val="0"/>
          <c:showSerName val="0"/>
          <c:showPercent val="0"/>
          <c:showBubbleSize val="0"/>
        </c:dLbls>
        <c:gapWidth val="315"/>
        <c:overlap val="-40"/>
        <c:axId val="913397088"/>
        <c:axId val="913384128"/>
      </c:barChart>
      <c:catAx>
        <c:axId val="913397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r>
                  <a:rPr lang="en-US" sz="1050" b="0"/>
                  <a:t>Resource _ID</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384128"/>
        <c:crosses val="autoZero"/>
        <c:auto val="1"/>
        <c:lblAlgn val="ctr"/>
        <c:lblOffset val="100"/>
        <c:noMultiLvlLbl val="0"/>
      </c:catAx>
      <c:valAx>
        <c:axId val="913384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r>
                  <a:rPr lang="en-US" sz="1050" b="0"/>
                  <a:t>Total Savings $</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39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baseline="0">
                <a:effectLst>
                  <a:outerShdw blurRad="50800" dist="38100" dir="5400000" algn="t" rotWithShape="0">
                    <a:prstClr val="black">
                      <a:alpha val="40000"/>
                    </a:prstClr>
                  </a:outerShdw>
                </a:effectLst>
              </a:rPr>
              <a:t>Base vs. Reduced AI Resource Cost (Simulation) </a:t>
            </a:r>
            <a:br>
              <a:rPr lang="en-US" sz="1400" b="1" i="0" u="none" strike="noStrike" baseline="0">
                <a:effectLst>
                  <a:outerShdw blurRad="50800" dist="38100" dir="5400000" algn="t" rotWithShape="0">
                    <a:prstClr val="black">
                      <a:alpha val="40000"/>
                    </a:prstClr>
                  </a:outerShdw>
                </a:effectLst>
              </a:rPr>
            </a:br>
            <a:r>
              <a:rPr lang="en-US" sz="1050" b="1" i="0" u="none" strike="noStrike" baseline="0">
                <a:effectLst>
                  <a:outerShdw blurRad="50800" dist="38100" dir="5400000" algn="t" rotWithShape="0">
                    <a:prstClr val="black">
                      <a:alpha val="40000"/>
                    </a:prstClr>
                  </a:outerShdw>
                </a:effectLst>
              </a:rPr>
              <a:t>Includes only active resources – April 2025 data</a:t>
            </a:r>
            <a:r>
              <a:rPr lang="en-US" sz="1400" b="1" i="0" u="none" strike="noStrike" baseline="0">
                <a:effectLst>
                  <a:outerShdw blurRad="50800" dist="38100" dir="5400000" algn="t" rotWithShape="0">
                    <a:prstClr val="black">
                      <a:alpha val="40000"/>
                    </a:prstClr>
                  </a:outerShdw>
                </a:effectLst>
              </a:rPr>
              <a:t>*</a:t>
            </a:r>
            <a:endParaRPr lang="en-US" sz="1400"/>
          </a:p>
        </c:rich>
      </c:tx>
      <c:layout>
        <c:manualLayout>
          <c:xMode val="edge"/>
          <c:yMode val="edge"/>
          <c:x val="0.20621628768383468"/>
          <c:y val="1.651186790505675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3530316291978"/>
          <c:y val="0.18395959595959596"/>
          <c:w val="0.67446107043842818"/>
          <c:h val="0.57349813091545365"/>
        </c:manualLayout>
      </c:layout>
      <c:barChart>
        <c:barDir val="col"/>
        <c:grouping val="clustered"/>
        <c:varyColors val="0"/>
        <c:ser>
          <c:idx val="0"/>
          <c:order val="0"/>
          <c:tx>
            <c:v>Sum of Predicted Cost(Original Base)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50800"/>
            </a:effectLst>
            <a:scene3d>
              <a:camera prst="orthographicFront"/>
              <a:lightRig rig="threePt" dir="t"/>
            </a:scene3d>
            <a:sp3d>
              <a:bevelB prst="relaxedInset"/>
            </a:sp3d>
          </c:spPr>
          <c:invertIfNegative val="0"/>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
              <c:pt idx="0">
                <c:v>EC2-001</c:v>
              </c:pt>
              <c:pt idx="1">
                <c:v>EC2-002</c:v>
              </c:pt>
              <c:pt idx="2">
                <c:v>RDS-001</c:v>
              </c:pt>
              <c:pt idx="3">
                <c:v>S3-001</c:v>
              </c:pt>
            </c:strLit>
          </c:cat>
          <c:val>
            <c:numLit>
              <c:formatCode>General</c:formatCode>
              <c:ptCount val="4"/>
              <c:pt idx="0">
                <c:v>1486.2000799999998</c:v>
              </c:pt>
              <c:pt idx="1">
                <c:v>1395.1343930000003</c:v>
              </c:pt>
              <c:pt idx="2">
                <c:v>1844.8405760000001</c:v>
              </c:pt>
              <c:pt idx="3">
                <c:v>1627.2002420000001</c:v>
              </c:pt>
            </c:numLit>
          </c:val>
          <c:extLst>
            <c:ext xmlns:c16="http://schemas.microsoft.com/office/drawing/2014/chart" uri="{C3380CC4-5D6E-409C-BE32-E72D297353CC}">
              <c16:uniqueId val="{00000000-5DF0-451E-9F3F-41FDAA94D4DE}"/>
            </c:ext>
          </c:extLst>
        </c:ser>
        <c:ser>
          <c:idx val="1"/>
          <c:order val="1"/>
          <c:tx>
            <c:v>Sum of Predicted Cost(Lower Base)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oftEdge rad="25400"/>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EC2-001</c:v>
              </c:pt>
              <c:pt idx="1">
                <c:v>EC2-002</c:v>
              </c:pt>
              <c:pt idx="2">
                <c:v>RDS-001</c:v>
              </c:pt>
              <c:pt idx="3">
                <c:v>S3-001</c:v>
              </c:pt>
            </c:strLit>
          </c:cat>
          <c:val>
            <c:numLit>
              <c:formatCode>General</c:formatCode>
              <c:ptCount val="4"/>
              <c:pt idx="0">
                <c:v>1071.4800799999998</c:v>
              </c:pt>
              <c:pt idx="1">
                <c:v>980.4143929999999</c:v>
              </c:pt>
              <c:pt idx="2">
                <c:v>1430.120576</c:v>
              </c:pt>
              <c:pt idx="3">
                <c:v>1212.4802420000001</c:v>
              </c:pt>
            </c:numLit>
          </c:val>
          <c:extLst>
            <c:ext xmlns:c16="http://schemas.microsoft.com/office/drawing/2014/chart" uri="{C3380CC4-5D6E-409C-BE32-E72D297353CC}">
              <c16:uniqueId val="{00000001-5DF0-451E-9F3F-41FDAA94D4DE}"/>
            </c:ext>
          </c:extLst>
        </c:ser>
        <c:dLbls>
          <c:showLegendKey val="0"/>
          <c:showVal val="1"/>
          <c:showCatName val="0"/>
          <c:showSerName val="0"/>
          <c:showPercent val="0"/>
          <c:showBubbleSize val="0"/>
        </c:dLbls>
        <c:gapWidth val="100"/>
        <c:overlap val="-24"/>
        <c:axId val="235316656"/>
        <c:axId val="235300336"/>
      </c:barChart>
      <c:catAx>
        <c:axId val="235316656"/>
        <c:scaling>
          <c:orientation val="minMax"/>
        </c:scaling>
        <c:delete val="0"/>
        <c:axPos val="b"/>
        <c:title>
          <c:tx>
            <c:rich>
              <a:bodyPr rot="0" spcFirstLastPara="1" vertOverflow="ellipsis" vert="horz" wrap="square" anchor="ctr" anchorCtr="1"/>
              <a:lstStyle/>
              <a:p>
                <a:pPr>
                  <a:defRPr sz="1050" b="0" i="0" u="none" strike="noStrike" kern="1200" cap="all" baseline="0">
                    <a:solidFill>
                      <a:schemeClr val="lt1">
                        <a:lumMod val="85000"/>
                      </a:schemeClr>
                    </a:solidFill>
                    <a:latin typeface="+mn-lt"/>
                    <a:ea typeface="+mn-ea"/>
                    <a:cs typeface="+mn-cs"/>
                  </a:defRPr>
                </a:pPr>
                <a:r>
                  <a:rPr lang="en-US" sz="1050" b="0"/>
                  <a:t>Resource ID</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300336"/>
        <c:crosses val="autoZero"/>
        <c:auto val="1"/>
        <c:lblAlgn val="ctr"/>
        <c:lblOffset val="100"/>
        <c:noMultiLvlLbl val="0"/>
      </c:catAx>
      <c:valAx>
        <c:axId val="235300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50" b="0" i="0" u="none" strike="noStrike" kern="1200" cap="all" baseline="0">
                    <a:solidFill>
                      <a:schemeClr val="lt1">
                        <a:lumMod val="85000"/>
                      </a:schemeClr>
                    </a:solidFill>
                    <a:latin typeface="+mn-lt"/>
                    <a:ea typeface="+mn-ea"/>
                    <a:cs typeface="+mn-cs"/>
                  </a:defRPr>
                </a:pPr>
                <a:r>
                  <a:rPr lang="en-US" sz="1050" b="0"/>
                  <a:t>Cost ($)</a:t>
                </a:r>
              </a:p>
            </c:rich>
          </c:tx>
          <c:overlay val="0"/>
          <c:spPr>
            <a:noFill/>
            <a:ln>
              <a:noFill/>
            </a:ln>
            <a:effectLst/>
          </c:spPr>
          <c:txPr>
            <a:bodyPr rot="-5400000" spcFirstLastPara="1" vertOverflow="ellipsis" vert="horz" wrap="square" anchor="ctr" anchorCtr="1"/>
            <a:lstStyle/>
            <a:p>
              <a:pPr>
                <a:defRPr sz="105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31665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[AWS_Costs_Timeseries.xlsx]4.Pvt Tot Savings by Res_ID !Top 5 Resources by Simulated Cost Savings</c:name>
    <c:fmtId val="2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1" i="0" u="none" strike="noStrike" baseline="0">
                <a:latin typeface="+mn-lt"/>
              </a:rPr>
              <a:t>Top 5 Resources by Simulated Cost Savings- </a:t>
            </a:r>
            <a:r>
              <a:rPr lang="en-US" sz="1050" b="1" i="0" u="none" strike="noStrike" baseline="0">
                <a:latin typeface="+mn-lt"/>
              </a:rPr>
              <a:t>Based on infrastructure cost adjustment scenario</a:t>
            </a:r>
            <a:r>
              <a:rPr lang="en-US" sz="1400" b="1" i="0" u="none" strike="noStrike" baseline="0">
                <a:latin typeface="+mn-lt"/>
              </a:rPr>
              <a:t>.</a:t>
            </a:r>
            <a:endParaRPr lang="en-US" sz="1400">
              <a:latin typeface="+mn-l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03096665604368"/>
          <c:y val="0.16915056072536389"/>
          <c:w val="0.54341764500221557"/>
          <c:h val="0.71330740475622367"/>
        </c:manualLayout>
      </c:layout>
      <c:barChart>
        <c:barDir val="bar"/>
        <c:grouping val="clustered"/>
        <c:varyColors val="0"/>
        <c:ser>
          <c:idx val="0"/>
          <c:order val="0"/>
          <c:tx>
            <c:strRef>
              <c:f>'4.Pvt Tot Savings by Res_ID '!$B$3</c:f>
              <c:strCache>
                <c:ptCount val="1"/>
                <c:pt idx="0">
                  <c:v>Sum of Tot Savings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'4.Pvt Tot Savings by Res_ID '!$A$4:$A$7</c:f>
              <c:strCache>
                <c:ptCount val="4"/>
                <c:pt idx="0">
                  <c:v>S3-001</c:v>
                </c:pt>
                <c:pt idx="1">
                  <c:v>RDS-001</c:v>
                </c:pt>
                <c:pt idx="2">
                  <c:v>EC2-002</c:v>
                </c:pt>
                <c:pt idx="3">
                  <c:v>EC2-001</c:v>
                </c:pt>
              </c:strCache>
            </c:strRef>
          </c:cat>
          <c:val>
            <c:numRef>
              <c:f>'4.Pvt Tot Savings by Res_ID '!$B$4:$B$7</c:f>
              <c:numCache>
                <c:formatCode>#,##0.00</c:formatCode>
                <c:ptCount val="4"/>
                <c:pt idx="0">
                  <c:v>1212.4802420000001</c:v>
                </c:pt>
                <c:pt idx="1">
                  <c:v>1430.120576</c:v>
                </c:pt>
                <c:pt idx="2">
                  <c:v>980.4143929999999</c:v>
                </c:pt>
                <c:pt idx="3">
                  <c:v>1071.4800799999998</c:v>
                </c:pt>
              </c:numCache>
            </c:numRef>
          </c:val>
          <c:extLst>
            <c:ext xmlns:c16="http://schemas.microsoft.com/office/drawing/2014/chart" uri="{C3380CC4-5D6E-409C-BE32-E72D297353CC}">
              <c16:uniqueId val="{00000000-D23E-466C-B185-E680C9ADC685}"/>
            </c:ext>
          </c:extLst>
        </c:ser>
        <c:ser>
          <c:idx val="1"/>
          <c:order val="1"/>
          <c:tx>
            <c:strRef>
              <c:f>'4.Pvt Tot Savings by Res_ID '!$C$3</c:f>
              <c:strCache>
                <c:ptCount val="1"/>
                <c:pt idx="0">
                  <c:v>Sum of Saving(Base)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'4.Pvt Tot Savings by Res_ID '!$A$4:$A$7</c:f>
              <c:strCache>
                <c:ptCount val="4"/>
                <c:pt idx="0">
                  <c:v>S3-001</c:v>
                </c:pt>
                <c:pt idx="1">
                  <c:v>RDS-001</c:v>
                </c:pt>
                <c:pt idx="2">
                  <c:v>EC2-002</c:v>
                </c:pt>
                <c:pt idx="3">
                  <c:v>EC2-001</c:v>
                </c:pt>
              </c:strCache>
            </c:strRef>
          </c:cat>
          <c:val>
            <c:numRef>
              <c:f>'4.Pvt Tot Savings by Res_ID '!$C$4:$C$7</c:f>
              <c:numCache>
                <c:formatCode>#,##0.00</c:formatCode>
                <c:ptCount val="4"/>
                <c:pt idx="0">
                  <c:v>1071.922</c:v>
                </c:pt>
                <c:pt idx="1">
                  <c:v>1239.616</c:v>
                </c:pt>
                <c:pt idx="2">
                  <c:v>893.11299999999994</c:v>
                </c:pt>
                <c:pt idx="3">
                  <c:v>963.28000000000009</c:v>
                </c:pt>
              </c:numCache>
            </c:numRef>
          </c:val>
          <c:extLst>
            <c:ext xmlns:c16="http://schemas.microsoft.com/office/drawing/2014/chart" uri="{C3380CC4-5D6E-409C-BE32-E72D297353CC}">
              <c16:uniqueId val="{00000001-D23E-466C-B185-E680C9ADC685}"/>
            </c:ext>
          </c:extLst>
        </c:ser>
        <c:dLbls>
          <c:dLblPos val="inEnd"/>
          <c:showLegendKey val="0"/>
          <c:showVal val="1"/>
          <c:showCatName val="0"/>
          <c:showSerName val="0"/>
          <c:showPercent val="0"/>
          <c:showBubbleSize val="0"/>
        </c:dLbls>
        <c:gapWidth val="200"/>
        <c:axId val="1271871072"/>
        <c:axId val="1271878752"/>
      </c:barChart>
      <c:catAx>
        <c:axId val="1271871072"/>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r>
                  <a:rPr lang="en-US" sz="1050" b="0" i="0" u="none" strike="noStrike" baseline="0"/>
                  <a:t> Resource ID</a:t>
                </a:r>
                <a:endParaRPr lang="en-US" sz="1050" b="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1878752"/>
        <c:crosses val="autoZero"/>
        <c:auto val="1"/>
        <c:lblAlgn val="ctr"/>
        <c:lblOffset val="100"/>
        <c:noMultiLvlLbl val="0"/>
      </c:catAx>
      <c:valAx>
        <c:axId val="1271878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r>
                  <a:rPr lang="en-US" sz="1050" b="0" i="0" u="none" strike="noStrike" baseline="0"/>
                  <a:t>Total Savings ($)</a:t>
                </a:r>
                <a:endParaRPr lang="en-US" sz="1050" b="0"/>
              </a:p>
            </c:rich>
          </c:tx>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71871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[AWS_Costs_Timeseries.xlsx]7.Pvt Total Savings by Region!PivotTable5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a:t>
            </a:r>
            <a:r>
              <a:rPr lang="en-US" sz="1400" b="1" baseline="0"/>
              <a:t> Savings by Region and Resource_ID</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'7.Pvt Total Savings by Region'!$B$3</c:f>
              <c:strCache>
                <c:ptCount val="1"/>
                <c:pt idx="0">
                  <c:v> Tot Savings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'7.Pvt Total Savings by Region'!$A$4:$A$12</c:f>
              <c:multiLvlStrCache>
                <c:ptCount val="4"/>
                <c:lvl>
                  <c:pt idx="0">
                    <c:v>eu-west</c:v>
                  </c:pt>
                  <c:pt idx="1">
                    <c:v>us-east</c:v>
                  </c:pt>
                  <c:pt idx="2">
                    <c:v>us-east</c:v>
                  </c:pt>
                  <c:pt idx="3">
                    <c:v>us-west</c:v>
                  </c:pt>
                </c:lvl>
                <c:lvl>
                  <c:pt idx="0">
                    <c:v>RDS-001</c:v>
                  </c:pt>
                  <c:pt idx="1">
                    <c:v>S3-001</c:v>
                  </c:pt>
                  <c:pt idx="2">
                    <c:v>EC2-001</c:v>
                  </c:pt>
                  <c:pt idx="3">
                    <c:v>EC2-002</c:v>
                  </c:pt>
                </c:lvl>
              </c:multiLvlStrCache>
            </c:multiLvlStrRef>
          </c:cat>
          <c:val>
            <c:numRef>
              <c:f>'7.Pvt Total Savings by Region'!$B$4:$B$12</c:f>
              <c:numCache>
                <c:formatCode>#,##0.00</c:formatCode>
                <c:ptCount val="4"/>
                <c:pt idx="0">
                  <c:v>1430.120576</c:v>
                </c:pt>
                <c:pt idx="1">
                  <c:v>1212.4802420000001</c:v>
                </c:pt>
                <c:pt idx="2">
                  <c:v>1071.4800799999998</c:v>
                </c:pt>
                <c:pt idx="3">
                  <c:v>980.4143929999999</c:v>
                </c:pt>
              </c:numCache>
            </c:numRef>
          </c:val>
          <c:extLst>
            <c:ext xmlns:c16="http://schemas.microsoft.com/office/drawing/2014/chart" uri="{C3380CC4-5D6E-409C-BE32-E72D297353CC}">
              <c16:uniqueId val="{00000000-C684-49A2-93D4-E6F3FD34960F}"/>
            </c:ext>
          </c:extLst>
        </c:ser>
        <c:ser>
          <c:idx val="1"/>
          <c:order val="1"/>
          <c:tx>
            <c:strRef>
              <c:f>'7.Pvt Total Savings by Region'!$C$3</c:f>
              <c:strCache>
                <c:ptCount val="1"/>
                <c:pt idx="0">
                  <c:v> Predicted Cost(Original 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'7.Pvt Total Savings by Region'!$A$4:$A$12</c:f>
              <c:multiLvlStrCache>
                <c:ptCount val="4"/>
                <c:lvl>
                  <c:pt idx="0">
                    <c:v>eu-west</c:v>
                  </c:pt>
                  <c:pt idx="1">
                    <c:v>us-east</c:v>
                  </c:pt>
                  <c:pt idx="2">
                    <c:v>us-east</c:v>
                  </c:pt>
                  <c:pt idx="3">
                    <c:v>us-west</c:v>
                  </c:pt>
                </c:lvl>
                <c:lvl>
                  <c:pt idx="0">
                    <c:v>RDS-001</c:v>
                  </c:pt>
                  <c:pt idx="1">
                    <c:v>S3-001</c:v>
                  </c:pt>
                  <c:pt idx="2">
                    <c:v>EC2-001</c:v>
                  </c:pt>
                  <c:pt idx="3">
                    <c:v>EC2-002</c:v>
                  </c:pt>
                </c:lvl>
              </c:multiLvlStrCache>
            </c:multiLvlStrRef>
          </c:cat>
          <c:val>
            <c:numRef>
              <c:f>'7.Pvt Total Savings by Region'!$C$4:$C$12</c:f>
              <c:numCache>
                <c:formatCode>#,##0.00</c:formatCode>
                <c:ptCount val="4"/>
                <c:pt idx="0">
                  <c:v>1844.8405760000001</c:v>
                </c:pt>
                <c:pt idx="1">
                  <c:v>1627.2002420000001</c:v>
                </c:pt>
                <c:pt idx="2">
                  <c:v>1486.2000799999998</c:v>
                </c:pt>
                <c:pt idx="3">
                  <c:v>1395.1343930000003</c:v>
                </c:pt>
              </c:numCache>
            </c:numRef>
          </c:val>
          <c:extLst>
            <c:ext xmlns:c16="http://schemas.microsoft.com/office/drawing/2014/chart" uri="{C3380CC4-5D6E-409C-BE32-E72D297353CC}">
              <c16:uniqueId val="{00000001-C684-49A2-93D4-E6F3FD34960F}"/>
            </c:ext>
          </c:extLst>
        </c:ser>
        <c:dLbls>
          <c:dLblPos val="outEnd"/>
          <c:showLegendKey val="0"/>
          <c:showVal val="1"/>
          <c:showCatName val="0"/>
          <c:showSerName val="0"/>
          <c:showPercent val="0"/>
          <c:showBubbleSize val="0"/>
        </c:dLbls>
        <c:gapWidth val="219"/>
        <c:overlap val="-27"/>
        <c:axId val="610082544"/>
        <c:axId val="610069584"/>
      </c:barChart>
      <c:catAx>
        <c:axId val="61008254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Region</a:t>
                </a:r>
                <a:r>
                  <a:rPr lang="en-US" sz="1050" baseline="0"/>
                  <a:t> and Resource_ID</a:t>
                </a:r>
                <a:endParaRPr lang="en-US" sz="1050"/>
              </a:p>
            </c:rich>
          </c:tx>
          <c:layout>
            <c:manualLayout>
              <c:xMode val="edge"/>
              <c:yMode val="edge"/>
              <c:x val="0.38112789421483745"/>
              <c:y val="0.9055984251968504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69584"/>
        <c:crosses val="autoZero"/>
        <c:auto val="1"/>
        <c:lblAlgn val="ctr"/>
        <c:lblOffset val="100"/>
        <c:noMultiLvlLbl val="0"/>
      </c:catAx>
      <c:valAx>
        <c:axId val="61006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Total</a:t>
                </a:r>
                <a:r>
                  <a:rPr lang="en-US" sz="1050" baseline="0"/>
                  <a:t> Savings $</a:t>
                </a:r>
                <a:endParaRPr lang="en-US"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[AWS_Costs_Timeseries.xlsx]8.Pvt Expensive Regions!PivotTable2</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Cost per 1% Across Regions- </a:t>
            </a:r>
            <a:r>
              <a:rPr lang="en-US" sz="1050" b="0" i="0" u="none" strike="noStrike" baseline="0">
                <a:effectLst/>
              </a:rPr>
              <a:t>Higher bars indicate higher cost inefficiency per unit of resource utilization</a:t>
            </a:r>
            <a:r>
              <a:rPr lang="en-US" sz="1050" b="0" i="0" u="none" strike="noStrike" baseline="0"/>
              <a:t> </a:t>
            </a:r>
            <a:endParaRPr lang="en-US" sz="1050" b="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6802292231439"/>
          <c:y val="0.15518939234340093"/>
          <c:w val="0.42494230585522247"/>
          <c:h val="0.65215135463739093"/>
        </c:manualLayout>
      </c:layout>
      <c:barChart>
        <c:barDir val="col"/>
        <c:grouping val="percentStacked"/>
        <c:varyColors val="0"/>
        <c:ser>
          <c:idx val="0"/>
          <c:order val="0"/>
          <c:tx>
            <c:strRef>
              <c:f>'8.Pvt Expensive Regions'!$B$12</c:f>
              <c:strCache>
                <c:ptCount val="1"/>
                <c:pt idx="0">
                  <c:v> Predicted Cost(Original Base)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'8.Pvt Expensive Regions'!$A$13:$A$16</c:f>
              <c:strCache>
                <c:ptCount val="3"/>
                <c:pt idx="0">
                  <c:v>eu-west</c:v>
                </c:pt>
                <c:pt idx="1">
                  <c:v>us-east</c:v>
                </c:pt>
                <c:pt idx="2">
                  <c:v>us-west</c:v>
                </c:pt>
              </c:strCache>
            </c:strRef>
          </c:cat>
          <c:val>
            <c:numRef>
              <c:f>'8.Pvt Expensive Regions'!$B$13:$B$16</c:f>
              <c:numCache>
                <c:formatCode>"$"#,##0.00</c:formatCode>
                <c:ptCount val="3"/>
                <c:pt idx="0">
                  <c:v>1844.8405760000001</c:v>
                </c:pt>
                <c:pt idx="1">
                  <c:v>3113.4003220000004</c:v>
                </c:pt>
                <c:pt idx="2">
                  <c:v>1395.1343930000003</c:v>
                </c:pt>
              </c:numCache>
            </c:numRef>
          </c:val>
          <c:extLst>
            <c:ext xmlns:c16="http://schemas.microsoft.com/office/drawing/2014/chart" uri="{C3380CC4-5D6E-409C-BE32-E72D297353CC}">
              <c16:uniqueId val="{00000000-E16E-4B4F-9D5A-AB3A4A2AAB8D}"/>
            </c:ext>
          </c:extLst>
        </c:ser>
        <c:ser>
          <c:idx val="1"/>
          <c:order val="1"/>
          <c:tx>
            <c:strRef>
              <c:f>'8.Pvt Expensive Regions'!$C$12</c:f>
              <c:strCache>
                <c:ptCount val="1"/>
                <c:pt idx="0">
                  <c:v>Avg Usage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'8.Pvt Expensive Regions'!$A$13:$A$16</c:f>
              <c:strCache>
                <c:ptCount val="3"/>
                <c:pt idx="0">
                  <c:v>eu-west</c:v>
                </c:pt>
                <c:pt idx="1">
                  <c:v>us-east</c:v>
                </c:pt>
                <c:pt idx="2">
                  <c:v>us-west</c:v>
                </c:pt>
              </c:strCache>
            </c:strRef>
          </c:cat>
          <c:val>
            <c:numRef>
              <c:f>'8.Pvt Expensive Regions'!$C$13:$C$16</c:f>
              <c:numCache>
                <c:formatCode>#,##0.00</c:formatCode>
                <c:ptCount val="3"/>
                <c:pt idx="0">
                  <c:v>43.907499999999999</c:v>
                </c:pt>
                <c:pt idx="1">
                  <c:v>63.258333333333333</c:v>
                </c:pt>
                <c:pt idx="2">
                  <c:v>72.031666666666666</c:v>
                </c:pt>
              </c:numCache>
            </c:numRef>
          </c:val>
          <c:extLst>
            <c:ext xmlns:c16="http://schemas.microsoft.com/office/drawing/2014/chart" uri="{C3380CC4-5D6E-409C-BE32-E72D297353CC}">
              <c16:uniqueId val="{00000001-E16E-4B4F-9D5A-AB3A4A2AAB8D}"/>
            </c:ext>
          </c:extLst>
        </c:ser>
        <c:ser>
          <c:idx val="2"/>
          <c:order val="2"/>
          <c:tx>
            <c:strRef>
              <c:f>'8.Pvt Expensive Regions'!$D$12</c:f>
              <c:strCache>
                <c:ptCount val="1"/>
                <c:pt idx="0">
                  <c:v> Cost Per 1 %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'8.Pvt Expensive Regions'!$A$13:$A$16</c:f>
              <c:strCache>
                <c:ptCount val="3"/>
                <c:pt idx="0">
                  <c:v>eu-west</c:v>
                </c:pt>
                <c:pt idx="1">
                  <c:v>us-east</c:v>
                </c:pt>
                <c:pt idx="2">
                  <c:v>us-west</c:v>
                </c:pt>
              </c:strCache>
            </c:strRef>
          </c:cat>
          <c:val>
            <c:numRef>
              <c:f>'8.Pvt Expensive Regions'!$D$13:$D$16</c:f>
              <c:numCache>
                <c:formatCode>#,##0.00</c:formatCode>
                <c:ptCount val="3"/>
                <c:pt idx="0">
                  <c:v>3.5013770919926364</c:v>
                </c:pt>
                <c:pt idx="1">
                  <c:v>2.0507181675668558</c:v>
                </c:pt>
                <c:pt idx="2">
                  <c:v>1.6140290069182539</c:v>
                </c:pt>
              </c:numCache>
            </c:numRef>
          </c:val>
          <c:extLst>
            <c:ext xmlns:c16="http://schemas.microsoft.com/office/drawing/2014/chart" uri="{C3380CC4-5D6E-409C-BE32-E72D297353CC}">
              <c16:uniqueId val="{00000002-E16E-4B4F-9D5A-AB3A4A2AAB8D}"/>
            </c:ext>
          </c:extLst>
        </c:ser>
        <c:dLbls>
          <c:dLblPos val="ctr"/>
          <c:showLegendKey val="0"/>
          <c:showVal val="1"/>
          <c:showCatName val="0"/>
          <c:showSerName val="0"/>
          <c:showPercent val="0"/>
          <c:showBubbleSize val="0"/>
        </c:dLbls>
        <c:gapWidth val="100"/>
        <c:overlap val="100"/>
        <c:axId val="1359219695"/>
        <c:axId val="1359220175"/>
      </c:barChart>
      <c:catAx>
        <c:axId val="135921969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Regions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59220175"/>
        <c:crosses val="autoZero"/>
        <c:auto val="1"/>
        <c:lblAlgn val="ctr"/>
        <c:lblOffset val="100"/>
        <c:noMultiLvlLbl val="0"/>
      </c:catAx>
      <c:valAx>
        <c:axId val="135922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Cost</a:t>
                </a:r>
                <a:r>
                  <a:rPr lang="en-US" sz="1050" baseline="0"/>
                  <a:t> per 1%</a:t>
                </a:r>
                <a:endParaRPr lang="en-US"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5921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519112</xdr:colOff>
      <xdr:row>3</xdr:row>
      <xdr:rowOff>51026</xdr:rowOff>
    </xdr:from>
    <xdr:to>
      <xdr:col>7</xdr:col>
      <xdr:colOff>290512</xdr:colOff>
      <xdr:row>17</xdr:row>
      <xdr:rowOff>214312</xdr:rowOff>
    </xdr:to>
    <xdr:graphicFrame macro="">
      <xdr:nvGraphicFramePr>
        <xdr:cNvPr id="3" name="Chart 3">
          <a:extLst>
            <a:ext uri="{FF2B5EF4-FFF2-40B4-BE49-F238E27FC236}">
              <a16:creationId xmlns:a16="http://schemas.microsoft.com/office/drawing/2014/main" id="{02ADE358-4E8D-E4BC-406D-AF8A23AEC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9524</xdr:colOff>
      <xdr:row>20</xdr:row>
      <xdr:rowOff>0</xdr:rowOff>
    </xdr:to>
    <xdr:graphicFrame macro="">
      <xdr:nvGraphicFramePr>
        <xdr:cNvPr id="2" name="Chart 1">
          <a:extLst>
            <a:ext uri="{FF2B5EF4-FFF2-40B4-BE49-F238E27FC236}">
              <a16:creationId xmlns:a16="http://schemas.microsoft.com/office/drawing/2014/main" id="{7ABA5B81-4EB8-4278-B5CF-8F6E1CD10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47626</xdr:colOff>
      <xdr:row>1</xdr:row>
      <xdr:rowOff>28574</xdr:rowOff>
    </xdr:from>
    <xdr:to>
      <xdr:col>1</xdr:col>
      <xdr:colOff>1628776</xdr:colOff>
      <xdr:row>7</xdr:row>
      <xdr:rowOff>142874</xdr:rowOff>
    </xdr:to>
    <mc:AlternateContent xmlns:mc="http://schemas.openxmlformats.org/markup-compatibility/2006" xmlns:a14="http://schemas.microsoft.com/office/drawing/2010/main">
      <mc:Choice Requires="a14">
        <xdr:graphicFrame macro="">
          <xdr:nvGraphicFramePr>
            <xdr:cNvPr id="4" name="Service">
              <a:extLst>
                <a:ext uri="{FF2B5EF4-FFF2-40B4-BE49-F238E27FC236}">
                  <a16:creationId xmlns:a16="http://schemas.microsoft.com/office/drawing/2014/main" id="{D24ECDAB-0C2F-D7D2-DAB1-C76832CC6D5A}"/>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47626" y="266699"/>
              <a:ext cx="23622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21897</xdr:rowOff>
    </xdr:from>
    <xdr:to>
      <xdr:col>11</xdr:col>
      <xdr:colOff>481724</xdr:colOff>
      <xdr:row>45</xdr:row>
      <xdr:rowOff>54743</xdr:rowOff>
    </xdr:to>
    <xdr:graphicFrame macro="">
      <xdr:nvGraphicFramePr>
        <xdr:cNvPr id="5" name="Chart 4">
          <a:extLst>
            <a:ext uri="{FF2B5EF4-FFF2-40B4-BE49-F238E27FC236}">
              <a16:creationId xmlns:a16="http://schemas.microsoft.com/office/drawing/2014/main" id="{0E380AD1-E680-4BB7-90A8-AC55B867C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257175</xdr:colOff>
      <xdr:row>0</xdr:row>
      <xdr:rowOff>85725</xdr:rowOff>
    </xdr:from>
    <xdr:to>
      <xdr:col>10</xdr:col>
      <xdr:colOff>457200</xdr:colOff>
      <xdr:row>12</xdr:row>
      <xdr:rowOff>180975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B0E845BB-B90F-FCD0-F0A2-EC41085981C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72175" y="85725"/>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0</xdr:row>
      <xdr:rowOff>133350</xdr:rowOff>
    </xdr:from>
    <xdr:to>
      <xdr:col>13</xdr:col>
      <xdr:colOff>685800</xdr:colOff>
      <xdr:row>6</xdr:row>
      <xdr:rowOff>57150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5B34B923-2A41-5CCB-0319-FA97EC4C4A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86700" y="133350"/>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500061</xdr:colOff>
      <xdr:row>2</xdr:row>
      <xdr:rowOff>23811</xdr:rowOff>
    </xdr:from>
    <xdr:to>
      <xdr:col>16</xdr:col>
      <xdr:colOff>371475</xdr:colOff>
      <xdr:row>22</xdr:row>
      <xdr:rowOff>209550</xdr:rowOff>
    </xdr:to>
    <xdr:graphicFrame macro="">
      <xdr:nvGraphicFramePr>
        <xdr:cNvPr id="2" name="Chart 7">
          <a:extLst>
            <a:ext uri="{FF2B5EF4-FFF2-40B4-BE49-F238E27FC236}">
              <a16:creationId xmlns:a16="http://schemas.microsoft.com/office/drawing/2014/main" id="{AE3D8B79-69E9-4B0A-BDC4-1895E9AAE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561976</xdr:colOff>
      <xdr:row>1</xdr:row>
      <xdr:rowOff>180973</xdr:rowOff>
    </xdr:from>
    <xdr:to>
      <xdr:col>16</xdr:col>
      <xdr:colOff>419100</xdr:colOff>
      <xdr:row>22</xdr:row>
      <xdr:rowOff>123825</xdr:rowOff>
    </xdr:to>
    <xdr:graphicFrame macro="">
      <xdr:nvGraphicFramePr>
        <xdr:cNvPr id="2" name="Chart 1">
          <a:extLst>
            <a:ext uri="{FF2B5EF4-FFF2-40B4-BE49-F238E27FC236}">
              <a16:creationId xmlns:a16="http://schemas.microsoft.com/office/drawing/2014/main" id="{638EF346-4BA3-11EC-F597-952CFA4EF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8315325" cy="6076950"/>
    <xdr:graphicFrame macro="">
      <xdr:nvGraphicFramePr>
        <xdr:cNvPr id="2" name="Chart 1">
          <a:extLst>
            <a:ext uri="{FF2B5EF4-FFF2-40B4-BE49-F238E27FC236}">
              <a16:creationId xmlns:a16="http://schemas.microsoft.com/office/drawing/2014/main" id="{D56CF637-DE26-4344-A09B-0E6BFF3EDFE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4</xdr:col>
      <xdr:colOff>19050</xdr:colOff>
      <xdr:row>2</xdr:row>
      <xdr:rowOff>219075</xdr:rowOff>
    </xdr:from>
    <xdr:to>
      <xdr:col>6</xdr:col>
      <xdr:colOff>476250</xdr:colOff>
      <xdr:row>8</xdr:row>
      <xdr:rowOff>200025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8BC7518-3628-6885-42CA-3EB9433F81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34200" y="68580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E685BFB4-D74F-4763-8956-8AA189EB5C6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ED36216F-E5D2-41E9-89FE-F4A6B109B6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5</xdr:col>
      <xdr:colOff>152003</xdr:colOff>
      <xdr:row>0</xdr:row>
      <xdr:rowOff>242094</xdr:rowOff>
    </xdr:from>
    <xdr:to>
      <xdr:col>7</xdr:col>
      <xdr:colOff>839787</xdr:colOff>
      <xdr:row>13</xdr:row>
      <xdr:rowOff>198438</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5651CDCE-34DE-CA17-9C2B-8534B528FD3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43253" y="242094"/>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ved" refreshedDate="45754.601989467592" createdVersion="8" refreshedVersion="8" minRefreshableVersion="3" recordCount="49" xr:uid="{817B6EA8-410E-4F40-ACC1-D2C60C79814A}">
  <cacheSource type="worksheet">
    <worksheetSource ref="A1:N51" sheet="1Combined Data"/>
  </cacheSource>
  <cacheFields count="15">
    <cacheField name="Resource_ID" numFmtId="0">
      <sharedItems containsBlank="1" count="5">
        <s v="RDS-001"/>
        <s v="S3-001"/>
        <s v="EC2-001"/>
        <s v="EC2-002"/>
        <m/>
      </sharedItems>
    </cacheField>
    <cacheField name="Month" numFmtId="0">
      <sharedItems containsBlank="1"/>
    </cacheField>
    <cacheField name="kWh" numFmtId="0">
      <sharedItems containsString="0" containsBlank="1" containsNumber="1" minValue="9.9600000000000009" maxValue="29.89"/>
    </cacheField>
    <cacheField name="Cost_USD" numFmtId="0">
      <sharedItems containsString="0" containsBlank="1" containsNumber="1" minValue="62.93" maxValue="171.8"/>
    </cacheField>
    <cacheField name="Service" numFmtId="0">
      <sharedItems containsBlank="1" count="4">
        <s v="RDS"/>
        <s v="S3"/>
        <s v="EC2"/>
        <m/>
      </sharedItems>
    </cacheField>
    <cacheField name="Region" numFmtId="0">
      <sharedItems containsBlank="1" count="4">
        <s v="eu-west"/>
        <s v="us-east"/>
        <s v="us-west"/>
        <m/>
      </sharedItems>
    </cacheField>
    <cacheField name="Usage_%" numFmtId="0">
      <sharedItems containsString="0" containsBlank="1" containsNumber="1" minValue="26.39" maxValue="81.55"/>
    </cacheField>
    <cacheField name="Predicted Cost(Original Base)" numFmtId="0">
      <sharedItems containsString="0" containsBlank="1" containsNumber="1" minValue="109.12036400000001" maxValue="158.26575100000002"/>
    </cacheField>
    <cacheField name="Predicted Cost(Lower Base)" numFmtId="4">
      <sharedItems containsString="0" containsBlank="1" containsNumber="1" minValue="74.560364000000007" maxValue="123.70575100000001"/>
    </cacheField>
    <cacheField name="FixedSavings $" numFmtId="0">
      <sharedItems containsString="0" containsBlank="1" containsNumber="1" minValue="34.559999999999988" maxValue="34.560000000000016"/>
    </cacheField>
    <cacheField name="Lower slope rate cost" numFmtId="4">
      <sharedItems containsString="0" containsBlank="1" containsNumber="1" minValue="103.48400000000001" maxValue="141.351"/>
    </cacheField>
    <cacheField name="Saving(Base)" numFmtId="0">
      <sharedItems containsString="0" containsBlank="1" containsNumber="1" minValue="68.924000000000007" maxValue="106.79099999999998"/>
    </cacheField>
    <cacheField name="Savings Rate" numFmtId="0">
      <sharedItems containsString="0" containsBlank="1" containsNumber="1" minValue="5.6363640000000004" maxValue="16.914751000000024"/>
    </cacheField>
    <cacheField name="Tot Savings" numFmtId="0">
      <sharedItems containsString="0" containsBlank="1" containsNumber="1" minValue="74.560364000000007" maxValue="123.70575100000001"/>
    </cacheField>
    <cacheField name="CostPer1Percent" numFmtId="0" formula="'Predicted Cost(Original Base)'/'Usage_%'" databaseField="0"/>
  </cacheFields>
  <extLst>
    <ext xmlns:x14="http://schemas.microsoft.com/office/spreadsheetml/2009/9/main" uri="{725AE2AE-9491-48be-B2B4-4EB974FC3084}">
      <x14:pivotCacheDefinition pivotCacheId="20925914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ved" refreshedDate="45754.601989699077" createdVersion="8" refreshedVersion="8" minRefreshableVersion="3" recordCount="49" xr:uid="{7DABC50E-9F71-4507-AE3F-75FDFFF40310}">
  <cacheSource type="worksheet">
    <worksheetSource ref="A1:G50" sheet="1Combined Data"/>
  </cacheSource>
  <cacheFields count="7">
    <cacheField name="Resource_ID" numFmtId="0">
      <sharedItems containsBlank="1" count="5">
        <s v="RDS-001"/>
        <s v="S3-001"/>
        <s v="EC2-001"/>
        <s v="EC2-002"/>
        <m/>
      </sharedItems>
    </cacheField>
    <cacheField name="Month" numFmtId="0">
      <sharedItems containsBlank="1" count="13">
        <s v="2025-04"/>
        <s v="2024-08"/>
        <s v="2025-02"/>
        <s v="2024-10"/>
        <s v="2025-03"/>
        <s v="2024-11"/>
        <s v="2024-12"/>
        <s v="2024-09"/>
        <s v="2024-05"/>
        <s v="2024-06"/>
        <s v="2025-01"/>
        <s v="2024-07"/>
        <m/>
      </sharedItems>
    </cacheField>
    <cacheField name="kWh" numFmtId="0">
      <sharedItems containsString="0" containsBlank="1" containsNumber="1" minValue="9.9600000000000009" maxValue="29.89" count="49">
        <n v="29.89"/>
        <n v="29.63"/>
        <n v="28.52"/>
        <n v="28.39"/>
        <n v="28.23"/>
        <n v="28.17"/>
        <n v="28.06"/>
        <n v="27.88"/>
        <n v="27.82"/>
        <n v="27.54"/>
        <n v="27.45"/>
        <n v="25.06"/>
        <n v="22.41"/>
        <n v="22.17"/>
        <n v="21.73"/>
        <n v="21.03"/>
        <n v="20.81"/>
        <n v="20.68"/>
        <n v="20.32"/>
        <n v="20.14"/>
        <n v="20.010000000000002"/>
        <n v="19.82"/>
        <n v="19.72"/>
        <n v="19.54"/>
        <n v="17.78"/>
        <n v="17.579999999999998"/>
        <n v="17.46"/>
        <n v="16.579999999999998"/>
        <n v="16.46"/>
        <n v="16.37"/>
        <n v="16.21"/>
        <n v="16.12"/>
        <n v="15.47"/>
        <n v="15.25"/>
        <n v="14.8"/>
        <n v="14.15"/>
        <n v="13.88"/>
        <n v="13.79"/>
        <n v="13.61"/>
        <n v="13.34"/>
        <n v="13.3"/>
        <n v="13.27"/>
        <n v="12.92"/>
        <n v="12.9"/>
        <n v="12.67"/>
        <n v="11.52"/>
        <n v="10.08"/>
        <n v="9.9600000000000009"/>
        <m/>
      </sharedItems>
    </cacheField>
    <cacheField name="Cost_USD" numFmtId="0">
      <sharedItems containsString="0" containsBlank="1" containsNumber="1" minValue="62.93" maxValue="171.8"/>
    </cacheField>
    <cacheField name="Service" numFmtId="0">
      <sharedItems containsBlank="1" count="4">
        <s v="RDS"/>
        <s v="S3"/>
        <s v="EC2"/>
        <m/>
      </sharedItems>
    </cacheField>
    <cacheField name="Region" numFmtId="0">
      <sharedItems containsBlank="1" count="4">
        <s v="eu-west"/>
        <s v="us-east"/>
        <s v="us-west"/>
        <m/>
      </sharedItems>
    </cacheField>
    <cacheField name="Usage_%" numFmtId="0">
      <sharedItems containsString="0" containsBlank="1" containsNumber="1" minValue="26.39" maxValue="81.55" count="49">
        <n v="49.03"/>
        <n v="49.94"/>
        <n v="26.39"/>
        <n v="49.72"/>
        <n v="44.77"/>
        <n v="43.73"/>
        <n v="45.4"/>
        <n v="41.95"/>
        <n v="36.17"/>
        <n v="53.14"/>
        <n v="36.76"/>
        <n v="49.89"/>
        <n v="44.38"/>
        <n v="46.98"/>
        <n v="56.12"/>
        <n v="57.33"/>
        <n v="57.5"/>
        <n v="52.37"/>
        <n v="50.18"/>
        <n v="47.59"/>
        <n v="56.81"/>
        <n v="48.99"/>
        <n v="56.1"/>
        <n v="55.92"/>
        <n v="69.790000000000006"/>
        <n v="71.92"/>
        <n v="68.06"/>
        <n v="71.319999999999993"/>
        <n v="75.33"/>
        <n v="75.67"/>
        <n v="72.77"/>
        <n v="78.34"/>
        <n v="76.89"/>
        <n v="79.650000000000006"/>
        <n v="65.05"/>
        <n v="71.64"/>
        <n v="77.260000000000005"/>
        <n v="73.209999999999994"/>
        <n v="81.55"/>
        <n v="71.8"/>
        <n v="76.209999999999994"/>
        <n v="72.53"/>
        <n v="72.28"/>
        <n v="66.5"/>
        <n v="75.38"/>
        <n v="72.22"/>
        <n v="71.209999999999994"/>
        <n v="65.73"/>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ved" refreshedDate="45754.601989699077" createdVersion="8" refreshedVersion="8" minRefreshableVersion="3" recordCount="49" xr:uid="{BC35A1EA-9148-4654-937F-3A64443A0750}">
  <cacheSource type="worksheet">
    <worksheetSource ref="A1:G145" sheet="1Combined Data"/>
  </cacheSource>
  <cacheFields count="7">
    <cacheField name="Resource_ID" numFmtId="0">
      <sharedItems containsBlank="1" count="5">
        <s v="RDS-001"/>
        <s v="S3-001"/>
        <s v="EC2-001"/>
        <s v="EC2-002"/>
        <m/>
      </sharedItems>
    </cacheField>
    <cacheField name="Month" numFmtId="0">
      <sharedItems containsBlank="1" count="13">
        <s v="2025-04"/>
        <s v="2024-08"/>
        <s v="2025-02"/>
        <s v="2024-10"/>
        <s v="2025-03"/>
        <s v="2024-11"/>
        <s v="2024-12"/>
        <s v="2024-09"/>
        <s v="2024-05"/>
        <s v="2024-06"/>
        <s v="2025-01"/>
        <s v="2024-07"/>
        <m/>
      </sharedItems>
    </cacheField>
    <cacheField name="kWh" numFmtId="0">
      <sharedItems containsString="0" containsBlank="1" containsNumber="1" minValue="9.9600000000000009" maxValue="29.89"/>
    </cacheField>
    <cacheField name="Cost_USD" numFmtId="0">
      <sharedItems containsString="0" containsBlank="1" containsNumber="1" minValue="62.93" maxValue="171.8"/>
    </cacheField>
    <cacheField name="Service" numFmtId="0">
      <sharedItems containsBlank="1" count="4">
        <s v="RDS"/>
        <s v="S3"/>
        <s v="EC2"/>
        <m/>
      </sharedItems>
    </cacheField>
    <cacheField name="Region" numFmtId="0">
      <sharedItems containsBlank="1" count="4">
        <s v="eu-west"/>
        <s v="us-east"/>
        <s v="us-west"/>
        <m/>
      </sharedItems>
    </cacheField>
    <cacheField name="Usage_%" numFmtId="0">
      <sharedItems containsString="0" containsBlank="1" containsNumber="1" minValue="26.39" maxValue="81.55"/>
    </cacheField>
  </cacheFields>
  <extLst>
    <ext xmlns:x14="http://schemas.microsoft.com/office/spreadsheetml/2009/9/main" uri="{725AE2AE-9491-48be-B2B4-4EB974FC3084}">
      <x14:pivotCacheDefinition pivotCacheId="122396126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ved" refreshedDate="45754.601989814815" createdVersion="8" refreshedVersion="8" minRefreshableVersion="3" recordCount="48" xr:uid="{BFB7CFDB-CDBF-40E8-B223-57FF134165AD}">
  <cacheSource type="worksheet">
    <worksheetSource name="Table2"/>
  </cacheSource>
  <cacheFields count="14">
    <cacheField name="Resource_ID" numFmtId="0">
      <sharedItems count="4">
        <s v="RDS-001"/>
        <s v="S3-001"/>
        <s v="EC2-001"/>
        <s v="EC2-002"/>
      </sharedItems>
    </cacheField>
    <cacheField name="Month" numFmtId="0">
      <sharedItems count="12">
        <s v="2025-04"/>
        <s v="2024-08"/>
        <s v="2025-02"/>
        <s v="2024-10"/>
        <s v="2025-03"/>
        <s v="2024-11"/>
        <s v="2024-12"/>
        <s v="2024-09"/>
        <s v="2024-05"/>
        <s v="2024-06"/>
        <s v="2025-01"/>
        <s v="2024-07"/>
      </sharedItems>
    </cacheField>
    <cacheField name="kWh" numFmtId="0">
      <sharedItems containsSemiMixedTypes="0" containsString="0" containsNumber="1" minValue="9.9600000000000009" maxValue="29.89" count="48">
        <n v="29.89"/>
        <n v="29.63"/>
        <n v="28.52"/>
        <n v="28.39"/>
        <n v="28.23"/>
        <n v="28.17"/>
        <n v="28.06"/>
        <n v="27.88"/>
        <n v="27.82"/>
        <n v="27.54"/>
        <n v="27.45"/>
        <n v="25.06"/>
        <n v="22.41"/>
        <n v="22.17"/>
        <n v="21.73"/>
        <n v="21.03"/>
        <n v="20.81"/>
        <n v="20.68"/>
        <n v="20.32"/>
        <n v="20.14"/>
        <n v="20.010000000000002"/>
        <n v="19.82"/>
        <n v="19.72"/>
        <n v="19.54"/>
        <n v="17.78"/>
        <n v="17.579999999999998"/>
        <n v="17.46"/>
        <n v="16.579999999999998"/>
        <n v="16.46"/>
        <n v="16.37"/>
        <n v="16.21"/>
        <n v="16.12"/>
        <n v="15.47"/>
        <n v="15.25"/>
        <n v="14.8"/>
        <n v="14.15"/>
        <n v="13.88"/>
        <n v="13.79"/>
        <n v="13.61"/>
        <n v="13.34"/>
        <n v="13.3"/>
        <n v="13.27"/>
        <n v="12.92"/>
        <n v="12.9"/>
        <n v="12.67"/>
        <n v="11.52"/>
        <n v="10.08"/>
        <n v="9.9600000000000009"/>
      </sharedItems>
    </cacheField>
    <cacheField name="Cost_USD" numFmtId="0">
      <sharedItems containsSemiMixedTypes="0" containsString="0" containsNumber="1" minValue="62.93" maxValue="171.8"/>
    </cacheField>
    <cacheField name="Service" numFmtId="0">
      <sharedItems/>
    </cacheField>
    <cacheField name="Region" numFmtId="0">
      <sharedItems count="3">
        <s v="eu-west"/>
        <s v="us-east"/>
        <s v="us-west"/>
      </sharedItems>
    </cacheField>
    <cacheField name="Usage_%" numFmtId="0">
      <sharedItems containsSemiMixedTypes="0" containsString="0" containsNumber="1" minValue="26.39" maxValue="81.55"/>
    </cacheField>
    <cacheField name="Predicted Cost(Original Base)" numFmtId="4">
      <sharedItems containsSemiMixedTypes="0" containsString="0" containsNumber="1" minValue="109.12036400000001" maxValue="158.26575100000002"/>
    </cacheField>
    <cacheField name="Predicted Cost(Lower Base)" numFmtId="4">
      <sharedItems containsSemiMixedTypes="0" containsString="0" containsNumber="1" minValue="74.560364000000007" maxValue="123.70575100000001"/>
    </cacheField>
    <cacheField name="FixedSavings $" numFmtId="4">
      <sharedItems containsSemiMixedTypes="0" containsString="0" containsNumber="1" minValue="34.559999999999988" maxValue="34.560000000000016"/>
    </cacheField>
    <cacheField name="Lower slope rate cost" numFmtId="4">
      <sharedItems containsSemiMixedTypes="0" containsString="0" containsNumber="1" minValue="103.48400000000001" maxValue="141.351"/>
    </cacheField>
    <cacheField name="Saving(Base)" numFmtId="4">
      <sharedItems containsSemiMixedTypes="0" containsString="0" containsNumber="1" minValue="68.924000000000007" maxValue="106.79099999999998"/>
    </cacheField>
    <cacheField name="Savings Rate" numFmtId="4">
      <sharedItems containsSemiMixedTypes="0" containsString="0" containsNumber="1" minValue="5.6363640000000004" maxValue="16.914751000000024"/>
    </cacheField>
    <cacheField name="Tot Savings" numFmtId="4">
      <sharedItems containsSemiMixedTypes="0" containsString="0" containsNumber="1" minValue="74.560364000000007" maxValue="123.70575100000001"/>
    </cacheField>
  </cacheFields>
  <extLst>
    <ext xmlns:x14="http://schemas.microsoft.com/office/spreadsheetml/2009/9/main" uri="{725AE2AE-9491-48be-B2B4-4EB974FC3084}">
      <x14:pivotCacheDefinition pivotCacheId="11676087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Javed" refreshedDate="45754.601989930554" createdVersion="8" refreshedVersion="8" minRefreshableVersion="3" recordCount="48" xr:uid="{05626FC8-D078-482E-BB51-6C2E54361E53}">
  <cacheSource type="worksheet">
    <worksheetSource name="Table2"/>
  </cacheSource>
  <cacheFields count="15">
    <cacheField name="Resource_ID" numFmtId="0">
      <sharedItems count="4">
        <s v="RDS-001"/>
        <s v="S3-001"/>
        <s v="EC2-001"/>
        <s v="EC2-002"/>
      </sharedItems>
    </cacheField>
    <cacheField name="Month" numFmtId="0">
      <sharedItems/>
    </cacheField>
    <cacheField name="kWh" numFmtId="0">
      <sharedItems containsSemiMixedTypes="0" containsString="0" containsNumber="1" minValue="9.9600000000000009" maxValue="29.89"/>
    </cacheField>
    <cacheField name="Cost_USD" numFmtId="0">
      <sharedItems containsSemiMixedTypes="0" containsString="0" containsNumber="1" minValue="62.93" maxValue="171.8"/>
    </cacheField>
    <cacheField name="Service" numFmtId="0">
      <sharedItems count="3">
        <s v="RDS"/>
        <s v="S3"/>
        <s v="EC2"/>
      </sharedItems>
    </cacheField>
    <cacheField name="Region" numFmtId="0">
      <sharedItems count="3">
        <s v="eu-west"/>
        <s v="us-east"/>
        <s v="us-west"/>
      </sharedItems>
    </cacheField>
    <cacheField name="Usage_%" numFmtId="0">
      <sharedItems containsSemiMixedTypes="0" containsString="0" containsNumber="1" minValue="26.39" maxValue="81.55"/>
    </cacheField>
    <cacheField name="Predicted Cost(Original Base)" numFmtId="4">
      <sharedItems containsSemiMixedTypes="0" containsString="0" containsNumber="1" minValue="109.12036400000001" maxValue="158.26575100000002"/>
    </cacheField>
    <cacheField name="Predicted Cost(Lower Base)" numFmtId="4">
      <sharedItems containsSemiMixedTypes="0" containsString="0" containsNumber="1" minValue="74.560364000000007" maxValue="123.70575100000001"/>
    </cacheField>
    <cacheField name="FixedSavings $" numFmtId="4">
      <sharedItems containsSemiMixedTypes="0" containsString="0" containsNumber="1" minValue="34.559999999999988" maxValue="34.560000000000016"/>
    </cacheField>
    <cacheField name="Lower slope rate cost" numFmtId="4">
      <sharedItems containsSemiMixedTypes="0" containsString="0" containsNumber="1" minValue="103.48400000000001" maxValue="141.351"/>
    </cacheField>
    <cacheField name="Saving(Base)" numFmtId="4">
      <sharedItems containsSemiMixedTypes="0" containsString="0" containsNumber="1" minValue="68.924000000000007" maxValue="106.79099999999998"/>
    </cacheField>
    <cacheField name="Savings Rate" numFmtId="4">
      <sharedItems containsSemiMixedTypes="0" containsString="0" containsNumber="1" minValue="5.6363640000000004" maxValue="16.914751000000024"/>
    </cacheField>
    <cacheField name="Tot Savings" numFmtId="4">
      <sharedItems containsSemiMixedTypes="0" containsString="0" containsNumber="1" minValue="74.560364000000007" maxValue="123.70575100000001"/>
    </cacheField>
    <cacheField name="Cost Reduction" numFmtId="0" formula="'Predicted Cost(Original Base)'-'Predicted Cost(Lower Base)'" databaseField="0"/>
  </cacheFields>
  <extLst>
    <ext xmlns:x14="http://schemas.microsoft.com/office/spreadsheetml/2009/9/main" uri="{725AE2AE-9491-48be-B2B4-4EB974FC3084}">
      <x14:pivotCacheDefinition pivotCacheId="1904455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2025-04"/>
    <n v="29.89"/>
    <n v="161.63999999999999"/>
    <x v="0"/>
    <x v="0"/>
    <n v="49.03"/>
    <n v="158.26575100000002"/>
    <n v="123.70575100000001"/>
    <n v="34.560000000000016"/>
    <n v="141.351"/>
    <n v="106.79099999999998"/>
    <n v="16.914751000000024"/>
    <n v="123.70575100000001"/>
  </r>
  <r>
    <x v="0"/>
    <s v="2024-08"/>
    <n v="29.63"/>
    <n v="171.8"/>
    <x v="0"/>
    <x v="0"/>
    <n v="49.94"/>
    <n v="157.624617"/>
    <n v="123.064617"/>
    <n v="34.56"/>
    <n v="140.857"/>
    <n v="106.297"/>
    <n v="16.767617000000001"/>
    <n v="123.064617"/>
  </r>
  <r>
    <x v="0"/>
    <s v="2025-02"/>
    <n v="28.52"/>
    <n v="170.13"/>
    <x v="0"/>
    <x v="0"/>
    <n v="26.39"/>
    <n v="154.88746800000001"/>
    <n v="120.327468"/>
    <n v="34.560000000000016"/>
    <n v="138.74799999999999"/>
    <n v="104.18799999999997"/>
    <n v="16.139468000000022"/>
    <n v="120.327468"/>
  </r>
  <r>
    <x v="0"/>
    <s v="2024-10"/>
    <n v="28.39"/>
    <n v="170.54"/>
    <x v="0"/>
    <x v="0"/>
    <n v="49.72"/>
    <n v="154.566901"/>
    <n v="120.006901"/>
    <n v="34.56"/>
    <n v="138.501"/>
    <n v="103.941"/>
    <n v="16.065900999999997"/>
    <n v="120.006901"/>
  </r>
  <r>
    <x v="0"/>
    <s v="2025-03"/>
    <n v="28.23"/>
    <n v="152.38"/>
    <x v="0"/>
    <x v="0"/>
    <n v="44.77"/>
    <n v="154.17235700000001"/>
    <n v="119.612357"/>
    <n v="34.56"/>
    <n v="138.197"/>
    <n v="103.637"/>
    <n v="15.975357000000002"/>
    <n v="119.612357"/>
  </r>
  <r>
    <x v="0"/>
    <s v="2024-11"/>
    <n v="28.17"/>
    <n v="167.58"/>
    <x v="0"/>
    <x v="0"/>
    <n v="43.73"/>
    <n v="154.02440300000001"/>
    <n v="119.464403"/>
    <n v="34.56"/>
    <n v="138.083"/>
    <n v="103.523"/>
    <n v="15.941403000000008"/>
    <n v="119.464403"/>
  </r>
  <r>
    <x v="0"/>
    <s v="2024-12"/>
    <n v="28.06"/>
    <n v="167.93"/>
    <x v="0"/>
    <x v="0"/>
    <n v="45.4"/>
    <n v="153.75315399999999"/>
    <n v="119.19315399999999"/>
    <n v="34.56"/>
    <n v="137.874"/>
    <n v="103.31399999999999"/>
    <n v="15.879154"/>
    <n v="119.19315399999999"/>
  </r>
  <r>
    <x v="0"/>
    <s v="2024-09"/>
    <n v="27.88"/>
    <n v="171.66"/>
    <x v="0"/>
    <x v="0"/>
    <n v="41.95"/>
    <n v="153.309292"/>
    <n v="118.749292"/>
    <n v="34.56"/>
    <n v="137.53199999999998"/>
    <n v="102.97199999999998"/>
    <n v="15.777292000000017"/>
    <n v="118.749292"/>
  </r>
  <r>
    <x v="0"/>
    <s v="2024-05"/>
    <n v="27.82"/>
    <n v="155.32"/>
    <x v="0"/>
    <x v="0"/>
    <n v="36.17"/>
    <n v="153.161338"/>
    <n v="118.601338"/>
    <n v="34.56"/>
    <n v="137.41800000000001"/>
    <n v="102.858"/>
    <n v="15.743337999999994"/>
    <n v="118.601338"/>
  </r>
  <r>
    <x v="0"/>
    <s v="2024-06"/>
    <n v="27.54"/>
    <n v="165.82"/>
    <x v="0"/>
    <x v="0"/>
    <n v="53.14"/>
    <n v="152.47088600000001"/>
    <n v="117.91088599999999"/>
    <n v="34.560000000000016"/>
    <n v="136.886"/>
    <n v="102.32599999999998"/>
    <n v="15.584886000000012"/>
    <n v="117.91088599999999"/>
  </r>
  <r>
    <x v="0"/>
    <s v="2025-01"/>
    <n v="27.45"/>
    <n v="148.04"/>
    <x v="0"/>
    <x v="0"/>
    <n v="36.76"/>
    <n v="152.248955"/>
    <n v="117.68895499999999"/>
    <n v="34.56"/>
    <n v="136.715"/>
    <n v="102.155"/>
    <n v="15.533954999999992"/>
    <n v="117.68895499999999"/>
  </r>
  <r>
    <x v="0"/>
    <s v="2024-07"/>
    <n v="25.06"/>
    <n v="166.52"/>
    <x v="0"/>
    <x v="0"/>
    <n v="49.89"/>
    <n v="146.35545400000001"/>
    <n v="111.79545400000001"/>
    <n v="34.56"/>
    <n v="132.17400000000001"/>
    <n v="97.614000000000004"/>
    <n v="14.181454000000002"/>
    <n v="111.79545400000001"/>
  </r>
  <r>
    <x v="1"/>
    <s v="2024-06"/>
    <n v="22.41"/>
    <n v="138.11000000000001"/>
    <x v="1"/>
    <x v="1"/>
    <n v="44.38"/>
    <n v="139.820819"/>
    <n v="105.260819"/>
    <n v="34.56"/>
    <n v="127.13900000000001"/>
    <n v="92.579000000000008"/>
    <n v="12.68181899999999"/>
    <n v="105.260819"/>
  </r>
  <r>
    <x v="1"/>
    <s v="2024-10"/>
    <n v="22.17"/>
    <n v="117.47"/>
    <x v="1"/>
    <x v="1"/>
    <n v="46.98"/>
    <n v="139.22900300000001"/>
    <n v="104.669003"/>
    <n v="34.56"/>
    <n v="126.68300000000001"/>
    <n v="92.123000000000005"/>
    <n v="12.546002999999999"/>
    <n v="104.669003"/>
  </r>
  <r>
    <x v="1"/>
    <s v="2025-04"/>
    <n v="21.73"/>
    <n v="125.39"/>
    <x v="1"/>
    <x v="1"/>
    <n v="56.12"/>
    <n v="138.14400699999999"/>
    <n v="103.584007"/>
    <n v="34.559999999999988"/>
    <n v="125.84700000000001"/>
    <n v="91.28700000000002"/>
    <n v="12.297006999999979"/>
    <n v="103.584007"/>
  </r>
  <r>
    <x v="1"/>
    <s v="2024-07"/>
    <n v="21.03"/>
    <n v="133.30000000000001"/>
    <x v="1"/>
    <x v="1"/>
    <n v="57.33"/>
    <n v="136.417877"/>
    <n v="101.857877"/>
    <n v="34.56"/>
    <n v="124.517"/>
    <n v="89.956999999999994"/>
    <n v="11.900877000000008"/>
    <n v="101.857877"/>
  </r>
  <r>
    <x v="1"/>
    <s v="2024-11"/>
    <n v="20.81"/>
    <n v="144.87"/>
    <x v="1"/>
    <x v="1"/>
    <n v="57.5"/>
    <n v="135.87537900000001"/>
    <n v="101.31537899999999"/>
    <n v="34.560000000000016"/>
    <n v="124.09899999999999"/>
    <n v="89.538999999999973"/>
    <n v="11.77637900000002"/>
    <n v="101.31537899999999"/>
  </r>
  <r>
    <x v="1"/>
    <s v="2024-12"/>
    <n v="20.68"/>
    <n v="152.04"/>
    <x v="1"/>
    <x v="1"/>
    <n v="52.37"/>
    <n v="135.554812"/>
    <n v="100.994812"/>
    <n v="34.56"/>
    <n v="123.852"/>
    <n v="89.292000000000002"/>
    <n v="11.702811999999994"/>
    <n v="100.994812"/>
  </r>
  <r>
    <x v="1"/>
    <s v="2025-02"/>
    <n v="20.32"/>
    <n v="124.33"/>
    <x v="1"/>
    <x v="1"/>
    <n v="50.18"/>
    <n v="134.66708800000001"/>
    <n v="100.107088"/>
    <n v="34.56"/>
    <n v="123.16800000000001"/>
    <n v="88.608000000000004"/>
    <n v="11.499088"/>
    <n v="100.107088"/>
  </r>
  <r>
    <x v="1"/>
    <s v="2024-05"/>
    <n v="20.14"/>
    <n v="119.88"/>
    <x v="1"/>
    <x v="1"/>
    <n v="47.59"/>
    <n v="134.22322600000001"/>
    <n v="99.663226000000009"/>
    <n v="34.56"/>
    <n v="122.82599999999999"/>
    <n v="88.265999999999991"/>
    <n v="11.397226000000018"/>
    <n v="99.663226000000009"/>
  </r>
  <r>
    <x v="1"/>
    <s v="2025-03"/>
    <n v="20.010000000000002"/>
    <n v="139.30000000000001"/>
    <x v="1"/>
    <x v="1"/>
    <n v="56.81"/>
    <n v="133.902659"/>
    <n v="99.342658999999998"/>
    <n v="34.56"/>
    <n v="122.57900000000001"/>
    <n v="88.019000000000005"/>
    <n v="11.323658999999992"/>
    <n v="99.342658999999998"/>
  </r>
  <r>
    <x v="1"/>
    <s v="2025-01"/>
    <n v="19.82"/>
    <n v="145.01"/>
    <x v="1"/>
    <x v="1"/>
    <n v="48.99"/>
    <n v="133.43413800000002"/>
    <n v="98.874138000000002"/>
    <n v="34.560000000000016"/>
    <n v="122.218"/>
    <n v="87.657999999999987"/>
    <n v="11.216138000000015"/>
    <n v="98.874138000000002"/>
  </r>
  <r>
    <x v="1"/>
    <s v="2024-08"/>
    <n v="19.72"/>
    <n v="146.58000000000001"/>
    <x v="1"/>
    <x v="1"/>
    <n v="56.1"/>
    <n v="133.18754799999999"/>
    <n v="98.62754799999999"/>
    <n v="34.56"/>
    <n v="122.02799999999999"/>
    <n v="87.467999999999989"/>
    <n v="11.159548000000001"/>
    <n v="98.62754799999999"/>
  </r>
  <r>
    <x v="1"/>
    <s v="2024-09"/>
    <n v="19.54"/>
    <n v="128.22"/>
    <x v="1"/>
    <x v="1"/>
    <n v="55.92"/>
    <n v="132.743686"/>
    <n v="98.183685999999994"/>
    <n v="34.56"/>
    <n v="121.68600000000001"/>
    <n v="87.126000000000005"/>
    <n v="11.05768599999999"/>
    <n v="98.183685999999994"/>
  </r>
  <r>
    <x v="2"/>
    <s v="2024-12"/>
    <n v="17.78"/>
    <n v="85.24"/>
    <x v="2"/>
    <x v="1"/>
    <n v="69.790000000000006"/>
    <n v="128.40370200000001"/>
    <n v="93.843702000000008"/>
    <n v="34.56"/>
    <n v="118.34200000000001"/>
    <n v="83.782000000000011"/>
    <n v="10.061701999999997"/>
    <n v="93.843702000000008"/>
  </r>
  <r>
    <x v="2"/>
    <s v="2024-06"/>
    <n v="17.579999999999998"/>
    <n v="85.29"/>
    <x v="2"/>
    <x v="1"/>
    <n v="71.92"/>
    <n v="127.910522"/>
    <n v="93.350521999999998"/>
    <n v="34.56"/>
    <n v="117.96199999999999"/>
    <n v="83.401999999999987"/>
    <n v="9.9485220000000112"/>
    <n v="93.350521999999998"/>
  </r>
  <r>
    <x v="2"/>
    <s v="2024-07"/>
    <n v="17.46"/>
    <n v="95.75"/>
    <x v="2"/>
    <x v="1"/>
    <n v="68.06"/>
    <n v="127.614614"/>
    <n v="93.054614000000001"/>
    <n v="34.56"/>
    <n v="117.73400000000001"/>
    <n v="83.174000000000007"/>
    <n v="9.8806139999999942"/>
    <n v="93.054614000000001"/>
  </r>
  <r>
    <x v="2"/>
    <s v="2025-03"/>
    <n v="16.579999999999998"/>
    <n v="80.59"/>
    <x v="2"/>
    <x v="1"/>
    <n v="71.319999999999993"/>
    <n v="125.444622"/>
    <n v="90.884621999999993"/>
    <n v="34.56"/>
    <n v="116.062"/>
    <n v="81.501999999999995"/>
    <n v="9.3826219999999978"/>
    <n v="90.884621999999993"/>
  </r>
  <r>
    <x v="2"/>
    <s v="2025-02"/>
    <n v="16.46"/>
    <n v="92.28"/>
    <x v="2"/>
    <x v="1"/>
    <n v="75.33"/>
    <n v="125.14871400000001"/>
    <n v="90.58871400000001"/>
    <n v="34.56"/>
    <n v="115.834"/>
    <n v="81.274000000000001"/>
    <n v="9.3147140000000093"/>
    <n v="90.58871400000001"/>
  </r>
  <r>
    <x v="3"/>
    <s v="2024-06"/>
    <n v="16.37"/>
    <n v="147.02000000000001"/>
    <x v="2"/>
    <x v="2"/>
    <n v="75.67"/>
    <n v="124.926783"/>
    <n v="90.366782999999998"/>
    <n v="34.56"/>
    <n v="115.66300000000001"/>
    <n v="81.103000000000009"/>
    <n v="9.2637829999999894"/>
    <n v="90.366782999999998"/>
  </r>
  <r>
    <x v="2"/>
    <s v="2025-04"/>
    <n v="16.21"/>
    <n v="80.88"/>
    <x v="2"/>
    <x v="1"/>
    <n v="72.77"/>
    <n v="124.532239"/>
    <n v="89.972239000000002"/>
    <n v="34.56"/>
    <n v="115.35900000000001"/>
    <n v="80.799000000000007"/>
    <n v="9.1732389999999953"/>
    <n v="89.972239000000002"/>
  </r>
  <r>
    <x v="2"/>
    <s v="2024-09"/>
    <n v="16.12"/>
    <n v="89.99"/>
    <x v="2"/>
    <x v="1"/>
    <n v="78.34"/>
    <n v="124.31030800000001"/>
    <n v="89.750308000000004"/>
    <n v="34.56"/>
    <n v="115.188"/>
    <n v="80.628"/>
    <n v="9.1223080000000039"/>
    <n v="89.750308000000004"/>
  </r>
  <r>
    <x v="2"/>
    <s v="2024-08"/>
    <n v="15.47"/>
    <n v="62.93"/>
    <x v="2"/>
    <x v="1"/>
    <n v="76.89"/>
    <n v="122.70747299999999"/>
    <n v="88.147472999999991"/>
    <n v="34.56"/>
    <n v="113.953"/>
    <n v="79.393000000000001"/>
    <n v="8.7544729999999902"/>
    <n v="88.147472999999991"/>
  </r>
  <r>
    <x v="2"/>
    <s v="2024-10"/>
    <n v="15.25"/>
    <n v="88.58"/>
    <x v="2"/>
    <x v="1"/>
    <n v="79.650000000000006"/>
    <n v="122.164975"/>
    <n v="87.604974999999996"/>
    <n v="34.56"/>
    <n v="113.535"/>
    <n v="78.974999999999994"/>
    <n v="8.6299750000000017"/>
    <n v="87.604974999999996"/>
  </r>
  <r>
    <x v="2"/>
    <s v="2024-05"/>
    <n v="14.8"/>
    <n v="68.7"/>
    <x v="2"/>
    <x v="1"/>
    <n v="65.05"/>
    <n v="121.05531999999999"/>
    <n v="86.495319999999992"/>
    <n v="34.56"/>
    <n v="112.68"/>
    <n v="78.12"/>
    <n v="8.3753199999999879"/>
    <n v="86.495319999999992"/>
  </r>
  <r>
    <x v="3"/>
    <s v="2024-07"/>
    <n v="14.15"/>
    <n v="122.22"/>
    <x v="2"/>
    <x v="2"/>
    <n v="71.64"/>
    <n v="119.452485"/>
    <n v="84.892484999999994"/>
    <n v="34.56"/>
    <n v="111.44499999999999"/>
    <n v="76.884999999999991"/>
    <n v="8.0074850000000026"/>
    <n v="84.892484999999994"/>
  </r>
  <r>
    <x v="2"/>
    <s v="2025-01"/>
    <n v="13.88"/>
    <n v="77.709999999999994"/>
    <x v="2"/>
    <x v="1"/>
    <n v="77.260000000000005"/>
    <n v="118.786692"/>
    <n v="84.226692"/>
    <n v="34.56"/>
    <n v="110.932"/>
    <n v="76.372"/>
    <n v="7.854692"/>
    <n v="84.226692"/>
  </r>
  <r>
    <x v="3"/>
    <s v="2024-09"/>
    <n v="13.79"/>
    <n v="154.71"/>
    <x v="2"/>
    <x v="2"/>
    <n v="73.209999999999994"/>
    <n v="118.564761"/>
    <n v="84.004761000000002"/>
    <n v="34.56"/>
    <n v="110.761"/>
    <n v="76.200999999999993"/>
    <n v="7.8037610000000086"/>
    <n v="84.004761000000002"/>
  </r>
  <r>
    <x v="2"/>
    <s v="2024-11"/>
    <n v="13.61"/>
    <n v="67.64"/>
    <x v="2"/>
    <x v="1"/>
    <n v="81.55"/>
    <n v="118.12089900000001"/>
    <n v="83.560899000000006"/>
    <n v="34.56"/>
    <n v="110.419"/>
    <n v="75.858999999999995"/>
    <n v="7.7018990000000116"/>
    <n v="83.560899000000006"/>
  </r>
  <r>
    <x v="3"/>
    <s v="2025-02"/>
    <n v="13.34"/>
    <n v="141.63999999999999"/>
    <x v="2"/>
    <x v="2"/>
    <n v="71.8"/>
    <n v="117.455106"/>
    <n v="82.895105999999998"/>
    <n v="34.56"/>
    <n v="109.90600000000001"/>
    <n v="75.346000000000004"/>
    <n v="7.5491059999999948"/>
    <n v="82.895105999999998"/>
  </r>
  <r>
    <x v="3"/>
    <s v="2024-08"/>
    <n v="13.3"/>
    <n v="154.63"/>
    <x v="2"/>
    <x v="2"/>
    <n v="76.209999999999994"/>
    <n v="117.35647"/>
    <n v="82.796469999999999"/>
    <n v="34.56"/>
    <n v="109.83"/>
    <n v="75.27"/>
    <n v="7.5264700000000033"/>
    <n v="82.796469999999999"/>
  </r>
  <r>
    <x v="3"/>
    <s v="2024-12"/>
    <n v="13.27"/>
    <n v="162.36000000000001"/>
    <x v="2"/>
    <x v="2"/>
    <n v="72.53"/>
    <n v="117.282493"/>
    <n v="82.722493"/>
    <n v="34.56"/>
    <n v="109.773"/>
    <n v="75.212999999999994"/>
    <n v="7.5094930000000062"/>
    <n v="82.722493"/>
  </r>
  <r>
    <x v="3"/>
    <s v="2025-04"/>
    <n v="12.92"/>
    <n v="149.12"/>
    <x v="2"/>
    <x v="2"/>
    <n v="72.28"/>
    <n v="116.41942800000001"/>
    <n v="81.859428000000008"/>
    <n v="34.56"/>
    <n v="109.108"/>
    <n v="74.548000000000002"/>
    <n v="7.3114280000000065"/>
    <n v="81.859428000000008"/>
  </r>
  <r>
    <x v="3"/>
    <s v="2025-01"/>
    <n v="12.9"/>
    <n v="143.83000000000001"/>
    <x v="2"/>
    <x v="2"/>
    <n v="66.5"/>
    <n v="116.37011000000001"/>
    <n v="81.810110000000009"/>
    <n v="34.56"/>
    <n v="109.07"/>
    <n v="74.509999999999991"/>
    <n v="7.3001100000000179"/>
    <n v="81.810110000000009"/>
  </r>
  <r>
    <x v="3"/>
    <s v="2024-11"/>
    <n v="12.67"/>
    <n v="151.53"/>
    <x v="2"/>
    <x v="2"/>
    <n v="75.38"/>
    <n v="115.802953"/>
    <n v="81.242953"/>
    <n v="34.56"/>
    <n v="108.63300000000001"/>
    <n v="74.073000000000008"/>
    <n v="7.1699529999999925"/>
    <n v="81.242953"/>
  </r>
  <r>
    <x v="3"/>
    <s v="2024-10"/>
    <n v="11.52"/>
    <n v="138.72"/>
    <x v="2"/>
    <x v="2"/>
    <n v="72.22"/>
    <n v="112.967168"/>
    <n v="78.407167999999999"/>
    <n v="34.56"/>
    <n v="106.44800000000001"/>
    <n v="71.888000000000005"/>
    <n v="6.5191679999999934"/>
    <n v="78.407167999999999"/>
  </r>
  <r>
    <x v="3"/>
    <s v="2025-03"/>
    <n v="10.08"/>
    <n v="169.96"/>
    <x v="2"/>
    <x v="2"/>
    <n v="71.209999999999994"/>
    <n v="109.41627200000001"/>
    <n v="74.856272000000004"/>
    <n v="34.56"/>
    <n v="103.712"/>
    <n v="69.152000000000001"/>
    <n v="5.7042720000000031"/>
    <n v="74.856272000000004"/>
  </r>
  <r>
    <x v="3"/>
    <s v="2024-05"/>
    <n v="9.9600000000000009"/>
    <n v="158.13999999999999"/>
    <x v="2"/>
    <x v="2"/>
    <n v="65.73"/>
    <n v="109.12036400000001"/>
    <n v="74.560364000000007"/>
    <n v="34.56"/>
    <n v="103.48400000000001"/>
    <n v="68.924000000000007"/>
    <n v="5.6363640000000004"/>
    <n v="74.560364000000007"/>
  </r>
  <r>
    <x v="4"/>
    <m/>
    <m/>
    <m/>
    <x v="3"/>
    <x v="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161.63999999999999"/>
    <x v="0"/>
    <x v="0"/>
    <x v="0"/>
  </r>
  <r>
    <x v="0"/>
    <x v="1"/>
    <x v="1"/>
    <n v="171.8"/>
    <x v="0"/>
    <x v="0"/>
    <x v="1"/>
  </r>
  <r>
    <x v="0"/>
    <x v="2"/>
    <x v="2"/>
    <n v="170.13"/>
    <x v="0"/>
    <x v="0"/>
    <x v="2"/>
  </r>
  <r>
    <x v="0"/>
    <x v="3"/>
    <x v="3"/>
    <n v="170.54"/>
    <x v="0"/>
    <x v="0"/>
    <x v="3"/>
  </r>
  <r>
    <x v="0"/>
    <x v="4"/>
    <x v="4"/>
    <n v="152.38"/>
    <x v="0"/>
    <x v="0"/>
    <x v="4"/>
  </r>
  <r>
    <x v="0"/>
    <x v="5"/>
    <x v="5"/>
    <n v="167.58"/>
    <x v="0"/>
    <x v="0"/>
    <x v="5"/>
  </r>
  <r>
    <x v="0"/>
    <x v="6"/>
    <x v="6"/>
    <n v="167.93"/>
    <x v="0"/>
    <x v="0"/>
    <x v="6"/>
  </r>
  <r>
    <x v="0"/>
    <x v="7"/>
    <x v="7"/>
    <n v="171.66"/>
    <x v="0"/>
    <x v="0"/>
    <x v="7"/>
  </r>
  <r>
    <x v="0"/>
    <x v="8"/>
    <x v="8"/>
    <n v="155.32"/>
    <x v="0"/>
    <x v="0"/>
    <x v="8"/>
  </r>
  <r>
    <x v="0"/>
    <x v="9"/>
    <x v="9"/>
    <n v="165.82"/>
    <x v="0"/>
    <x v="0"/>
    <x v="9"/>
  </r>
  <r>
    <x v="0"/>
    <x v="10"/>
    <x v="10"/>
    <n v="148.04"/>
    <x v="0"/>
    <x v="0"/>
    <x v="10"/>
  </r>
  <r>
    <x v="0"/>
    <x v="11"/>
    <x v="11"/>
    <n v="166.52"/>
    <x v="0"/>
    <x v="0"/>
    <x v="11"/>
  </r>
  <r>
    <x v="1"/>
    <x v="9"/>
    <x v="12"/>
    <n v="138.11000000000001"/>
    <x v="1"/>
    <x v="1"/>
    <x v="12"/>
  </r>
  <r>
    <x v="1"/>
    <x v="3"/>
    <x v="13"/>
    <n v="117.47"/>
    <x v="1"/>
    <x v="1"/>
    <x v="13"/>
  </r>
  <r>
    <x v="1"/>
    <x v="0"/>
    <x v="14"/>
    <n v="125.39"/>
    <x v="1"/>
    <x v="1"/>
    <x v="14"/>
  </r>
  <r>
    <x v="1"/>
    <x v="11"/>
    <x v="15"/>
    <n v="133.30000000000001"/>
    <x v="1"/>
    <x v="1"/>
    <x v="15"/>
  </r>
  <r>
    <x v="1"/>
    <x v="5"/>
    <x v="16"/>
    <n v="144.87"/>
    <x v="1"/>
    <x v="1"/>
    <x v="16"/>
  </r>
  <r>
    <x v="1"/>
    <x v="6"/>
    <x v="17"/>
    <n v="152.04"/>
    <x v="1"/>
    <x v="1"/>
    <x v="17"/>
  </r>
  <r>
    <x v="1"/>
    <x v="2"/>
    <x v="18"/>
    <n v="124.33"/>
    <x v="1"/>
    <x v="1"/>
    <x v="18"/>
  </r>
  <r>
    <x v="1"/>
    <x v="8"/>
    <x v="19"/>
    <n v="119.88"/>
    <x v="1"/>
    <x v="1"/>
    <x v="19"/>
  </r>
  <r>
    <x v="1"/>
    <x v="4"/>
    <x v="20"/>
    <n v="139.30000000000001"/>
    <x v="1"/>
    <x v="1"/>
    <x v="20"/>
  </r>
  <r>
    <x v="1"/>
    <x v="10"/>
    <x v="21"/>
    <n v="145.01"/>
    <x v="1"/>
    <x v="1"/>
    <x v="21"/>
  </r>
  <r>
    <x v="1"/>
    <x v="1"/>
    <x v="22"/>
    <n v="146.58000000000001"/>
    <x v="1"/>
    <x v="1"/>
    <x v="22"/>
  </r>
  <r>
    <x v="1"/>
    <x v="7"/>
    <x v="23"/>
    <n v="128.22"/>
    <x v="1"/>
    <x v="1"/>
    <x v="23"/>
  </r>
  <r>
    <x v="2"/>
    <x v="6"/>
    <x v="24"/>
    <n v="85.24"/>
    <x v="2"/>
    <x v="1"/>
    <x v="24"/>
  </r>
  <r>
    <x v="2"/>
    <x v="9"/>
    <x v="25"/>
    <n v="85.29"/>
    <x v="2"/>
    <x v="1"/>
    <x v="25"/>
  </r>
  <r>
    <x v="2"/>
    <x v="11"/>
    <x v="26"/>
    <n v="95.75"/>
    <x v="2"/>
    <x v="1"/>
    <x v="26"/>
  </r>
  <r>
    <x v="2"/>
    <x v="4"/>
    <x v="27"/>
    <n v="80.59"/>
    <x v="2"/>
    <x v="1"/>
    <x v="27"/>
  </r>
  <r>
    <x v="2"/>
    <x v="2"/>
    <x v="28"/>
    <n v="92.28"/>
    <x v="2"/>
    <x v="1"/>
    <x v="28"/>
  </r>
  <r>
    <x v="3"/>
    <x v="9"/>
    <x v="29"/>
    <n v="147.02000000000001"/>
    <x v="2"/>
    <x v="2"/>
    <x v="29"/>
  </r>
  <r>
    <x v="2"/>
    <x v="0"/>
    <x v="30"/>
    <n v="80.88"/>
    <x v="2"/>
    <x v="1"/>
    <x v="30"/>
  </r>
  <r>
    <x v="2"/>
    <x v="7"/>
    <x v="31"/>
    <n v="89.99"/>
    <x v="2"/>
    <x v="1"/>
    <x v="31"/>
  </r>
  <r>
    <x v="2"/>
    <x v="1"/>
    <x v="32"/>
    <n v="62.93"/>
    <x v="2"/>
    <x v="1"/>
    <x v="32"/>
  </r>
  <r>
    <x v="2"/>
    <x v="3"/>
    <x v="33"/>
    <n v="88.58"/>
    <x v="2"/>
    <x v="1"/>
    <x v="33"/>
  </r>
  <r>
    <x v="2"/>
    <x v="8"/>
    <x v="34"/>
    <n v="68.7"/>
    <x v="2"/>
    <x v="1"/>
    <x v="34"/>
  </r>
  <r>
    <x v="3"/>
    <x v="11"/>
    <x v="35"/>
    <n v="122.22"/>
    <x v="2"/>
    <x v="2"/>
    <x v="35"/>
  </r>
  <r>
    <x v="2"/>
    <x v="10"/>
    <x v="36"/>
    <n v="77.709999999999994"/>
    <x v="2"/>
    <x v="1"/>
    <x v="36"/>
  </r>
  <r>
    <x v="3"/>
    <x v="7"/>
    <x v="37"/>
    <n v="154.71"/>
    <x v="2"/>
    <x v="2"/>
    <x v="37"/>
  </r>
  <r>
    <x v="2"/>
    <x v="5"/>
    <x v="38"/>
    <n v="67.64"/>
    <x v="2"/>
    <x v="1"/>
    <x v="38"/>
  </r>
  <r>
    <x v="3"/>
    <x v="2"/>
    <x v="39"/>
    <n v="141.63999999999999"/>
    <x v="2"/>
    <x v="2"/>
    <x v="39"/>
  </r>
  <r>
    <x v="3"/>
    <x v="1"/>
    <x v="40"/>
    <n v="154.63"/>
    <x v="2"/>
    <x v="2"/>
    <x v="40"/>
  </r>
  <r>
    <x v="3"/>
    <x v="6"/>
    <x v="41"/>
    <n v="162.36000000000001"/>
    <x v="2"/>
    <x v="2"/>
    <x v="41"/>
  </r>
  <r>
    <x v="3"/>
    <x v="0"/>
    <x v="42"/>
    <n v="149.12"/>
    <x v="2"/>
    <x v="2"/>
    <x v="42"/>
  </r>
  <r>
    <x v="3"/>
    <x v="10"/>
    <x v="43"/>
    <n v="143.83000000000001"/>
    <x v="2"/>
    <x v="2"/>
    <x v="43"/>
  </r>
  <r>
    <x v="3"/>
    <x v="5"/>
    <x v="44"/>
    <n v="151.53"/>
    <x v="2"/>
    <x v="2"/>
    <x v="44"/>
  </r>
  <r>
    <x v="3"/>
    <x v="3"/>
    <x v="45"/>
    <n v="138.72"/>
    <x v="2"/>
    <x v="2"/>
    <x v="45"/>
  </r>
  <r>
    <x v="3"/>
    <x v="4"/>
    <x v="46"/>
    <n v="169.96"/>
    <x v="2"/>
    <x v="2"/>
    <x v="46"/>
  </r>
  <r>
    <x v="3"/>
    <x v="8"/>
    <x v="47"/>
    <n v="158.13999999999999"/>
    <x v="2"/>
    <x v="2"/>
    <x v="47"/>
  </r>
  <r>
    <x v="4"/>
    <x v="12"/>
    <x v="48"/>
    <m/>
    <x v="3"/>
    <x v="3"/>
    <x v="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9.89"/>
    <n v="161.63999999999999"/>
    <x v="0"/>
    <x v="0"/>
    <n v="49.03"/>
  </r>
  <r>
    <x v="0"/>
    <x v="1"/>
    <n v="29.63"/>
    <n v="171.8"/>
    <x v="0"/>
    <x v="0"/>
    <n v="49.94"/>
  </r>
  <r>
    <x v="0"/>
    <x v="2"/>
    <n v="28.52"/>
    <n v="170.13"/>
    <x v="0"/>
    <x v="0"/>
    <n v="26.39"/>
  </r>
  <r>
    <x v="0"/>
    <x v="3"/>
    <n v="28.39"/>
    <n v="170.54"/>
    <x v="0"/>
    <x v="0"/>
    <n v="49.72"/>
  </r>
  <r>
    <x v="0"/>
    <x v="4"/>
    <n v="28.23"/>
    <n v="152.38"/>
    <x v="0"/>
    <x v="0"/>
    <n v="44.77"/>
  </r>
  <r>
    <x v="0"/>
    <x v="5"/>
    <n v="28.17"/>
    <n v="167.58"/>
    <x v="0"/>
    <x v="0"/>
    <n v="43.73"/>
  </r>
  <r>
    <x v="0"/>
    <x v="6"/>
    <n v="28.06"/>
    <n v="167.93"/>
    <x v="0"/>
    <x v="0"/>
    <n v="45.4"/>
  </r>
  <r>
    <x v="0"/>
    <x v="7"/>
    <n v="27.88"/>
    <n v="171.66"/>
    <x v="0"/>
    <x v="0"/>
    <n v="41.95"/>
  </r>
  <r>
    <x v="0"/>
    <x v="8"/>
    <n v="27.82"/>
    <n v="155.32"/>
    <x v="0"/>
    <x v="0"/>
    <n v="36.17"/>
  </r>
  <r>
    <x v="0"/>
    <x v="9"/>
    <n v="27.54"/>
    <n v="165.82"/>
    <x v="0"/>
    <x v="0"/>
    <n v="53.14"/>
  </r>
  <r>
    <x v="0"/>
    <x v="10"/>
    <n v="27.45"/>
    <n v="148.04"/>
    <x v="0"/>
    <x v="0"/>
    <n v="36.76"/>
  </r>
  <r>
    <x v="0"/>
    <x v="11"/>
    <n v="25.06"/>
    <n v="166.52"/>
    <x v="0"/>
    <x v="0"/>
    <n v="49.89"/>
  </r>
  <r>
    <x v="1"/>
    <x v="9"/>
    <n v="22.41"/>
    <n v="138.11000000000001"/>
    <x v="1"/>
    <x v="1"/>
    <n v="44.38"/>
  </r>
  <r>
    <x v="1"/>
    <x v="3"/>
    <n v="22.17"/>
    <n v="117.47"/>
    <x v="1"/>
    <x v="1"/>
    <n v="46.98"/>
  </r>
  <r>
    <x v="1"/>
    <x v="0"/>
    <n v="21.73"/>
    <n v="125.39"/>
    <x v="1"/>
    <x v="1"/>
    <n v="56.12"/>
  </r>
  <r>
    <x v="1"/>
    <x v="11"/>
    <n v="21.03"/>
    <n v="133.30000000000001"/>
    <x v="1"/>
    <x v="1"/>
    <n v="57.33"/>
  </r>
  <r>
    <x v="1"/>
    <x v="5"/>
    <n v="20.81"/>
    <n v="144.87"/>
    <x v="1"/>
    <x v="1"/>
    <n v="57.5"/>
  </r>
  <r>
    <x v="1"/>
    <x v="6"/>
    <n v="20.68"/>
    <n v="152.04"/>
    <x v="1"/>
    <x v="1"/>
    <n v="52.37"/>
  </r>
  <r>
    <x v="1"/>
    <x v="2"/>
    <n v="20.32"/>
    <n v="124.33"/>
    <x v="1"/>
    <x v="1"/>
    <n v="50.18"/>
  </r>
  <r>
    <x v="1"/>
    <x v="8"/>
    <n v="20.14"/>
    <n v="119.88"/>
    <x v="1"/>
    <x v="1"/>
    <n v="47.59"/>
  </r>
  <r>
    <x v="1"/>
    <x v="4"/>
    <n v="20.010000000000002"/>
    <n v="139.30000000000001"/>
    <x v="1"/>
    <x v="1"/>
    <n v="56.81"/>
  </r>
  <r>
    <x v="1"/>
    <x v="10"/>
    <n v="19.82"/>
    <n v="145.01"/>
    <x v="1"/>
    <x v="1"/>
    <n v="48.99"/>
  </r>
  <r>
    <x v="1"/>
    <x v="1"/>
    <n v="19.72"/>
    <n v="146.58000000000001"/>
    <x v="1"/>
    <x v="1"/>
    <n v="56.1"/>
  </r>
  <r>
    <x v="1"/>
    <x v="7"/>
    <n v="19.54"/>
    <n v="128.22"/>
    <x v="1"/>
    <x v="1"/>
    <n v="55.92"/>
  </r>
  <r>
    <x v="2"/>
    <x v="6"/>
    <n v="17.78"/>
    <n v="85.24"/>
    <x v="2"/>
    <x v="1"/>
    <n v="69.790000000000006"/>
  </r>
  <r>
    <x v="2"/>
    <x v="9"/>
    <n v="17.579999999999998"/>
    <n v="85.29"/>
    <x v="2"/>
    <x v="1"/>
    <n v="71.92"/>
  </r>
  <r>
    <x v="2"/>
    <x v="11"/>
    <n v="17.46"/>
    <n v="95.75"/>
    <x v="2"/>
    <x v="1"/>
    <n v="68.06"/>
  </r>
  <r>
    <x v="2"/>
    <x v="4"/>
    <n v="16.579999999999998"/>
    <n v="80.59"/>
    <x v="2"/>
    <x v="1"/>
    <n v="71.319999999999993"/>
  </r>
  <r>
    <x v="2"/>
    <x v="2"/>
    <n v="16.46"/>
    <n v="92.28"/>
    <x v="2"/>
    <x v="1"/>
    <n v="75.33"/>
  </r>
  <r>
    <x v="3"/>
    <x v="9"/>
    <n v="16.37"/>
    <n v="147.02000000000001"/>
    <x v="2"/>
    <x v="2"/>
    <n v="75.67"/>
  </r>
  <r>
    <x v="2"/>
    <x v="0"/>
    <n v="16.21"/>
    <n v="80.88"/>
    <x v="2"/>
    <x v="1"/>
    <n v="72.77"/>
  </r>
  <r>
    <x v="2"/>
    <x v="7"/>
    <n v="16.12"/>
    <n v="89.99"/>
    <x v="2"/>
    <x v="1"/>
    <n v="78.34"/>
  </r>
  <r>
    <x v="2"/>
    <x v="1"/>
    <n v="15.47"/>
    <n v="62.93"/>
    <x v="2"/>
    <x v="1"/>
    <n v="76.89"/>
  </r>
  <r>
    <x v="2"/>
    <x v="3"/>
    <n v="15.25"/>
    <n v="88.58"/>
    <x v="2"/>
    <x v="1"/>
    <n v="79.650000000000006"/>
  </r>
  <r>
    <x v="2"/>
    <x v="8"/>
    <n v="14.8"/>
    <n v="68.7"/>
    <x v="2"/>
    <x v="1"/>
    <n v="65.05"/>
  </r>
  <r>
    <x v="3"/>
    <x v="11"/>
    <n v="14.15"/>
    <n v="122.22"/>
    <x v="2"/>
    <x v="2"/>
    <n v="71.64"/>
  </r>
  <r>
    <x v="2"/>
    <x v="10"/>
    <n v="13.88"/>
    <n v="77.709999999999994"/>
    <x v="2"/>
    <x v="1"/>
    <n v="77.260000000000005"/>
  </r>
  <r>
    <x v="3"/>
    <x v="7"/>
    <n v="13.79"/>
    <n v="154.71"/>
    <x v="2"/>
    <x v="2"/>
    <n v="73.209999999999994"/>
  </r>
  <r>
    <x v="2"/>
    <x v="5"/>
    <n v="13.61"/>
    <n v="67.64"/>
    <x v="2"/>
    <x v="1"/>
    <n v="81.55"/>
  </r>
  <r>
    <x v="3"/>
    <x v="2"/>
    <n v="13.34"/>
    <n v="141.63999999999999"/>
    <x v="2"/>
    <x v="2"/>
    <n v="71.8"/>
  </r>
  <r>
    <x v="3"/>
    <x v="1"/>
    <n v="13.3"/>
    <n v="154.63"/>
    <x v="2"/>
    <x v="2"/>
    <n v="76.209999999999994"/>
  </r>
  <r>
    <x v="3"/>
    <x v="6"/>
    <n v="13.27"/>
    <n v="162.36000000000001"/>
    <x v="2"/>
    <x v="2"/>
    <n v="72.53"/>
  </r>
  <r>
    <x v="3"/>
    <x v="0"/>
    <n v="12.92"/>
    <n v="149.12"/>
    <x v="2"/>
    <x v="2"/>
    <n v="72.28"/>
  </r>
  <r>
    <x v="3"/>
    <x v="10"/>
    <n v="12.9"/>
    <n v="143.83000000000001"/>
    <x v="2"/>
    <x v="2"/>
    <n v="66.5"/>
  </r>
  <r>
    <x v="3"/>
    <x v="5"/>
    <n v="12.67"/>
    <n v="151.53"/>
    <x v="2"/>
    <x v="2"/>
    <n v="75.38"/>
  </r>
  <r>
    <x v="3"/>
    <x v="3"/>
    <n v="11.52"/>
    <n v="138.72"/>
    <x v="2"/>
    <x v="2"/>
    <n v="72.22"/>
  </r>
  <r>
    <x v="3"/>
    <x v="4"/>
    <n v="10.08"/>
    <n v="169.96"/>
    <x v="2"/>
    <x v="2"/>
    <n v="71.209999999999994"/>
  </r>
  <r>
    <x v="3"/>
    <x v="8"/>
    <n v="9.9600000000000009"/>
    <n v="158.13999999999999"/>
    <x v="2"/>
    <x v="2"/>
    <n v="65.73"/>
  </r>
  <r>
    <x v="4"/>
    <x v="12"/>
    <m/>
    <m/>
    <x v="3"/>
    <x v="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161.63999999999999"/>
    <s v="RDS"/>
    <x v="0"/>
    <n v="49.03"/>
    <n v="158.26575100000002"/>
    <n v="123.70575100000001"/>
    <n v="34.560000000000016"/>
    <n v="141.351"/>
    <n v="106.79099999999998"/>
    <n v="16.914751000000024"/>
    <n v="123.70575100000001"/>
  </r>
  <r>
    <x v="0"/>
    <x v="1"/>
    <x v="1"/>
    <n v="171.8"/>
    <s v="RDS"/>
    <x v="0"/>
    <n v="49.94"/>
    <n v="157.624617"/>
    <n v="123.064617"/>
    <n v="34.56"/>
    <n v="140.857"/>
    <n v="106.297"/>
    <n v="16.767617000000001"/>
    <n v="123.064617"/>
  </r>
  <r>
    <x v="0"/>
    <x v="2"/>
    <x v="2"/>
    <n v="170.13"/>
    <s v="RDS"/>
    <x v="0"/>
    <n v="26.39"/>
    <n v="154.88746800000001"/>
    <n v="120.327468"/>
    <n v="34.560000000000016"/>
    <n v="138.74799999999999"/>
    <n v="104.18799999999997"/>
    <n v="16.139468000000022"/>
    <n v="120.327468"/>
  </r>
  <r>
    <x v="0"/>
    <x v="3"/>
    <x v="3"/>
    <n v="170.54"/>
    <s v="RDS"/>
    <x v="0"/>
    <n v="49.72"/>
    <n v="154.566901"/>
    <n v="120.006901"/>
    <n v="34.56"/>
    <n v="138.501"/>
    <n v="103.941"/>
    <n v="16.065900999999997"/>
    <n v="120.006901"/>
  </r>
  <r>
    <x v="0"/>
    <x v="4"/>
    <x v="4"/>
    <n v="152.38"/>
    <s v="RDS"/>
    <x v="0"/>
    <n v="44.77"/>
    <n v="154.17235700000001"/>
    <n v="119.612357"/>
    <n v="34.56"/>
    <n v="138.197"/>
    <n v="103.637"/>
    <n v="15.975357000000002"/>
    <n v="119.612357"/>
  </r>
  <r>
    <x v="0"/>
    <x v="5"/>
    <x v="5"/>
    <n v="167.58"/>
    <s v="RDS"/>
    <x v="0"/>
    <n v="43.73"/>
    <n v="154.02440300000001"/>
    <n v="119.464403"/>
    <n v="34.56"/>
    <n v="138.083"/>
    <n v="103.523"/>
    <n v="15.941403000000008"/>
    <n v="119.464403"/>
  </r>
  <r>
    <x v="0"/>
    <x v="6"/>
    <x v="6"/>
    <n v="167.93"/>
    <s v="RDS"/>
    <x v="0"/>
    <n v="45.4"/>
    <n v="153.75315399999999"/>
    <n v="119.19315399999999"/>
    <n v="34.56"/>
    <n v="137.874"/>
    <n v="103.31399999999999"/>
    <n v="15.879154"/>
    <n v="119.19315399999999"/>
  </r>
  <r>
    <x v="0"/>
    <x v="7"/>
    <x v="7"/>
    <n v="171.66"/>
    <s v="RDS"/>
    <x v="0"/>
    <n v="41.95"/>
    <n v="153.309292"/>
    <n v="118.749292"/>
    <n v="34.56"/>
    <n v="137.53199999999998"/>
    <n v="102.97199999999998"/>
    <n v="15.777292000000017"/>
    <n v="118.749292"/>
  </r>
  <r>
    <x v="0"/>
    <x v="8"/>
    <x v="8"/>
    <n v="155.32"/>
    <s v="RDS"/>
    <x v="0"/>
    <n v="36.17"/>
    <n v="153.161338"/>
    <n v="118.601338"/>
    <n v="34.56"/>
    <n v="137.41800000000001"/>
    <n v="102.858"/>
    <n v="15.743337999999994"/>
    <n v="118.601338"/>
  </r>
  <r>
    <x v="0"/>
    <x v="9"/>
    <x v="9"/>
    <n v="165.82"/>
    <s v="RDS"/>
    <x v="0"/>
    <n v="53.14"/>
    <n v="152.47088600000001"/>
    <n v="117.91088599999999"/>
    <n v="34.560000000000016"/>
    <n v="136.886"/>
    <n v="102.32599999999998"/>
    <n v="15.584886000000012"/>
    <n v="117.91088599999999"/>
  </r>
  <r>
    <x v="0"/>
    <x v="10"/>
    <x v="10"/>
    <n v="148.04"/>
    <s v="RDS"/>
    <x v="0"/>
    <n v="36.76"/>
    <n v="152.248955"/>
    <n v="117.68895499999999"/>
    <n v="34.56"/>
    <n v="136.715"/>
    <n v="102.155"/>
    <n v="15.533954999999992"/>
    <n v="117.68895499999999"/>
  </r>
  <r>
    <x v="0"/>
    <x v="11"/>
    <x v="11"/>
    <n v="166.52"/>
    <s v="RDS"/>
    <x v="0"/>
    <n v="49.89"/>
    <n v="146.35545400000001"/>
    <n v="111.79545400000001"/>
    <n v="34.56"/>
    <n v="132.17400000000001"/>
    <n v="97.614000000000004"/>
    <n v="14.181454000000002"/>
    <n v="111.79545400000001"/>
  </r>
  <r>
    <x v="1"/>
    <x v="9"/>
    <x v="12"/>
    <n v="138.11000000000001"/>
    <s v="S3"/>
    <x v="1"/>
    <n v="44.38"/>
    <n v="139.820819"/>
    <n v="105.260819"/>
    <n v="34.56"/>
    <n v="127.13900000000001"/>
    <n v="92.579000000000008"/>
    <n v="12.68181899999999"/>
    <n v="105.260819"/>
  </r>
  <r>
    <x v="1"/>
    <x v="3"/>
    <x v="13"/>
    <n v="117.47"/>
    <s v="S3"/>
    <x v="1"/>
    <n v="46.98"/>
    <n v="139.22900300000001"/>
    <n v="104.669003"/>
    <n v="34.56"/>
    <n v="126.68300000000001"/>
    <n v="92.123000000000005"/>
    <n v="12.546002999999999"/>
    <n v="104.669003"/>
  </r>
  <r>
    <x v="1"/>
    <x v="0"/>
    <x v="14"/>
    <n v="125.39"/>
    <s v="S3"/>
    <x v="1"/>
    <n v="56.12"/>
    <n v="138.14400699999999"/>
    <n v="103.584007"/>
    <n v="34.559999999999988"/>
    <n v="125.84700000000001"/>
    <n v="91.28700000000002"/>
    <n v="12.297006999999979"/>
    <n v="103.584007"/>
  </r>
  <r>
    <x v="1"/>
    <x v="11"/>
    <x v="15"/>
    <n v="133.30000000000001"/>
    <s v="S3"/>
    <x v="1"/>
    <n v="57.33"/>
    <n v="136.417877"/>
    <n v="101.857877"/>
    <n v="34.56"/>
    <n v="124.517"/>
    <n v="89.956999999999994"/>
    <n v="11.900877000000008"/>
    <n v="101.857877"/>
  </r>
  <r>
    <x v="1"/>
    <x v="5"/>
    <x v="16"/>
    <n v="144.87"/>
    <s v="S3"/>
    <x v="1"/>
    <n v="57.5"/>
    <n v="135.87537900000001"/>
    <n v="101.31537899999999"/>
    <n v="34.560000000000016"/>
    <n v="124.09899999999999"/>
    <n v="89.538999999999973"/>
    <n v="11.77637900000002"/>
    <n v="101.31537899999999"/>
  </r>
  <r>
    <x v="1"/>
    <x v="6"/>
    <x v="17"/>
    <n v="152.04"/>
    <s v="S3"/>
    <x v="1"/>
    <n v="52.37"/>
    <n v="135.554812"/>
    <n v="100.994812"/>
    <n v="34.56"/>
    <n v="123.852"/>
    <n v="89.292000000000002"/>
    <n v="11.702811999999994"/>
    <n v="100.994812"/>
  </r>
  <r>
    <x v="1"/>
    <x v="2"/>
    <x v="18"/>
    <n v="124.33"/>
    <s v="S3"/>
    <x v="1"/>
    <n v="50.18"/>
    <n v="134.66708800000001"/>
    <n v="100.107088"/>
    <n v="34.56"/>
    <n v="123.16800000000001"/>
    <n v="88.608000000000004"/>
    <n v="11.499088"/>
    <n v="100.107088"/>
  </r>
  <r>
    <x v="1"/>
    <x v="8"/>
    <x v="19"/>
    <n v="119.88"/>
    <s v="S3"/>
    <x v="1"/>
    <n v="47.59"/>
    <n v="134.22322600000001"/>
    <n v="99.663226000000009"/>
    <n v="34.56"/>
    <n v="122.82599999999999"/>
    <n v="88.265999999999991"/>
    <n v="11.397226000000018"/>
    <n v="99.663226000000009"/>
  </r>
  <r>
    <x v="1"/>
    <x v="4"/>
    <x v="20"/>
    <n v="139.30000000000001"/>
    <s v="S3"/>
    <x v="1"/>
    <n v="56.81"/>
    <n v="133.902659"/>
    <n v="99.342658999999998"/>
    <n v="34.56"/>
    <n v="122.57900000000001"/>
    <n v="88.019000000000005"/>
    <n v="11.323658999999992"/>
    <n v="99.342658999999998"/>
  </r>
  <r>
    <x v="1"/>
    <x v="10"/>
    <x v="21"/>
    <n v="145.01"/>
    <s v="S3"/>
    <x v="1"/>
    <n v="48.99"/>
    <n v="133.43413800000002"/>
    <n v="98.874138000000002"/>
    <n v="34.560000000000016"/>
    <n v="122.218"/>
    <n v="87.657999999999987"/>
    <n v="11.216138000000015"/>
    <n v="98.874138000000002"/>
  </r>
  <r>
    <x v="1"/>
    <x v="1"/>
    <x v="22"/>
    <n v="146.58000000000001"/>
    <s v="S3"/>
    <x v="1"/>
    <n v="56.1"/>
    <n v="133.18754799999999"/>
    <n v="98.62754799999999"/>
    <n v="34.56"/>
    <n v="122.02799999999999"/>
    <n v="87.467999999999989"/>
    <n v="11.159548000000001"/>
    <n v="98.62754799999999"/>
  </r>
  <r>
    <x v="1"/>
    <x v="7"/>
    <x v="23"/>
    <n v="128.22"/>
    <s v="S3"/>
    <x v="1"/>
    <n v="55.92"/>
    <n v="132.743686"/>
    <n v="98.183685999999994"/>
    <n v="34.56"/>
    <n v="121.68600000000001"/>
    <n v="87.126000000000005"/>
    <n v="11.05768599999999"/>
    <n v="98.183685999999994"/>
  </r>
  <r>
    <x v="2"/>
    <x v="6"/>
    <x v="24"/>
    <n v="85.24"/>
    <s v="EC2"/>
    <x v="1"/>
    <n v="69.790000000000006"/>
    <n v="128.40370200000001"/>
    <n v="93.843702000000008"/>
    <n v="34.56"/>
    <n v="118.34200000000001"/>
    <n v="83.782000000000011"/>
    <n v="10.061701999999997"/>
    <n v="93.843702000000008"/>
  </r>
  <r>
    <x v="2"/>
    <x v="9"/>
    <x v="25"/>
    <n v="85.29"/>
    <s v="EC2"/>
    <x v="1"/>
    <n v="71.92"/>
    <n v="127.910522"/>
    <n v="93.350521999999998"/>
    <n v="34.56"/>
    <n v="117.96199999999999"/>
    <n v="83.401999999999987"/>
    <n v="9.9485220000000112"/>
    <n v="93.350521999999998"/>
  </r>
  <r>
    <x v="2"/>
    <x v="11"/>
    <x v="26"/>
    <n v="95.75"/>
    <s v="EC2"/>
    <x v="1"/>
    <n v="68.06"/>
    <n v="127.614614"/>
    <n v="93.054614000000001"/>
    <n v="34.56"/>
    <n v="117.73400000000001"/>
    <n v="83.174000000000007"/>
    <n v="9.8806139999999942"/>
    <n v="93.054614000000001"/>
  </r>
  <r>
    <x v="2"/>
    <x v="4"/>
    <x v="27"/>
    <n v="80.59"/>
    <s v="EC2"/>
    <x v="1"/>
    <n v="71.319999999999993"/>
    <n v="125.444622"/>
    <n v="90.884621999999993"/>
    <n v="34.56"/>
    <n v="116.062"/>
    <n v="81.501999999999995"/>
    <n v="9.3826219999999978"/>
    <n v="90.884621999999993"/>
  </r>
  <r>
    <x v="2"/>
    <x v="2"/>
    <x v="28"/>
    <n v="92.28"/>
    <s v="EC2"/>
    <x v="1"/>
    <n v="75.33"/>
    <n v="125.14871400000001"/>
    <n v="90.58871400000001"/>
    <n v="34.56"/>
    <n v="115.834"/>
    <n v="81.274000000000001"/>
    <n v="9.3147140000000093"/>
    <n v="90.58871400000001"/>
  </r>
  <r>
    <x v="3"/>
    <x v="9"/>
    <x v="29"/>
    <n v="147.02000000000001"/>
    <s v="EC2"/>
    <x v="2"/>
    <n v="75.67"/>
    <n v="124.926783"/>
    <n v="90.366782999999998"/>
    <n v="34.56"/>
    <n v="115.66300000000001"/>
    <n v="81.103000000000009"/>
    <n v="9.2637829999999894"/>
    <n v="90.366782999999998"/>
  </r>
  <r>
    <x v="2"/>
    <x v="0"/>
    <x v="30"/>
    <n v="80.88"/>
    <s v="EC2"/>
    <x v="1"/>
    <n v="72.77"/>
    <n v="124.532239"/>
    <n v="89.972239000000002"/>
    <n v="34.56"/>
    <n v="115.35900000000001"/>
    <n v="80.799000000000007"/>
    <n v="9.1732389999999953"/>
    <n v="89.972239000000002"/>
  </r>
  <r>
    <x v="2"/>
    <x v="7"/>
    <x v="31"/>
    <n v="89.99"/>
    <s v="EC2"/>
    <x v="1"/>
    <n v="78.34"/>
    <n v="124.31030800000001"/>
    <n v="89.750308000000004"/>
    <n v="34.56"/>
    <n v="115.188"/>
    <n v="80.628"/>
    <n v="9.1223080000000039"/>
    <n v="89.750308000000004"/>
  </r>
  <r>
    <x v="2"/>
    <x v="1"/>
    <x v="32"/>
    <n v="62.93"/>
    <s v="EC2"/>
    <x v="1"/>
    <n v="76.89"/>
    <n v="122.70747299999999"/>
    <n v="88.147472999999991"/>
    <n v="34.56"/>
    <n v="113.953"/>
    <n v="79.393000000000001"/>
    <n v="8.7544729999999902"/>
    <n v="88.147472999999991"/>
  </r>
  <r>
    <x v="2"/>
    <x v="3"/>
    <x v="33"/>
    <n v="88.58"/>
    <s v="EC2"/>
    <x v="1"/>
    <n v="79.650000000000006"/>
    <n v="122.164975"/>
    <n v="87.604974999999996"/>
    <n v="34.56"/>
    <n v="113.535"/>
    <n v="78.974999999999994"/>
    <n v="8.6299750000000017"/>
    <n v="87.604974999999996"/>
  </r>
  <r>
    <x v="2"/>
    <x v="8"/>
    <x v="34"/>
    <n v="68.7"/>
    <s v="EC2"/>
    <x v="1"/>
    <n v="65.05"/>
    <n v="121.05531999999999"/>
    <n v="86.495319999999992"/>
    <n v="34.56"/>
    <n v="112.68"/>
    <n v="78.12"/>
    <n v="8.3753199999999879"/>
    <n v="86.495319999999992"/>
  </r>
  <r>
    <x v="3"/>
    <x v="11"/>
    <x v="35"/>
    <n v="122.22"/>
    <s v="EC2"/>
    <x v="2"/>
    <n v="71.64"/>
    <n v="119.452485"/>
    <n v="84.892484999999994"/>
    <n v="34.56"/>
    <n v="111.44499999999999"/>
    <n v="76.884999999999991"/>
    <n v="8.0074850000000026"/>
    <n v="84.892484999999994"/>
  </r>
  <r>
    <x v="2"/>
    <x v="10"/>
    <x v="36"/>
    <n v="77.709999999999994"/>
    <s v="EC2"/>
    <x v="1"/>
    <n v="77.260000000000005"/>
    <n v="118.786692"/>
    <n v="84.226692"/>
    <n v="34.56"/>
    <n v="110.932"/>
    <n v="76.372"/>
    <n v="7.854692"/>
    <n v="84.226692"/>
  </r>
  <r>
    <x v="3"/>
    <x v="7"/>
    <x v="37"/>
    <n v="154.71"/>
    <s v="EC2"/>
    <x v="2"/>
    <n v="73.209999999999994"/>
    <n v="118.564761"/>
    <n v="84.004761000000002"/>
    <n v="34.56"/>
    <n v="110.761"/>
    <n v="76.200999999999993"/>
    <n v="7.8037610000000086"/>
    <n v="84.004761000000002"/>
  </r>
  <r>
    <x v="2"/>
    <x v="5"/>
    <x v="38"/>
    <n v="67.64"/>
    <s v="EC2"/>
    <x v="1"/>
    <n v="81.55"/>
    <n v="118.12089900000001"/>
    <n v="83.560899000000006"/>
    <n v="34.56"/>
    <n v="110.419"/>
    <n v="75.858999999999995"/>
    <n v="7.7018990000000116"/>
    <n v="83.560899000000006"/>
  </r>
  <r>
    <x v="3"/>
    <x v="2"/>
    <x v="39"/>
    <n v="141.63999999999999"/>
    <s v="EC2"/>
    <x v="2"/>
    <n v="71.8"/>
    <n v="117.455106"/>
    <n v="82.895105999999998"/>
    <n v="34.56"/>
    <n v="109.90600000000001"/>
    <n v="75.346000000000004"/>
    <n v="7.5491059999999948"/>
    <n v="82.895105999999998"/>
  </r>
  <r>
    <x v="3"/>
    <x v="1"/>
    <x v="40"/>
    <n v="154.63"/>
    <s v="EC2"/>
    <x v="2"/>
    <n v="76.209999999999994"/>
    <n v="117.35647"/>
    <n v="82.796469999999999"/>
    <n v="34.56"/>
    <n v="109.83"/>
    <n v="75.27"/>
    <n v="7.5264700000000033"/>
    <n v="82.796469999999999"/>
  </r>
  <r>
    <x v="3"/>
    <x v="6"/>
    <x v="41"/>
    <n v="162.36000000000001"/>
    <s v="EC2"/>
    <x v="2"/>
    <n v="72.53"/>
    <n v="117.282493"/>
    <n v="82.722493"/>
    <n v="34.56"/>
    <n v="109.773"/>
    <n v="75.212999999999994"/>
    <n v="7.5094930000000062"/>
    <n v="82.722493"/>
  </r>
  <r>
    <x v="3"/>
    <x v="0"/>
    <x v="42"/>
    <n v="149.12"/>
    <s v="EC2"/>
    <x v="2"/>
    <n v="72.28"/>
    <n v="116.41942800000001"/>
    <n v="81.859428000000008"/>
    <n v="34.56"/>
    <n v="109.108"/>
    <n v="74.548000000000002"/>
    <n v="7.3114280000000065"/>
    <n v="81.859428000000008"/>
  </r>
  <r>
    <x v="3"/>
    <x v="10"/>
    <x v="43"/>
    <n v="143.83000000000001"/>
    <s v="EC2"/>
    <x v="2"/>
    <n v="66.5"/>
    <n v="116.37011000000001"/>
    <n v="81.810110000000009"/>
    <n v="34.56"/>
    <n v="109.07"/>
    <n v="74.509999999999991"/>
    <n v="7.3001100000000179"/>
    <n v="81.810110000000009"/>
  </r>
  <r>
    <x v="3"/>
    <x v="5"/>
    <x v="44"/>
    <n v="151.53"/>
    <s v="EC2"/>
    <x v="2"/>
    <n v="75.38"/>
    <n v="115.802953"/>
    <n v="81.242953"/>
    <n v="34.56"/>
    <n v="108.63300000000001"/>
    <n v="74.073000000000008"/>
    <n v="7.1699529999999925"/>
    <n v="81.242953"/>
  </r>
  <r>
    <x v="3"/>
    <x v="3"/>
    <x v="45"/>
    <n v="138.72"/>
    <s v="EC2"/>
    <x v="2"/>
    <n v="72.22"/>
    <n v="112.967168"/>
    <n v="78.407167999999999"/>
    <n v="34.56"/>
    <n v="106.44800000000001"/>
    <n v="71.888000000000005"/>
    <n v="6.5191679999999934"/>
    <n v="78.407167999999999"/>
  </r>
  <r>
    <x v="3"/>
    <x v="4"/>
    <x v="46"/>
    <n v="169.96"/>
    <s v="EC2"/>
    <x v="2"/>
    <n v="71.209999999999994"/>
    <n v="109.41627200000001"/>
    <n v="74.856272000000004"/>
    <n v="34.56"/>
    <n v="103.712"/>
    <n v="69.152000000000001"/>
    <n v="5.7042720000000031"/>
    <n v="74.856272000000004"/>
  </r>
  <r>
    <x v="3"/>
    <x v="8"/>
    <x v="47"/>
    <n v="158.13999999999999"/>
    <s v="EC2"/>
    <x v="2"/>
    <n v="65.73"/>
    <n v="109.12036400000001"/>
    <n v="74.560364000000007"/>
    <n v="34.56"/>
    <n v="103.48400000000001"/>
    <n v="68.924000000000007"/>
    <n v="5.6363640000000004"/>
    <n v="74.56036400000000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2025-04"/>
    <n v="29.89"/>
    <n v="161.63999999999999"/>
    <x v="0"/>
    <x v="0"/>
    <n v="49.03"/>
    <n v="158.26575100000002"/>
    <n v="123.70575100000001"/>
    <n v="34.560000000000016"/>
    <n v="141.351"/>
    <n v="106.79099999999998"/>
    <n v="16.914751000000024"/>
    <n v="123.70575100000001"/>
  </r>
  <r>
    <x v="0"/>
    <s v="2024-08"/>
    <n v="29.63"/>
    <n v="171.8"/>
    <x v="0"/>
    <x v="0"/>
    <n v="49.94"/>
    <n v="157.624617"/>
    <n v="123.064617"/>
    <n v="34.56"/>
    <n v="140.857"/>
    <n v="106.297"/>
    <n v="16.767617000000001"/>
    <n v="123.064617"/>
  </r>
  <r>
    <x v="0"/>
    <s v="2025-02"/>
    <n v="28.52"/>
    <n v="170.13"/>
    <x v="0"/>
    <x v="0"/>
    <n v="26.39"/>
    <n v="154.88746800000001"/>
    <n v="120.327468"/>
    <n v="34.560000000000016"/>
    <n v="138.74799999999999"/>
    <n v="104.18799999999997"/>
    <n v="16.139468000000022"/>
    <n v="120.327468"/>
  </r>
  <r>
    <x v="0"/>
    <s v="2024-10"/>
    <n v="28.39"/>
    <n v="170.54"/>
    <x v="0"/>
    <x v="0"/>
    <n v="49.72"/>
    <n v="154.566901"/>
    <n v="120.006901"/>
    <n v="34.56"/>
    <n v="138.501"/>
    <n v="103.941"/>
    <n v="16.065900999999997"/>
    <n v="120.006901"/>
  </r>
  <r>
    <x v="0"/>
    <s v="2025-03"/>
    <n v="28.23"/>
    <n v="152.38"/>
    <x v="0"/>
    <x v="0"/>
    <n v="44.77"/>
    <n v="154.17235700000001"/>
    <n v="119.612357"/>
    <n v="34.56"/>
    <n v="138.197"/>
    <n v="103.637"/>
    <n v="15.975357000000002"/>
    <n v="119.612357"/>
  </r>
  <r>
    <x v="0"/>
    <s v="2024-11"/>
    <n v="28.17"/>
    <n v="167.58"/>
    <x v="0"/>
    <x v="0"/>
    <n v="43.73"/>
    <n v="154.02440300000001"/>
    <n v="119.464403"/>
    <n v="34.56"/>
    <n v="138.083"/>
    <n v="103.523"/>
    <n v="15.941403000000008"/>
    <n v="119.464403"/>
  </r>
  <r>
    <x v="0"/>
    <s v="2024-12"/>
    <n v="28.06"/>
    <n v="167.93"/>
    <x v="0"/>
    <x v="0"/>
    <n v="45.4"/>
    <n v="153.75315399999999"/>
    <n v="119.19315399999999"/>
    <n v="34.56"/>
    <n v="137.874"/>
    <n v="103.31399999999999"/>
    <n v="15.879154"/>
    <n v="119.19315399999999"/>
  </r>
  <r>
    <x v="0"/>
    <s v="2024-09"/>
    <n v="27.88"/>
    <n v="171.66"/>
    <x v="0"/>
    <x v="0"/>
    <n v="41.95"/>
    <n v="153.309292"/>
    <n v="118.749292"/>
    <n v="34.56"/>
    <n v="137.53199999999998"/>
    <n v="102.97199999999998"/>
    <n v="15.777292000000017"/>
    <n v="118.749292"/>
  </r>
  <r>
    <x v="0"/>
    <s v="2024-05"/>
    <n v="27.82"/>
    <n v="155.32"/>
    <x v="0"/>
    <x v="0"/>
    <n v="36.17"/>
    <n v="153.161338"/>
    <n v="118.601338"/>
    <n v="34.56"/>
    <n v="137.41800000000001"/>
    <n v="102.858"/>
    <n v="15.743337999999994"/>
    <n v="118.601338"/>
  </r>
  <r>
    <x v="0"/>
    <s v="2024-06"/>
    <n v="27.54"/>
    <n v="165.82"/>
    <x v="0"/>
    <x v="0"/>
    <n v="53.14"/>
    <n v="152.47088600000001"/>
    <n v="117.91088599999999"/>
    <n v="34.560000000000016"/>
    <n v="136.886"/>
    <n v="102.32599999999998"/>
    <n v="15.584886000000012"/>
    <n v="117.91088599999999"/>
  </r>
  <r>
    <x v="0"/>
    <s v="2025-01"/>
    <n v="27.45"/>
    <n v="148.04"/>
    <x v="0"/>
    <x v="0"/>
    <n v="36.76"/>
    <n v="152.248955"/>
    <n v="117.68895499999999"/>
    <n v="34.56"/>
    <n v="136.715"/>
    <n v="102.155"/>
    <n v="15.533954999999992"/>
    <n v="117.68895499999999"/>
  </r>
  <r>
    <x v="0"/>
    <s v="2024-07"/>
    <n v="25.06"/>
    <n v="166.52"/>
    <x v="0"/>
    <x v="0"/>
    <n v="49.89"/>
    <n v="146.35545400000001"/>
    <n v="111.79545400000001"/>
    <n v="34.56"/>
    <n v="132.17400000000001"/>
    <n v="97.614000000000004"/>
    <n v="14.181454000000002"/>
    <n v="111.79545400000001"/>
  </r>
  <r>
    <x v="1"/>
    <s v="2024-06"/>
    <n v="22.41"/>
    <n v="138.11000000000001"/>
    <x v="1"/>
    <x v="1"/>
    <n v="44.38"/>
    <n v="139.820819"/>
    <n v="105.260819"/>
    <n v="34.56"/>
    <n v="127.13900000000001"/>
    <n v="92.579000000000008"/>
    <n v="12.68181899999999"/>
    <n v="105.260819"/>
  </r>
  <r>
    <x v="1"/>
    <s v="2024-10"/>
    <n v="22.17"/>
    <n v="117.47"/>
    <x v="1"/>
    <x v="1"/>
    <n v="46.98"/>
    <n v="139.22900300000001"/>
    <n v="104.669003"/>
    <n v="34.56"/>
    <n v="126.68300000000001"/>
    <n v="92.123000000000005"/>
    <n v="12.546002999999999"/>
    <n v="104.669003"/>
  </r>
  <r>
    <x v="1"/>
    <s v="2025-04"/>
    <n v="21.73"/>
    <n v="125.39"/>
    <x v="1"/>
    <x v="1"/>
    <n v="56.12"/>
    <n v="138.14400699999999"/>
    <n v="103.584007"/>
    <n v="34.559999999999988"/>
    <n v="125.84700000000001"/>
    <n v="91.28700000000002"/>
    <n v="12.297006999999979"/>
    <n v="103.584007"/>
  </r>
  <r>
    <x v="1"/>
    <s v="2024-07"/>
    <n v="21.03"/>
    <n v="133.30000000000001"/>
    <x v="1"/>
    <x v="1"/>
    <n v="57.33"/>
    <n v="136.417877"/>
    <n v="101.857877"/>
    <n v="34.56"/>
    <n v="124.517"/>
    <n v="89.956999999999994"/>
    <n v="11.900877000000008"/>
    <n v="101.857877"/>
  </r>
  <r>
    <x v="1"/>
    <s v="2024-11"/>
    <n v="20.81"/>
    <n v="144.87"/>
    <x v="1"/>
    <x v="1"/>
    <n v="57.5"/>
    <n v="135.87537900000001"/>
    <n v="101.31537899999999"/>
    <n v="34.560000000000016"/>
    <n v="124.09899999999999"/>
    <n v="89.538999999999973"/>
    <n v="11.77637900000002"/>
    <n v="101.31537899999999"/>
  </r>
  <r>
    <x v="1"/>
    <s v="2024-12"/>
    <n v="20.68"/>
    <n v="152.04"/>
    <x v="1"/>
    <x v="1"/>
    <n v="52.37"/>
    <n v="135.554812"/>
    <n v="100.994812"/>
    <n v="34.56"/>
    <n v="123.852"/>
    <n v="89.292000000000002"/>
    <n v="11.702811999999994"/>
    <n v="100.994812"/>
  </r>
  <r>
    <x v="1"/>
    <s v="2025-02"/>
    <n v="20.32"/>
    <n v="124.33"/>
    <x v="1"/>
    <x v="1"/>
    <n v="50.18"/>
    <n v="134.66708800000001"/>
    <n v="100.107088"/>
    <n v="34.56"/>
    <n v="123.16800000000001"/>
    <n v="88.608000000000004"/>
    <n v="11.499088"/>
    <n v="100.107088"/>
  </r>
  <r>
    <x v="1"/>
    <s v="2024-05"/>
    <n v="20.14"/>
    <n v="119.88"/>
    <x v="1"/>
    <x v="1"/>
    <n v="47.59"/>
    <n v="134.22322600000001"/>
    <n v="99.663226000000009"/>
    <n v="34.56"/>
    <n v="122.82599999999999"/>
    <n v="88.265999999999991"/>
    <n v="11.397226000000018"/>
    <n v="99.663226000000009"/>
  </r>
  <r>
    <x v="1"/>
    <s v="2025-03"/>
    <n v="20.010000000000002"/>
    <n v="139.30000000000001"/>
    <x v="1"/>
    <x v="1"/>
    <n v="56.81"/>
    <n v="133.902659"/>
    <n v="99.342658999999998"/>
    <n v="34.56"/>
    <n v="122.57900000000001"/>
    <n v="88.019000000000005"/>
    <n v="11.323658999999992"/>
    <n v="99.342658999999998"/>
  </r>
  <r>
    <x v="1"/>
    <s v="2025-01"/>
    <n v="19.82"/>
    <n v="145.01"/>
    <x v="1"/>
    <x v="1"/>
    <n v="48.99"/>
    <n v="133.43413800000002"/>
    <n v="98.874138000000002"/>
    <n v="34.560000000000016"/>
    <n v="122.218"/>
    <n v="87.657999999999987"/>
    <n v="11.216138000000015"/>
    <n v="98.874138000000002"/>
  </r>
  <r>
    <x v="1"/>
    <s v="2024-08"/>
    <n v="19.72"/>
    <n v="146.58000000000001"/>
    <x v="1"/>
    <x v="1"/>
    <n v="56.1"/>
    <n v="133.18754799999999"/>
    <n v="98.62754799999999"/>
    <n v="34.56"/>
    <n v="122.02799999999999"/>
    <n v="87.467999999999989"/>
    <n v="11.159548000000001"/>
    <n v="98.62754799999999"/>
  </r>
  <r>
    <x v="1"/>
    <s v="2024-09"/>
    <n v="19.54"/>
    <n v="128.22"/>
    <x v="1"/>
    <x v="1"/>
    <n v="55.92"/>
    <n v="132.743686"/>
    <n v="98.183685999999994"/>
    <n v="34.56"/>
    <n v="121.68600000000001"/>
    <n v="87.126000000000005"/>
    <n v="11.05768599999999"/>
    <n v="98.183685999999994"/>
  </r>
  <r>
    <x v="2"/>
    <s v="2024-12"/>
    <n v="17.78"/>
    <n v="85.24"/>
    <x v="2"/>
    <x v="1"/>
    <n v="69.790000000000006"/>
    <n v="128.40370200000001"/>
    <n v="93.843702000000008"/>
    <n v="34.56"/>
    <n v="118.34200000000001"/>
    <n v="83.782000000000011"/>
    <n v="10.061701999999997"/>
    <n v="93.843702000000008"/>
  </r>
  <r>
    <x v="2"/>
    <s v="2024-06"/>
    <n v="17.579999999999998"/>
    <n v="85.29"/>
    <x v="2"/>
    <x v="1"/>
    <n v="71.92"/>
    <n v="127.910522"/>
    <n v="93.350521999999998"/>
    <n v="34.56"/>
    <n v="117.96199999999999"/>
    <n v="83.401999999999987"/>
    <n v="9.9485220000000112"/>
    <n v="93.350521999999998"/>
  </r>
  <r>
    <x v="2"/>
    <s v="2024-07"/>
    <n v="17.46"/>
    <n v="95.75"/>
    <x v="2"/>
    <x v="1"/>
    <n v="68.06"/>
    <n v="127.614614"/>
    <n v="93.054614000000001"/>
    <n v="34.56"/>
    <n v="117.73400000000001"/>
    <n v="83.174000000000007"/>
    <n v="9.8806139999999942"/>
    <n v="93.054614000000001"/>
  </r>
  <r>
    <x v="2"/>
    <s v="2025-03"/>
    <n v="16.579999999999998"/>
    <n v="80.59"/>
    <x v="2"/>
    <x v="1"/>
    <n v="71.319999999999993"/>
    <n v="125.444622"/>
    <n v="90.884621999999993"/>
    <n v="34.56"/>
    <n v="116.062"/>
    <n v="81.501999999999995"/>
    <n v="9.3826219999999978"/>
    <n v="90.884621999999993"/>
  </r>
  <r>
    <x v="2"/>
    <s v="2025-02"/>
    <n v="16.46"/>
    <n v="92.28"/>
    <x v="2"/>
    <x v="1"/>
    <n v="75.33"/>
    <n v="125.14871400000001"/>
    <n v="90.58871400000001"/>
    <n v="34.56"/>
    <n v="115.834"/>
    <n v="81.274000000000001"/>
    <n v="9.3147140000000093"/>
    <n v="90.58871400000001"/>
  </r>
  <r>
    <x v="3"/>
    <s v="2024-06"/>
    <n v="16.37"/>
    <n v="147.02000000000001"/>
    <x v="2"/>
    <x v="2"/>
    <n v="75.67"/>
    <n v="124.926783"/>
    <n v="90.366782999999998"/>
    <n v="34.56"/>
    <n v="115.66300000000001"/>
    <n v="81.103000000000009"/>
    <n v="9.2637829999999894"/>
    <n v="90.366782999999998"/>
  </r>
  <r>
    <x v="2"/>
    <s v="2025-04"/>
    <n v="16.21"/>
    <n v="80.88"/>
    <x v="2"/>
    <x v="1"/>
    <n v="72.77"/>
    <n v="124.532239"/>
    <n v="89.972239000000002"/>
    <n v="34.56"/>
    <n v="115.35900000000001"/>
    <n v="80.799000000000007"/>
    <n v="9.1732389999999953"/>
    <n v="89.972239000000002"/>
  </r>
  <r>
    <x v="2"/>
    <s v="2024-09"/>
    <n v="16.12"/>
    <n v="89.99"/>
    <x v="2"/>
    <x v="1"/>
    <n v="78.34"/>
    <n v="124.31030800000001"/>
    <n v="89.750308000000004"/>
    <n v="34.56"/>
    <n v="115.188"/>
    <n v="80.628"/>
    <n v="9.1223080000000039"/>
    <n v="89.750308000000004"/>
  </r>
  <r>
    <x v="2"/>
    <s v="2024-08"/>
    <n v="15.47"/>
    <n v="62.93"/>
    <x v="2"/>
    <x v="1"/>
    <n v="76.89"/>
    <n v="122.70747299999999"/>
    <n v="88.147472999999991"/>
    <n v="34.56"/>
    <n v="113.953"/>
    <n v="79.393000000000001"/>
    <n v="8.7544729999999902"/>
    <n v="88.147472999999991"/>
  </r>
  <r>
    <x v="2"/>
    <s v="2024-10"/>
    <n v="15.25"/>
    <n v="88.58"/>
    <x v="2"/>
    <x v="1"/>
    <n v="79.650000000000006"/>
    <n v="122.164975"/>
    <n v="87.604974999999996"/>
    <n v="34.56"/>
    <n v="113.535"/>
    <n v="78.974999999999994"/>
    <n v="8.6299750000000017"/>
    <n v="87.604974999999996"/>
  </r>
  <r>
    <x v="2"/>
    <s v="2024-05"/>
    <n v="14.8"/>
    <n v="68.7"/>
    <x v="2"/>
    <x v="1"/>
    <n v="65.05"/>
    <n v="121.05531999999999"/>
    <n v="86.495319999999992"/>
    <n v="34.56"/>
    <n v="112.68"/>
    <n v="78.12"/>
    <n v="8.3753199999999879"/>
    <n v="86.495319999999992"/>
  </r>
  <r>
    <x v="3"/>
    <s v="2024-07"/>
    <n v="14.15"/>
    <n v="122.22"/>
    <x v="2"/>
    <x v="2"/>
    <n v="71.64"/>
    <n v="119.452485"/>
    <n v="84.892484999999994"/>
    <n v="34.56"/>
    <n v="111.44499999999999"/>
    <n v="76.884999999999991"/>
    <n v="8.0074850000000026"/>
    <n v="84.892484999999994"/>
  </r>
  <r>
    <x v="2"/>
    <s v="2025-01"/>
    <n v="13.88"/>
    <n v="77.709999999999994"/>
    <x v="2"/>
    <x v="1"/>
    <n v="77.260000000000005"/>
    <n v="118.786692"/>
    <n v="84.226692"/>
    <n v="34.56"/>
    <n v="110.932"/>
    <n v="76.372"/>
    <n v="7.854692"/>
    <n v="84.226692"/>
  </r>
  <r>
    <x v="3"/>
    <s v="2024-09"/>
    <n v="13.79"/>
    <n v="154.71"/>
    <x v="2"/>
    <x v="2"/>
    <n v="73.209999999999994"/>
    <n v="118.564761"/>
    <n v="84.004761000000002"/>
    <n v="34.56"/>
    <n v="110.761"/>
    <n v="76.200999999999993"/>
    <n v="7.8037610000000086"/>
    <n v="84.004761000000002"/>
  </r>
  <r>
    <x v="2"/>
    <s v="2024-11"/>
    <n v="13.61"/>
    <n v="67.64"/>
    <x v="2"/>
    <x v="1"/>
    <n v="81.55"/>
    <n v="118.12089900000001"/>
    <n v="83.560899000000006"/>
    <n v="34.56"/>
    <n v="110.419"/>
    <n v="75.858999999999995"/>
    <n v="7.7018990000000116"/>
    <n v="83.560899000000006"/>
  </r>
  <r>
    <x v="3"/>
    <s v="2025-02"/>
    <n v="13.34"/>
    <n v="141.63999999999999"/>
    <x v="2"/>
    <x v="2"/>
    <n v="71.8"/>
    <n v="117.455106"/>
    <n v="82.895105999999998"/>
    <n v="34.56"/>
    <n v="109.90600000000001"/>
    <n v="75.346000000000004"/>
    <n v="7.5491059999999948"/>
    <n v="82.895105999999998"/>
  </r>
  <r>
    <x v="3"/>
    <s v="2024-08"/>
    <n v="13.3"/>
    <n v="154.63"/>
    <x v="2"/>
    <x v="2"/>
    <n v="76.209999999999994"/>
    <n v="117.35647"/>
    <n v="82.796469999999999"/>
    <n v="34.56"/>
    <n v="109.83"/>
    <n v="75.27"/>
    <n v="7.5264700000000033"/>
    <n v="82.796469999999999"/>
  </r>
  <r>
    <x v="3"/>
    <s v="2024-12"/>
    <n v="13.27"/>
    <n v="162.36000000000001"/>
    <x v="2"/>
    <x v="2"/>
    <n v="72.53"/>
    <n v="117.282493"/>
    <n v="82.722493"/>
    <n v="34.56"/>
    <n v="109.773"/>
    <n v="75.212999999999994"/>
    <n v="7.5094930000000062"/>
    <n v="82.722493"/>
  </r>
  <r>
    <x v="3"/>
    <s v="2025-04"/>
    <n v="12.92"/>
    <n v="149.12"/>
    <x v="2"/>
    <x v="2"/>
    <n v="72.28"/>
    <n v="116.41942800000001"/>
    <n v="81.859428000000008"/>
    <n v="34.56"/>
    <n v="109.108"/>
    <n v="74.548000000000002"/>
    <n v="7.3114280000000065"/>
    <n v="81.859428000000008"/>
  </r>
  <r>
    <x v="3"/>
    <s v="2025-01"/>
    <n v="12.9"/>
    <n v="143.83000000000001"/>
    <x v="2"/>
    <x v="2"/>
    <n v="66.5"/>
    <n v="116.37011000000001"/>
    <n v="81.810110000000009"/>
    <n v="34.56"/>
    <n v="109.07"/>
    <n v="74.509999999999991"/>
    <n v="7.3001100000000179"/>
    <n v="81.810110000000009"/>
  </r>
  <r>
    <x v="3"/>
    <s v="2024-11"/>
    <n v="12.67"/>
    <n v="151.53"/>
    <x v="2"/>
    <x v="2"/>
    <n v="75.38"/>
    <n v="115.802953"/>
    <n v="81.242953"/>
    <n v="34.56"/>
    <n v="108.63300000000001"/>
    <n v="74.073000000000008"/>
    <n v="7.1699529999999925"/>
    <n v="81.242953"/>
  </r>
  <r>
    <x v="3"/>
    <s v="2024-10"/>
    <n v="11.52"/>
    <n v="138.72"/>
    <x v="2"/>
    <x v="2"/>
    <n v="72.22"/>
    <n v="112.967168"/>
    <n v="78.407167999999999"/>
    <n v="34.56"/>
    <n v="106.44800000000001"/>
    <n v="71.888000000000005"/>
    <n v="6.5191679999999934"/>
    <n v="78.407167999999999"/>
  </r>
  <r>
    <x v="3"/>
    <s v="2025-03"/>
    <n v="10.08"/>
    <n v="169.96"/>
    <x v="2"/>
    <x v="2"/>
    <n v="71.209999999999994"/>
    <n v="109.41627200000001"/>
    <n v="74.856272000000004"/>
    <n v="34.56"/>
    <n v="103.712"/>
    <n v="69.152000000000001"/>
    <n v="5.7042720000000031"/>
    <n v="74.856272000000004"/>
  </r>
  <r>
    <x v="3"/>
    <s v="2024-05"/>
    <n v="9.9600000000000009"/>
    <n v="158.13999999999999"/>
    <x v="2"/>
    <x v="2"/>
    <n v="65.73"/>
    <n v="109.12036400000001"/>
    <n v="74.560364000000007"/>
    <n v="34.56"/>
    <n v="103.48400000000001"/>
    <n v="68.924000000000007"/>
    <n v="5.6363640000000004"/>
    <n v="74.560364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708764-8F6D-410F-9AF8-DE2560D95BD8}" name="Cost Breakdown Analysis" cacheId="1" applyNumberFormats="0" applyBorderFormats="0" applyFontFormats="0" applyPatternFormats="0" applyAlignmentFormats="0" applyWidthHeightFormats="1" dataCaption="Values" missingCaption="0" updatedVersion="8" minRefreshableVersion="3" useAutoFormatting="1" itemPrintTitles="1" mergeItem="1" createdVersion="8" indent="0" compact="0" compactData="0" gridDropZones="1" multipleFieldFilters="0" chartFormat="10">
  <location ref="A11:E25" firstHeaderRow="1" firstDataRow="2" firstDataCol="1" rowPageCount="4" colPageCount="1"/>
  <pivotFields count="7">
    <pivotField axis="axisPage" compact="0" outline="0" subtotalTop="0" multipleItemSelectionAllowed="1" showAll="0" defaultSubtotal="0">
      <items count="5">
        <item x="2"/>
        <item x="3"/>
        <item x="0"/>
        <item x="1"/>
        <item sd="0" x="4"/>
      </items>
      <extLst>
        <ext xmlns:x14="http://schemas.microsoft.com/office/spreadsheetml/2009/9/main" uri="{2946ED86-A175-432a-8AC1-64E0C546D7DE}">
          <x14:pivotField fillDownLabels="1"/>
        </ext>
      </extLst>
    </pivotField>
    <pivotField axis="axisRow" compact="0" outline="0" subtotalTop="0" showAll="0" sortType="ascending" defaultSubtotal="0">
      <items count="13">
        <item x="8"/>
        <item x="9"/>
        <item x="11"/>
        <item x="1"/>
        <item x="7"/>
        <item x="3"/>
        <item x="5"/>
        <item x="6"/>
        <item x="10"/>
        <item x="2"/>
        <item x="4"/>
        <item x="0"/>
        <item x="12"/>
      </items>
      <extLst>
        <ext xmlns:x14="http://schemas.microsoft.com/office/spreadsheetml/2009/9/main" uri="{2946ED86-A175-432a-8AC1-64E0C546D7DE}">
          <x14:pivotField fillDownLabels="1"/>
        </ext>
      </extLst>
    </pivotField>
    <pivotField axis="axisPage" compact="0" outline="0" subtotalTop="0" showAll="0" defaultSubtotal="0">
      <items count="49">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8"/>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4">
        <item x="2"/>
        <item x="0"/>
        <item x="1"/>
        <item h="1" x="3"/>
      </items>
      <extLst>
        <ext xmlns:x14="http://schemas.microsoft.com/office/spreadsheetml/2009/9/main" uri="{2946ED86-A175-432a-8AC1-64E0C546D7DE}">
          <x14:pivotField fillDownLabels="1"/>
        </ext>
      </extLst>
    </pivotField>
    <pivotField axis="axisPage"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Page" compact="0" outline="0" subtotalTop="0" showAll="0" defaultSubtotal="0">
      <items count="49">
        <item x="2"/>
        <item x="8"/>
        <item x="10"/>
        <item x="7"/>
        <item x="5"/>
        <item x="12"/>
        <item x="4"/>
        <item x="6"/>
        <item x="13"/>
        <item x="19"/>
        <item x="21"/>
        <item x="0"/>
        <item x="3"/>
        <item x="11"/>
        <item x="1"/>
        <item x="18"/>
        <item x="17"/>
        <item x="9"/>
        <item x="23"/>
        <item x="22"/>
        <item x="14"/>
        <item x="20"/>
        <item x="15"/>
        <item x="16"/>
        <item x="34"/>
        <item x="47"/>
        <item x="43"/>
        <item x="26"/>
        <item x="24"/>
        <item x="46"/>
        <item x="27"/>
        <item x="35"/>
        <item x="39"/>
        <item x="25"/>
        <item x="45"/>
        <item x="42"/>
        <item x="41"/>
        <item x="30"/>
        <item x="37"/>
        <item x="28"/>
        <item x="44"/>
        <item x="29"/>
        <item x="40"/>
        <item x="32"/>
        <item x="36"/>
        <item x="31"/>
        <item x="33"/>
        <item x="38"/>
        <item x="48"/>
      </items>
      <extLst>
        <ext xmlns:x14="http://schemas.microsoft.com/office/spreadsheetml/2009/9/main" uri="{2946ED86-A175-432a-8AC1-64E0C546D7DE}">
          <x14:pivotField fillDownLabels="1"/>
        </ext>
      </extLst>
    </pivotField>
  </pivotFields>
  <rowFields count="1">
    <field x="1"/>
  </rowFields>
  <rowItems count="13">
    <i>
      <x/>
    </i>
    <i>
      <x v="1"/>
    </i>
    <i>
      <x v="2"/>
    </i>
    <i>
      <x v="3"/>
    </i>
    <i>
      <x v="4"/>
    </i>
    <i>
      <x v="5"/>
    </i>
    <i>
      <x v="6"/>
    </i>
    <i>
      <x v="7"/>
    </i>
    <i>
      <x v="8"/>
    </i>
    <i>
      <x v="9"/>
    </i>
    <i>
      <x v="10"/>
    </i>
    <i>
      <x v="11"/>
    </i>
    <i t="grand">
      <x/>
    </i>
  </rowItems>
  <colFields count="1">
    <field x="4"/>
  </colFields>
  <colItems count="4">
    <i>
      <x/>
    </i>
    <i>
      <x v="1"/>
    </i>
    <i>
      <x v="2"/>
    </i>
    <i t="grand">
      <x/>
    </i>
  </colItems>
  <pageFields count="4">
    <pageField fld="5" hier="-1"/>
    <pageField fld="2" hier="-1"/>
    <pageField fld="6" hier="-1"/>
    <pageField fld="0" hier="-1"/>
  </pageFields>
  <dataFields count="1">
    <dataField name=" Cost_USD" fld="3" baseField="0" baseItem="0"/>
  </dataFields>
  <chartFormats count="5">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4" count="1" selected="0">
            <x v="1"/>
          </reference>
        </references>
      </pivotArea>
    </chartFormat>
    <chartFormat chart="9" format="10" series="1">
      <pivotArea type="data" outline="0" fieldPosition="0">
        <references count="2">
          <reference field="4294967294" count="1" selected="0">
            <x v="0"/>
          </reference>
          <reference field="4" count="1" selected="0">
            <x v="2"/>
          </reference>
        </references>
      </pivotArea>
    </chartFormat>
    <chartFormat chart="9" format="11" series="1">
      <pivotArea type="data" outline="0" fieldPosition="0">
        <references count="2">
          <reference field="4294967294" count="1" selected="0">
            <x v="0"/>
          </reference>
          <reference field="4" count="1" selected="0">
            <x v="3"/>
          </reference>
        </references>
      </pivotArea>
    </chartFormat>
    <chartFormat chart="9" format="12" series="1">
      <pivotArea type="data" outline="0" fieldPosition="0">
        <references count="2">
          <reference field="4294967294" count="1" selected="0">
            <x v="0"/>
          </reference>
          <reference field="4" count="1" selected="0">
            <x v="0"/>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27E82-3DFE-4D19-A13F-24DBDEEC5930}" name="Underused source"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 colHeaderCaption="Month">
  <location ref="A5:D15" firstHeaderRow="0" firstDataRow="1" firstDataCol="1"/>
  <pivotFields count="7">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14">
        <item x="8"/>
        <item x="9"/>
        <item x="11"/>
        <item x="1"/>
        <item x="7"/>
        <item x="3"/>
        <item x="5"/>
        <item x="6"/>
        <item x="10"/>
        <item x="2"/>
        <item x="4"/>
        <item x="0"/>
        <item x="12"/>
        <item t="default"/>
      </items>
    </pivotField>
    <pivotField dataField="1" showAll="0"/>
    <pivotField dataField="1"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dataField="1" showAll="0"/>
  </pivotFields>
  <rowFields count="2">
    <field x="4"/>
    <field x="0"/>
  </rowFields>
  <rowItems count="10">
    <i>
      <x/>
    </i>
    <i r="1">
      <x v="1"/>
    </i>
    <i r="1">
      <x/>
    </i>
    <i>
      <x v="1"/>
    </i>
    <i r="1">
      <x v="2"/>
    </i>
    <i>
      <x v="2"/>
    </i>
    <i r="1">
      <x v="3"/>
    </i>
    <i>
      <x v="3"/>
    </i>
    <i r="1">
      <x v="4"/>
    </i>
    <i t="grand">
      <x/>
    </i>
  </rowItems>
  <colFields count="1">
    <field x="-2"/>
  </colFields>
  <colItems count="3">
    <i>
      <x/>
    </i>
    <i i="1">
      <x v="1"/>
    </i>
    <i i="2">
      <x v="2"/>
    </i>
  </colItems>
  <dataFields count="3">
    <dataField name="Sum of Cost_USD" fld="3" baseField="4" baseItem="0" numFmtId="44"/>
    <dataField name="Sum of kWh" fld="2" baseField="4" baseItem="0"/>
    <dataField name="Sum of Usage_%" fld="6" baseField="4" baseItem="2" numFmtId="4"/>
  </dataFields>
  <formats count="2">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s>
  <conditionalFormats count="5">
    <conditionalFormat priority="1">
      <pivotAreas count="6">
        <pivotArea type="data" collapsedLevelsAreSubtotals="1" fieldPosition="0">
          <references count="2">
            <reference field="4294967294" count="1" selected="0">
              <x v="0"/>
            </reference>
            <reference field="4" count="1">
              <x v="0"/>
            </reference>
          </references>
        </pivotArea>
        <pivotArea type="data" collapsedLevelsAreSubtotals="1" fieldPosition="0">
          <references count="3">
            <reference field="4294967294" count="1" selected="0">
              <x v="0"/>
            </reference>
            <reference field="0" count="2">
              <x v="0"/>
              <x v="1"/>
            </reference>
            <reference field="4" count="1" selected="0">
              <x v="0"/>
            </reference>
          </references>
        </pivotArea>
        <pivotArea type="data" collapsedLevelsAreSubtotals="1" fieldPosition="0">
          <references count="2">
            <reference field="4294967294" count="1" selected="0">
              <x v="0"/>
            </reference>
            <reference field="4" count="1">
              <x v="1"/>
            </reference>
          </references>
        </pivotArea>
        <pivotArea type="data" collapsedLevelsAreSubtotals="1" fieldPosition="0">
          <references count="3">
            <reference field="4294967294" count="1" selected="0">
              <x v="0"/>
            </reference>
            <reference field="0" count="1">
              <x v="2"/>
            </reference>
            <reference field="4" count="1" selected="0">
              <x v="1"/>
            </reference>
          </references>
        </pivotArea>
        <pivotArea type="data" collapsedLevelsAreSubtotals="1" fieldPosition="0">
          <references count="2">
            <reference field="4294967294" count="1" selected="0">
              <x v="0"/>
            </reference>
            <reference field="4" count="1">
              <x v="2"/>
            </reference>
          </references>
        </pivotArea>
        <pivotArea type="data" collapsedLevelsAreSubtotals="1" fieldPosition="0">
          <references count="3">
            <reference field="4294967294" count="1" selected="0">
              <x v="0"/>
            </reference>
            <reference field="0" count="1">
              <x v="3"/>
            </reference>
            <reference field="4" count="1" selected="0">
              <x v="2"/>
            </reference>
          </references>
        </pivotArea>
      </pivotAreas>
    </conditionalFormat>
    <conditionalFormat priority="2">
      <pivotAreas count="6">
        <pivotArea type="data" collapsedLevelsAreSubtotals="1" fieldPosition="0">
          <references count="2">
            <reference field="4294967294" count="1" selected="0">
              <x v="2"/>
            </reference>
            <reference field="4" count="1">
              <x v="0"/>
            </reference>
          </references>
        </pivotArea>
        <pivotArea type="data" collapsedLevelsAreSubtotals="1" fieldPosition="0">
          <references count="3">
            <reference field="4294967294" count="1" selected="0">
              <x v="2"/>
            </reference>
            <reference field="0" count="2">
              <x v="0"/>
              <x v="1"/>
            </reference>
            <reference field="4" count="1" selected="0">
              <x v="0"/>
            </reference>
          </references>
        </pivotArea>
        <pivotArea type="data" collapsedLevelsAreSubtotals="1" fieldPosition="0">
          <references count="2">
            <reference field="4294967294" count="1" selected="0">
              <x v="2"/>
            </reference>
            <reference field="4" count="1">
              <x v="1"/>
            </reference>
          </references>
        </pivotArea>
        <pivotArea type="data" collapsedLevelsAreSubtotals="1" fieldPosition="0">
          <references count="3">
            <reference field="4294967294" count="1" selected="0">
              <x v="2"/>
            </reference>
            <reference field="0" count="1">
              <x v="2"/>
            </reference>
            <reference field="4" count="1" selected="0">
              <x v="1"/>
            </reference>
          </references>
        </pivotArea>
        <pivotArea type="data" collapsedLevelsAreSubtotals="1" fieldPosition="0">
          <references count="2">
            <reference field="4294967294" count="1" selected="0">
              <x v="2"/>
            </reference>
            <reference field="4" count="1">
              <x v="2"/>
            </reference>
          </references>
        </pivotArea>
        <pivotArea type="data" collapsedLevelsAreSubtotals="1" fieldPosition="0">
          <references count="3">
            <reference field="4294967294" count="1" selected="0">
              <x v="2"/>
            </reference>
            <reference field="0" count="1">
              <x v="3"/>
            </reference>
            <reference field="4" count="1" selected="0">
              <x v="2"/>
            </reference>
          </references>
        </pivotArea>
      </pivotAreas>
    </conditionalFormat>
    <conditionalFormat priority="3">
      <pivotAreas count="1">
        <pivotArea type="data" collapsedLevelsAreSubtotals="1" fieldPosition="0">
          <references count="2">
            <reference field="4294967294" count="1" selected="0">
              <x v="2"/>
            </reference>
            <reference field="4" count="1">
              <x v="0"/>
            </reference>
          </references>
        </pivotArea>
      </pivotAreas>
    </conditionalFormat>
    <conditionalFormat priority="4">
      <pivotAreas count="6">
        <pivotArea type="data" collapsedLevelsAreSubtotals="1" fieldPosition="0">
          <references count="1">
            <reference field="4" count="1">
              <x v="0"/>
            </reference>
          </references>
        </pivotArea>
        <pivotArea type="data" collapsedLevelsAreSubtotals="1" fieldPosition="0">
          <references count="2">
            <reference field="0" count="2">
              <x v="0"/>
              <x v="1"/>
            </reference>
            <reference field="4" count="1" selected="0">
              <x v="0"/>
            </reference>
          </references>
        </pivotArea>
        <pivotArea type="data" collapsedLevelsAreSubtotals="1" fieldPosition="0">
          <references count="1">
            <reference field="4" count="1">
              <x v="1"/>
            </reference>
          </references>
        </pivotArea>
        <pivotArea type="data" collapsedLevelsAreSubtotals="1" fieldPosition="0">
          <references count="2">
            <reference field="0" count="1">
              <x v="2"/>
            </reference>
            <reference field="4" count="1" selected="0">
              <x v="1"/>
            </reference>
          </references>
        </pivotArea>
        <pivotArea type="data" collapsedLevelsAreSubtotals="1" fieldPosition="0">
          <references count="1">
            <reference field="4" count="1">
              <x v="2"/>
            </reference>
          </references>
        </pivotArea>
        <pivotArea type="data" collapsedLevelsAreSubtotals="1" fieldPosition="0">
          <references count="2">
            <reference field="0" count="1">
              <x v="3"/>
            </reference>
            <reference field="4" count="1" selected="0">
              <x v="2"/>
            </reference>
          </references>
        </pivotArea>
      </pivotAreas>
    </conditionalFormat>
    <conditionalFormat priority="5">
      <pivotAreas count="6">
        <pivotArea type="data" collapsedLevelsAreSubtotals="1" fieldPosition="0">
          <references count="1">
            <reference field="4" count="1">
              <x v="0"/>
            </reference>
          </references>
        </pivotArea>
        <pivotArea type="data" collapsedLevelsAreSubtotals="1" fieldPosition="0">
          <references count="2">
            <reference field="0" count="2">
              <x v="0"/>
              <x v="1"/>
            </reference>
            <reference field="4" count="1" selected="0">
              <x v="0"/>
            </reference>
          </references>
        </pivotArea>
        <pivotArea type="data" collapsedLevelsAreSubtotals="1" fieldPosition="0">
          <references count="1">
            <reference field="4" count="1">
              <x v="1"/>
            </reference>
          </references>
        </pivotArea>
        <pivotArea type="data" collapsedLevelsAreSubtotals="1" fieldPosition="0">
          <references count="2">
            <reference field="0" count="1">
              <x v="2"/>
            </reference>
            <reference field="4" count="1" selected="0">
              <x v="1"/>
            </reference>
          </references>
        </pivotArea>
        <pivotArea type="data" collapsedLevelsAreSubtotals="1" fieldPosition="0">
          <references count="1">
            <reference field="4" count="1">
              <x v="2"/>
            </reference>
          </references>
        </pivotArea>
        <pivotArea type="data" collapsedLevelsAreSubtotals="1" fieldPosition="0">
          <references count="2">
            <reference field="0" count="1">
              <x v="3"/>
            </reference>
            <reference field="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49BAB8-DABD-4244-95F6-006AE0269CFC}" name="Top 5 Resources by Simulated Cost Saving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C7" firstHeaderRow="0" firstDataRow="1" firstDataCol="1"/>
  <pivotFields count="14">
    <pivotField axis="axisRow" compact="0" outline="0" showAll="0" measureFilter="1" sortType="descending" defaultSubtotal="0">
      <items count="4">
        <item x="1"/>
        <item x="0"/>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dataField="1"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dataField="1" compact="0" numFmtId="4" outline="0" showAll="0" defaultSubtotal="0">
      <extLst>
        <ext xmlns:x14="http://schemas.microsoft.com/office/spreadsheetml/2009/9/main" uri="{2946ED86-A175-432a-8AC1-64E0C546D7DE}">
          <x14:pivotField fillDownLabels="1"/>
        </ext>
      </extLst>
    </pivotField>
  </pivotFields>
  <rowFields count="1">
    <field x="0"/>
  </rowFields>
  <rowItems count="4">
    <i>
      <x/>
    </i>
    <i>
      <x v="1"/>
    </i>
    <i>
      <x v="2"/>
    </i>
    <i>
      <x v="3"/>
    </i>
  </rowItems>
  <colFields count="1">
    <field x="-2"/>
  </colFields>
  <colItems count="2">
    <i>
      <x/>
    </i>
    <i i="1">
      <x v="1"/>
    </i>
  </colItems>
  <dataFields count="2">
    <dataField name="Sum of Tot Savings" fld="13" baseField="0" baseItem="0" numFmtId="4"/>
    <dataField name="Sum of Saving(Base)" fld="11" baseField="0" baseItem="0" numFmtId="4"/>
  </dataFields>
  <chartFormats count="4">
    <chartFormat chart="18" format="18" series="1">
      <pivotArea type="data" outline="0" fieldPosition="0">
        <references count="1">
          <reference field="4294967294" count="1" selected="0">
            <x v="0"/>
          </reference>
        </references>
      </pivotArea>
    </chartFormat>
    <chartFormat chart="18" format="19"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0CAB7F-555B-4ECD-9438-6B14E3D8F6AE}"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rowHeaderCaption="Resource_ID">
  <location ref="A5:C10" firstHeaderRow="0" firstDataRow="1" firstDataCol="1" rowPageCount="1" colPageCount="1"/>
  <pivotFields count="15">
    <pivotField axis="axisRow" compact="0" outline="0" showAll="0">
      <items count="5">
        <item x="2"/>
        <item x="3"/>
        <item x="0"/>
        <item x="1"/>
        <item t="default"/>
      </items>
    </pivotField>
    <pivotField compact="0" outline="0" showAll="0"/>
    <pivotField compact="0" outline="0" showAll="0"/>
    <pivotField compact="0" outline="0" showAll="0"/>
    <pivotField axis="axisPage" compact="0" outline="0" showAll="0">
      <items count="4">
        <item x="2"/>
        <item x="0"/>
        <item x="1"/>
        <item t="default"/>
      </items>
    </pivotField>
    <pivotField compact="0" outline="0" showAll="0">
      <items count="4">
        <item x="0"/>
        <item x="1"/>
        <item x="2"/>
        <item t="default"/>
      </items>
    </pivotField>
    <pivotField compact="0" outline="0" showAll="0"/>
    <pivotField dataField="1" compact="0" numFmtId="4" outline="0" showAll="0"/>
    <pivotField dataField="1"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compact="0" outline="0" dragToRow="0" dragToCol="0" dragToPage="0" showAll="0" defaultSubtotal="0"/>
  </pivotFields>
  <rowFields count="1">
    <field x="0"/>
  </rowFields>
  <rowItems count="5">
    <i>
      <x/>
    </i>
    <i>
      <x v="1"/>
    </i>
    <i>
      <x v="2"/>
    </i>
    <i>
      <x v="3"/>
    </i>
    <i t="grand">
      <x/>
    </i>
  </rowItems>
  <colFields count="1">
    <field x="-2"/>
  </colFields>
  <colItems count="2">
    <i>
      <x/>
    </i>
    <i i="1">
      <x v="1"/>
    </i>
  </colItems>
  <pageFields count="1">
    <pageField fld="4" hier="-1"/>
  </pageFields>
  <dataFields count="2">
    <dataField name="Sum of Predicted Cost(Original Base)" fld="7" baseField="0" baseItem="0" numFmtId="4"/>
    <dataField name="Sum of Predicted Cost(Lower Base)" fld="8" baseField="0" baseItem="0" numFmtId="4"/>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4B149-D6EF-414E-9C84-AEF66EFB628C}"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Resource_ID" colHeaderCaption="Regions">
  <location ref="A3:C12" firstHeaderRow="0" firstDataRow="1" firstDataCol="1"/>
  <pivotFields count="14">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13">
        <item x="8"/>
        <item x="9"/>
        <item x="11"/>
        <item x="1"/>
        <item x="7"/>
        <item x="3"/>
        <item x="5"/>
        <item x="6"/>
        <item x="10"/>
        <item x="2"/>
        <item x="4"/>
        <item x="0"/>
        <item t="default"/>
      </items>
    </pivotField>
    <pivotField showAll="0">
      <items count="49">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4">
        <item x="0"/>
        <item x="1"/>
        <item x="2"/>
        <item t="default"/>
      </items>
    </pivotField>
    <pivotField showAll="0"/>
    <pivotField dataField="1" numFmtId="4" showAll="0"/>
    <pivotField numFmtId="4" showAll="0"/>
    <pivotField numFmtId="4" showAll="0"/>
    <pivotField numFmtId="4" showAll="0"/>
    <pivotField numFmtId="4" showAll="0"/>
    <pivotField numFmtId="4" showAll="0"/>
    <pivotField dataField="1" numFmtId="4" showAll="0"/>
  </pivotFields>
  <rowFields count="2">
    <field x="0"/>
    <field x="5"/>
  </rowFields>
  <rowItems count="9">
    <i>
      <x v="2"/>
    </i>
    <i r="1">
      <x/>
    </i>
    <i>
      <x v="3"/>
    </i>
    <i r="1">
      <x v="1"/>
    </i>
    <i>
      <x/>
    </i>
    <i r="1">
      <x v="1"/>
    </i>
    <i>
      <x v="1"/>
    </i>
    <i r="1">
      <x v="2"/>
    </i>
    <i t="grand">
      <x/>
    </i>
  </rowItems>
  <colFields count="1">
    <field x="-2"/>
  </colFields>
  <colItems count="2">
    <i>
      <x/>
    </i>
    <i i="1">
      <x v="1"/>
    </i>
  </colItems>
  <dataFields count="2">
    <dataField name=" Tot Savings" fld="13" baseField="0" baseItem="0" numFmtId="4"/>
    <dataField name=" Predicted Cost(Original Base)" fld="7" baseField="0" baseItem="0" numFmtId="4"/>
  </dataFields>
  <chartFormats count="9">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1"/>
          </reference>
          <reference field="5" count="1" selected="0">
            <x v="1"/>
          </reference>
        </references>
      </pivotArea>
    </chartFormat>
    <chartFormat chart="0" format="9" series="1">
      <pivotArea type="data" outline="0" fieldPosition="0">
        <references count="2">
          <reference field="4294967294" count="1" selected="0">
            <x v="1"/>
          </reference>
          <reference field="5"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EF0DE3-9C50-4E4A-9E6E-126AE2EFBBDE}"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Region">
  <location ref="A12:D16" firstHeaderRow="0" firstDataRow="1" firstDataCol="1"/>
  <pivotFields count="15">
    <pivotField showAll="0">
      <items count="6">
        <item h="1" x="2"/>
        <item h="1" x="3"/>
        <item x="0"/>
        <item h="1" x="1"/>
        <item h="1" x="4"/>
        <item t="default"/>
      </items>
    </pivotField>
    <pivotField showAll="0"/>
    <pivotField showAll="0"/>
    <pivotField showAll="0"/>
    <pivotField showAll="0">
      <items count="5">
        <item x="2"/>
        <item x="0"/>
        <item x="1"/>
        <item x="3"/>
        <item t="default"/>
      </items>
    </pivotField>
    <pivotField axis="axisRow" showAll="0" sortType="descending">
      <items count="5">
        <item x="0"/>
        <item x="1"/>
        <item x="2"/>
        <item h="1" x="3"/>
        <item t="default"/>
      </items>
      <autoSortScope>
        <pivotArea dataOnly="0" outline="0" fieldPosition="0">
          <references count="1">
            <reference field="4294967294" count="1" selected="0">
              <x v="2"/>
            </reference>
          </references>
        </pivotArea>
      </autoSortScope>
    </pivotField>
    <pivotField dataField="1" showAll="0"/>
    <pivotField dataField="1" showAll="0"/>
    <pivotField showAll="0"/>
    <pivotField showAll="0"/>
    <pivotField showAll="0"/>
    <pivotField showAll="0"/>
    <pivotField showAll="0"/>
    <pivotField showAll="0"/>
    <pivotField dataField="1" dragToRow="0" dragToCol="0" dragToPage="0" showAll="0" defaultSubtotal="0"/>
  </pivotFields>
  <rowFields count="1">
    <field x="5"/>
  </rowFields>
  <rowItems count="4">
    <i>
      <x/>
    </i>
    <i>
      <x v="1"/>
    </i>
    <i>
      <x v="2"/>
    </i>
    <i t="grand">
      <x/>
    </i>
  </rowItems>
  <colFields count="1">
    <field x="-2"/>
  </colFields>
  <colItems count="3">
    <i>
      <x/>
    </i>
    <i i="1">
      <x v="1"/>
    </i>
    <i i="2">
      <x v="2"/>
    </i>
  </colItems>
  <dataFields count="3">
    <dataField name=" Predicted Cost(Original Base)" fld="7" baseField="5" baseItem="0" numFmtId="164"/>
    <dataField name="Avg Usage %" fld="6" subtotal="average" baseField="5" baseItem="1" numFmtId="4"/>
    <dataField name=" Cost Per 1 %" fld="14" baseField="5" baseItem="0" numFmtId="4"/>
  </dataFields>
  <formats count="6">
    <format dxfId="8">
      <pivotArea type="all" dataOnly="0" outline="0" fieldPosition="0"/>
    </format>
    <format dxfId="7">
      <pivotArea outline="0" collapsedLevelsAreSubtotals="1" fieldPosition="0"/>
    </format>
    <format dxfId="6">
      <pivotArea field="5" type="button" dataOnly="0" labelOnly="1" outline="0" axis="axisRow" fieldPosition="0"/>
    </format>
    <format dxfId="5">
      <pivotArea dataOnly="0" labelOnly="1" fieldPosition="0">
        <references count="1">
          <reference field="5" count="0"/>
        </references>
      </pivotArea>
    </format>
    <format dxfId="4">
      <pivotArea dataOnly="0" labelOnly="1" grandRow="1" outline="0" fieldPosition="0"/>
    </format>
    <format dxfId="3">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2">
            <reference field="4294967294" count="1" selected="0">
              <x v="2"/>
            </reference>
            <reference field="5" count="3">
              <x v="0"/>
              <x v="1"/>
              <x v="2"/>
            </reference>
          </references>
        </pivotArea>
      </pivotAreas>
    </conditionalFormat>
  </conditionalFormats>
  <chartFormats count="6">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D56B36C6-0CCF-405E-9800-B0E32614D5A1}" sourceName="Service">
  <pivotTables>
    <pivotTable tabId="38" name="PivotTable2"/>
  </pivotTables>
  <data>
    <tabular pivotCacheId="2092591429">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8A8A8E6-A19A-476C-AC00-FA4E3F0748F2}" sourceName="Month">
  <pivotTables>
    <pivotTable tabId="34" name="PivotTable5"/>
  </pivotTables>
  <data>
    <tabular pivotCacheId="1167608743">
      <items count="12">
        <i x="8" s="1"/>
        <i x="9" s="1"/>
        <i x="11" s="1"/>
        <i x="1" s="1"/>
        <i x="7" s="1"/>
        <i x="3" s="1"/>
        <i x="5" s="1"/>
        <i x="6" s="1"/>
        <i x="10"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34E26F-18CF-44CB-ADB4-7F550B4F3148}" sourceName="Region">
  <pivotTables>
    <pivotTable tabId="25" name="PivotTable4"/>
  </pivotTables>
  <data>
    <tabular pivotCacheId="190445595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3F764F6-10EB-4282-8515-D23524EA76BD}" sourceName="Month">
  <pivotTables>
    <pivotTable tabId="10" name="Underused source"/>
  </pivotTables>
  <data>
    <tabular pivotCacheId="1223961268">
      <items count="13">
        <i x="8" s="1"/>
        <i x="9" s="1"/>
        <i x="11" s="1"/>
        <i x="1" s="1"/>
        <i x="7" s="1"/>
        <i x="3" s="1"/>
        <i x="5" s="1"/>
        <i x="6" s="1"/>
        <i x="10" s="1"/>
        <i x="2" s="1"/>
        <i x="4" s="1"/>
        <i x="0" s="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51FF726-2167-418F-9C0D-73817120AAF5}" sourceName="Region">
  <pivotTables>
    <pivotTable tabId="10" name="Underused source"/>
  </pivotTables>
  <data>
    <tabular pivotCacheId="122396126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7282AED-5769-492A-9D8F-BBE05A99954E}" cache="Slicer_Month1" caption="Month" rowHeight="288925"/>
  <slicer name="Region 1" xr10:uid="{8ECF3928-3E66-4DF4-AD14-D26AACB0618C}" cache="Slicer_Region1" caption="Region" rowHeight="2889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56F922-F457-418E-8687-6ABBFC54B15C}" cache="Slicer_Region" caption="Region" rowHeight="2889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45D7A4-D19F-4715-878C-C99DD5CBEDD9}" cache="Slicer_Month" caption="Month" rowHeight="2889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4C0E911B-0EE5-4661-98D9-345EC83BC5EA}" cache="Slicer_Service" caption="Service"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CC7B2-09AD-4C43-A6D7-33A60BA74A53}" name="Table2" displayName="Table2" ref="A1:N49" totalsRowShown="0" dataDxfId="25">
  <autoFilter ref="A1:N49" xr:uid="{E6DCC7B2-09AD-4C43-A6D7-33A60BA74A53}"/>
  <sortState xmlns:xlrd2="http://schemas.microsoft.com/office/spreadsheetml/2017/richdata2" ref="A2:N49">
    <sortCondition descending="1" ref="N1:N49"/>
  </sortState>
  <tableColumns count="14">
    <tableColumn id="1" xr3:uid="{3EDA2AED-393C-456D-A0A0-E32C501D4BE8}" name="Resource_ID" dataDxfId="24"/>
    <tableColumn id="2" xr3:uid="{DD99F9C2-2053-4AD2-88BE-9EB2A47F48D7}" name="Month" dataDxfId="23"/>
    <tableColumn id="3" xr3:uid="{C6ACB4E1-21A5-4EEA-B72E-E5A267F29AFB}" name="kWh" dataDxfId="22"/>
    <tableColumn id="4" xr3:uid="{BF65A3B1-9CF6-46C2-8796-21C73382C8A5}" name="Cost_USD" dataDxfId="21"/>
    <tableColumn id="5" xr3:uid="{98103CF4-06F3-4AE6-8A77-C3C735A1D12F}" name="Service" dataDxfId="20"/>
    <tableColumn id="6" xr3:uid="{F29E9B4A-7F61-4FDF-8F5B-4EF57227D978}" name="Region" dataDxfId="19"/>
    <tableColumn id="7" xr3:uid="{03817884-D906-4A89-B6D9-D71B980C69AB}" name="Usage_%" dataDxfId="18"/>
    <tableColumn id="8" xr3:uid="{CACC087F-7D3E-4348-B503-45096941F0C5}" name="Predicted Cost(Original Base)" dataDxfId="17">
      <calculatedColumnFormula>2.4659*C2+84.56</calculatedColumnFormula>
    </tableColumn>
    <tableColumn id="9" xr3:uid="{608F2CDB-0474-468C-846B-10A5B7D378F6}" name="Predicted Cost(Lower Base)" dataDxfId="16">
      <calculatedColumnFormula>2.4659*(C2)+50</calculatedColumnFormula>
    </tableColumn>
    <tableColumn id="10" xr3:uid="{3EEAF142-6CAB-4B19-A596-E0F5C0792225}" name="FixedSavings $" dataDxfId="15">
      <calculatedColumnFormula>H2-I2</calculatedColumnFormula>
    </tableColumn>
    <tableColumn id="11" xr3:uid="{6FFAF7C8-D9D8-4EC3-840F-D956ADD31122}" name="Lower slope rate cost" dataDxfId="14">
      <calculatedColumnFormula>1.9*C2+84.56</calculatedColumnFormula>
    </tableColumn>
    <tableColumn id="12" xr3:uid="{A19AC1EF-8B2A-4B27-A135-299D30C32616}" name="Saving(Base)" dataDxfId="13">
      <calculatedColumnFormula>K2-J2</calculatedColumnFormula>
    </tableColumn>
    <tableColumn id="13" xr3:uid="{05AD526F-12BF-4FD0-910F-FC69913DFBA6}" name="Savings Rate" dataDxfId="12">
      <calculatedColumnFormula>H2-K2</calculatedColumnFormula>
    </tableColumn>
    <tableColumn id="14" xr3:uid="{67260452-451A-4795-AE66-39ACF66D77CA}" name="Tot Savings" dataDxfId="11">
      <calculatedColumnFormula>Table2[[#This Row],[Saving(Base)]]+Table2[[#This Row],[Savings Rate]]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A520-79FE-4F7A-A8A0-22AC86201324}">
  <sheetPr>
    <tabColor rgb="FF7030A0"/>
  </sheetPr>
  <dimension ref="A1:L15"/>
  <sheetViews>
    <sheetView workbookViewId="0">
      <selection activeCell="C20" sqref="C20"/>
    </sheetView>
  </sheetViews>
  <sheetFormatPr defaultRowHeight="18"/>
  <cols>
    <col min="1" max="1" width="32.5" bestFit="1" customWidth="1"/>
    <col min="2" max="2" width="45.125" customWidth="1"/>
    <col min="3" max="3" width="33.875" customWidth="1"/>
    <col min="12" max="12" width="10" customWidth="1"/>
    <col min="15" max="15" width="10" customWidth="1"/>
  </cols>
  <sheetData>
    <row r="1" spans="1:12" ht="33.75" thickBot="1">
      <c r="C1" s="32" t="s">
        <v>120</v>
      </c>
      <c r="D1" s="33"/>
      <c r="E1" s="33"/>
      <c r="F1" s="35"/>
      <c r="G1" s="34"/>
      <c r="H1" s="34"/>
      <c r="I1" s="34"/>
      <c r="J1" s="34"/>
      <c r="K1" s="34"/>
      <c r="L1" s="34"/>
    </row>
    <row r="5" spans="1:12" ht="18.75" thickBot="1"/>
    <row r="6" spans="1:12" ht="24.75" thickBot="1">
      <c r="A6" s="36" t="s">
        <v>100</v>
      </c>
      <c r="B6" s="37" t="s">
        <v>101</v>
      </c>
      <c r="C6" s="38" t="s">
        <v>102</v>
      </c>
    </row>
    <row r="7" spans="1:12" ht="19.5">
      <c r="A7" s="39" t="s">
        <v>108</v>
      </c>
      <c r="B7" s="40" t="s">
        <v>104</v>
      </c>
      <c r="C7" s="41" t="s">
        <v>114</v>
      </c>
    </row>
    <row r="8" spans="1:12" ht="19.5">
      <c r="A8" s="42" t="s">
        <v>109</v>
      </c>
      <c r="B8" s="43" t="s">
        <v>106</v>
      </c>
      <c r="C8" s="44" t="s">
        <v>115</v>
      </c>
    </row>
    <row r="9" spans="1:12" ht="19.5">
      <c r="A9" s="39" t="s">
        <v>110</v>
      </c>
      <c r="B9" s="40" t="s">
        <v>107</v>
      </c>
      <c r="C9" s="41" t="s">
        <v>116</v>
      </c>
    </row>
    <row r="10" spans="1:12" ht="19.5">
      <c r="A10" s="42" t="s">
        <v>111</v>
      </c>
      <c r="B10" s="43" t="s">
        <v>103</v>
      </c>
      <c r="C10" s="45" t="s">
        <v>117</v>
      </c>
    </row>
    <row r="11" spans="1:12" ht="19.5">
      <c r="A11" s="46" t="s">
        <v>112</v>
      </c>
      <c r="B11" s="40" t="s">
        <v>103</v>
      </c>
      <c r="C11" s="41" t="s">
        <v>118</v>
      </c>
    </row>
    <row r="12" spans="1:12" ht="19.5">
      <c r="A12" s="52" t="s">
        <v>113</v>
      </c>
      <c r="B12" s="43" t="s">
        <v>105</v>
      </c>
      <c r="C12" s="44" t="s">
        <v>119</v>
      </c>
    </row>
    <row r="13" spans="1:12" ht="19.5">
      <c r="A13" s="51" t="s">
        <v>124</v>
      </c>
      <c r="B13" s="43" t="s">
        <v>125</v>
      </c>
      <c r="C13" s="44" t="s">
        <v>126</v>
      </c>
    </row>
    <row r="14" spans="1:12" ht="19.5">
      <c r="A14" s="46" t="s">
        <v>130</v>
      </c>
      <c r="B14" s="40" t="s">
        <v>131</v>
      </c>
      <c r="C14" s="69" t="s">
        <v>132</v>
      </c>
    </row>
    <row r="15" spans="1:12" ht="20.25" thickBot="1">
      <c r="A15" s="47"/>
      <c r="B15" s="48"/>
      <c r="C15" s="49"/>
    </row>
  </sheetData>
  <hyperlinks>
    <hyperlink ref="C7" location="'2a. Chart Cost source '!A1" display="2a.Go To Major Cost Source Chart" xr:uid="{5EEA3ED6-2E7A-4FDC-9BCB-092ABEDB55CA}"/>
    <hyperlink ref="C8" location="'3a.Chart Cost vs Usage%'!A1" display="3a.Go To Cost vs Usage% Chart" xr:uid="{0C3975B9-7D66-4B5C-ADCB-DF5E35028952}"/>
    <hyperlink ref="C9" location="'3b.Chart Cost vs kWh'!A1" display="3b.Go To Cost vs kWh Chart" xr:uid="{F674087D-3B6B-4188-9101-2BBC1EBEDEF2}"/>
    <hyperlink ref="C10" location="'4a.Chart Tot Savings by Res_ID'!A1" display="4a.Go To Tot Savings by Res_ID Chart" xr:uid="{F79235B5-C9FD-4075-97EF-A89F77613206}"/>
    <hyperlink ref="C11" location="'5b. Base cost vs Reduced'!A1" display="5b. Go To Base Cost vs Reduced Cost" xr:uid="{B691FF47-AD18-45CB-90B8-D327EBE75B37}"/>
    <hyperlink ref="C12" location="'6.Chart Top 5 Res_ID by Savings'!A1" display="6. Go To Top 5 Res_ID by Savings Chart" xr:uid="{F4276B31-E61D-4AA5-9E30-0E65ACD36F19}"/>
    <hyperlink ref="C13" location="'7a.Chart Tot Savings by Region'!A1" display="7a.Go To Total Savings by Region Chart" xr:uid="{1E56651B-54F7-4687-A2E7-50B4571B5858}"/>
    <hyperlink ref="C14" location="'8a.Chart Expensive Regions'!A1" display="'8a.Go To  Expensive Regions Chart" xr:uid="{83ECC118-F025-4AE2-A338-D0F5572482F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FDD79-F765-4BBF-BD07-1B69D05967B7}">
  <sheetPr>
    <tabColor theme="8" tint="0.59999389629810485"/>
  </sheetPr>
  <dimension ref="C31:M114"/>
  <sheetViews>
    <sheetView topLeftCell="A64" workbookViewId="0">
      <selection activeCell="U67" sqref="U67"/>
    </sheetView>
  </sheetViews>
  <sheetFormatPr defaultRowHeight="18"/>
  <sheetData>
    <row r="31" spans="3:5" ht="18.75" thickBot="1"/>
    <row r="32" spans="3:5" ht="22.5">
      <c r="C32" s="126" t="s">
        <v>56</v>
      </c>
      <c r="D32" s="105"/>
      <c r="E32" s="12"/>
    </row>
    <row r="33" spans="3:8">
      <c r="C33" s="13"/>
      <c r="D33" s="107"/>
      <c r="E33" s="14"/>
    </row>
    <row r="34" spans="3:8">
      <c r="C34" s="127" t="s">
        <v>57</v>
      </c>
      <c r="D34" s="107"/>
      <c r="E34" s="14"/>
    </row>
    <row r="35" spans="3:8">
      <c r="C35" s="13" t="s">
        <v>58</v>
      </c>
      <c r="D35" s="107"/>
      <c r="E35" s="14"/>
    </row>
    <row r="36" spans="3:8">
      <c r="C36" s="106"/>
      <c r="D36" s="107"/>
      <c r="E36" s="14"/>
    </row>
    <row r="37" spans="3:8">
      <c r="C37" s="128" t="s">
        <v>59</v>
      </c>
      <c r="D37" s="107"/>
      <c r="E37" s="14"/>
    </row>
    <row r="38" spans="3:8">
      <c r="C38" s="106"/>
      <c r="D38" s="107"/>
      <c r="E38" s="14"/>
    </row>
    <row r="39" spans="3:8" ht="18.75" thickBot="1">
      <c r="C39" s="129" t="s">
        <v>60</v>
      </c>
      <c r="D39" s="110"/>
      <c r="E39" s="16"/>
    </row>
    <row r="42" spans="3:8" ht="18.75" thickBot="1"/>
    <row r="43" spans="3:8" ht="22.5">
      <c r="C43" s="126" t="s">
        <v>61</v>
      </c>
      <c r="D43" s="105"/>
      <c r="E43" s="105"/>
      <c r="F43" s="105"/>
      <c r="G43" s="105"/>
      <c r="H43" s="12"/>
    </row>
    <row r="44" spans="3:8">
      <c r="C44" s="13"/>
      <c r="D44" s="107"/>
      <c r="E44" s="107"/>
      <c r="F44" s="107"/>
      <c r="G44" s="107"/>
      <c r="H44" s="14"/>
    </row>
    <row r="45" spans="3:8" ht="19.5">
      <c r="C45" s="130" t="s">
        <v>62</v>
      </c>
      <c r="D45" s="107"/>
      <c r="E45" s="107"/>
      <c r="F45" s="107"/>
      <c r="G45" s="107"/>
      <c r="H45" s="14"/>
    </row>
    <row r="46" spans="3:8">
      <c r="C46" s="106"/>
      <c r="D46" s="107"/>
      <c r="E46" s="107"/>
      <c r="F46" s="107"/>
      <c r="G46" s="107"/>
      <c r="H46" s="14"/>
    </row>
    <row r="47" spans="3:8">
      <c r="C47" s="106" t="s">
        <v>63</v>
      </c>
      <c r="D47" s="107"/>
      <c r="E47" s="107"/>
      <c r="F47" s="107"/>
      <c r="G47" s="107"/>
      <c r="H47" s="14"/>
    </row>
    <row r="48" spans="3:8" ht="18.75" thickBot="1">
      <c r="C48" s="114" t="s">
        <v>177</v>
      </c>
      <c r="D48" s="110"/>
      <c r="E48" s="110"/>
      <c r="F48" s="110"/>
      <c r="G48" s="110"/>
      <c r="H48" s="16"/>
    </row>
    <row r="49" spans="3:13" ht="18.75" thickBot="1"/>
    <row r="50" spans="3:13" ht="19.5">
      <c r="C50" s="111" t="s">
        <v>64</v>
      </c>
      <c r="D50" s="105"/>
      <c r="E50" s="105"/>
      <c r="F50" s="105"/>
      <c r="G50" s="105"/>
      <c r="H50" s="105"/>
      <c r="I50" s="105"/>
      <c r="J50" s="12"/>
    </row>
    <row r="51" spans="3:13">
      <c r="C51" s="106"/>
      <c r="D51" s="107"/>
      <c r="E51" s="107"/>
      <c r="F51" s="107"/>
      <c r="G51" s="107"/>
      <c r="H51" s="107"/>
      <c r="I51" s="107"/>
      <c r="J51" s="14"/>
    </row>
    <row r="52" spans="3:13">
      <c r="C52" s="106" t="s">
        <v>178</v>
      </c>
      <c r="D52" s="107"/>
      <c r="E52" s="107"/>
      <c r="F52" s="107"/>
      <c r="G52" s="107"/>
      <c r="H52" s="107"/>
      <c r="I52" s="107"/>
      <c r="J52" s="14"/>
    </row>
    <row r="53" spans="3:13" ht="18.75" thickBot="1">
      <c r="C53" s="114" t="s">
        <v>65</v>
      </c>
      <c r="D53" s="110"/>
      <c r="E53" s="110"/>
      <c r="F53" s="110"/>
      <c r="G53" s="110"/>
      <c r="H53" s="110"/>
      <c r="I53" s="110"/>
      <c r="J53" s="16"/>
    </row>
    <row r="54" spans="3:13" ht="18.75" thickBot="1"/>
    <row r="55" spans="3:13" ht="19.5">
      <c r="C55" s="111" t="s">
        <v>66</v>
      </c>
      <c r="D55" s="105"/>
      <c r="E55" s="105"/>
      <c r="F55" s="105"/>
      <c r="G55" s="105"/>
      <c r="H55" s="105"/>
      <c r="I55" s="105"/>
      <c r="J55" s="105"/>
      <c r="K55" s="12"/>
    </row>
    <row r="56" spans="3:13">
      <c r="C56" s="106"/>
      <c r="D56" s="107"/>
      <c r="E56" s="107"/>
      <c r="F56" s="107"/>
      <c r="G56" s="107"/>
      <c r="H56" s="107"/>
      <c r="I56" s="107"/>
      <c r="J56" s="107"/>
      <c r="K56" s="14"/>
    </row>
    <row r="57" spans="3:13">
      <c r="C57" s="106" t="s">
        <v>67</v>
      </c>
      <c r="D57" s="107"/>
      <c r="E57" s="107"/>
      <c r="F57" s="107"/>
      <c r="G57" s="107"/>
      <c r="H57" s="107"/>
      <c r="I57" s="107"/>
      <c r="J57" s="107"/>
      <c r="K57" s="14"/>
    </row>
    <row r="58" spans="3:13">
      <c r="C58" s="13"/>
      <c r="D58" s="107"/>
      <c r="E58" s="107"/>
      <c r="F58" s="107"/>
      <c r="G58" s="107"/>
      <c r="H58" s="107"/>
      <c r="I58" s="107"/>
      <c r="J58" s="107"/>
      <c r="K58" s="14"/>
    </row>
    <row r="59" spans="3:13">
      <c r="C59" s="13" t="s">
        <v>179</v>
      </c>
      <c r="D59" s="107"/>
      <c r="E59" s="107"/>
      <c r="F59" s="107"/>
      <c r="G59" s="107"/>
      <c r="H59" s="107"/>
      <c r="I59" s="107"/>
      <c r="J59" s="107"/>
      <c r="K59" s="14"/>
    </row>
    <row r="60" spans="3:13" ht="18.75" thickBot="1">
      <c r="C60" s="15"/>
      <c r="D60" s="110"/>
      <c r="E60" s="110"/>
      <c r="F60" s="110"/>
      <c r="G60" s="110"/>
      <c r="H60" s="110"/>
      <c r="I60" s="110"/>
      <c r="J60" s="110"/>
      <c r="K60" s="16"/>
    </row>
    <row r="62" spans="3:13" ht="18.75" thickBot="1"/>
    <row r="63" spans="3:13" ht="22.5">
      <c r="C63" s="126" t="s">
        <v>180</v>
      </c>
      <c r="D63" s="105"/>
      <c r="E63" s="105"/>
      <c r="F63" s="105"/>
      <c r="G63" s="105"/>
      <c r="H63" s="105"/>
      <c r="I63" s="105"/>
      <c r="J63" s="105"/>
      <c r="K63" s="105"/>
      <c r="L63" s="105"/>
      <c r="M63" s="12"/>
    </row>
    <row r="64" spans="3:13">
      <c r="C64" s="106"/>
      <c r="D64" s="107"/>
      <c r="E64" s="107"/>
      <c r="F64" s="107"/>
      <c r="G64" s="107"/>
      <c r="H64" s="107"/>
      <c r="I64" s="107"/>
      <c r="J64" s="107"/>
      <c r="K64" s="107"/>
      <c r="L64" s="107"/>
      <c r="M64" s="14"/>
    </row>
    <row r="65" spans="3:13">
      <c r="C65" s="106" t="s">
        <v>68</v>
      </c>
      <c r="D65" s="107"/>
      <c r="E65" s="107"/>
      <c r="F65" s="107"/>
      <c r="G65" s="107"/>
      <c r="H65" s="107"/>
      <c r="I65" s="107"/>
      <c r="J65" s="107"/>
      <c r="K65" s="107"/>
      <c r="L65" s="107"/>
      <c r="M65" s="14"/>
    </row>
    <row r="66" spans="3:13">
      <c r="C66" s="106"/>
      <c r="D66" s="107"/>
      <c r="E66" s="107"/>
      <c r="F66" s="107"/>
      <c r="G66" s="107"/>
      <c r="H66" s="107"/>
      <c r="I66" s="107"/>
      <c r="J66" s="107"/>
      <c r="K66" s="107"/>
      <c r="L66" s="107"/>
      <c r="M66" s="14"/>
    </row>
    <row r="67" spans="3:13">
      <c r="C67" s="106" t="s">
        <v>69</v>
      </c>
      <c r="D67" s="107"/>
      <c r="E67" s="107"/>
      <c r="F67" s="107"/>
      <c r="G67" s="107"/>
      <c r="H67" s="107"/>
      <c r="I67" s="107"/>
      <c r="J67" s="107"/>
      <c r="K67" s="107"/>
      <c r="L67" s="107"/>
      <c r="M67" s="14"/>
    </row>
    <row r="68" spans="3:13">
      <c r="C68" s="13"/>
      <c r="D68" s="107"/>
      <c r="E68" s="107"/>
      <c r="F68" s="107"/>
      <c r="G68" s="107"/>
      <c r="H68" s="107"/>
      <c r="I68" s="107"/>
      <c r="J68" s="107"/>
      <c r="K68" s="107"/>
      <c r="L68" s="107"/>
      <c r="M68" s="14"/>
    </row>
    <row r="69" spans="3:13">
      <c r="C69" s="13"/>
      <c r="D69" s="107"/>
      <c r="E69" s="107"/>
      <c r="F69" s="107"/>
      <c r="G69" s="107"/>
      <c r="H69" s="107"/>
      <c r="I69" s="107"/>
      <c r="J69" s="107"/>
      <c r="K69" s="107"/>
      <c r="L69" s="107"/>
      <c r="M69" s="14"/>
    </row>
    <row r="70" spans="3:13">
      <c r="C70" s="127" t="s">
        <v>185</v>
      </c>
      <c r="D70" s="107"/>
      <c r="E70" s="107"/>
      <c r="F70" s="107"/>
      <c r="G70" s="107"/>
      <c r="H70" s="107"/>
      <c r="I70" s="107"/>
      <c r="J70" s="107"/>
      <c r="K70" s="107"/>
      <c r="L70" s="107"/>
      <c r="M70" s="14"/>
    </row>
    <row r="71" spans="3:13" ht="18.75" thickBot="1">
      <c r="C71" s="131" t="s">
        <v>70</v>
      </c>
      <c r="D71" s="88"/>
      <c r="E71" s="88"/>
      <c r="F71" s="88"/>
      <c r="G71" s="88"/>
      <c r="H71" s="88"/>
      <c r="I71" s="88"/>
      <c r="J71" s="110"/>
      <c r="K71" s="110"/>
      <c r="L71" s="110"/>
      <c r="M71" s="16"/>
    </row>
    <row r="73" spans="3:13" ht="18.75" thickBot="1"/>
    <row r="74" spans="3:13" ht="22.5">
      <c r="C74" s="126" t="s">
        <v>181</v>
      </c>
      <c r="D74" s="105"/>
      <c r="E74" s="105"/>
      <c r="F74" s="105"/>
      <c r="G74" s="105"/>
      <c r="H74" s="105"/>
      <c r="I74" s="105"/>
      <c r="J74" s="105"/>
      <c r="K74" s="12"/>
    </row>
    <row r="75" spans="3:13">
      <c r="C75" s="106"/>
      <c r="D75" s="107"/>
      <c r="E75" s="107"/>
      <c r="F75" s="107"/>
      <c r="G75" s="107"/>
      <c r="H75" s="107"/>
      <c r="I75" s="107"/>
      <c r="J75" s="107"/>
      <c r="K75" s="14"/>
    </row>
    <row r="76" spans="3:13">
      <c r="C76" s="108" t="s">
        <v>182</v>
      </c>
      <c r="D76" s="107"/>
      <c r="E76" s="107"/>
      <c r="F76" s="107"/>
      <c r="G76" s="107"/>
      <c r="H76" s="107"/>
      <c r="I76" s="107"/>
      <c r="J76" s="107"/>
      <c r="K76" s="14"/>
    </row>
    <row r="77" spans="3:13">
      <c r="C77" s="13"/>
      <c r="D77" s="107"/>
      <c r="E77" s="107"/>
      <c r="F77" s="107"/>
      <c r="G77" s="107"/>
      <c r="H77" s="107"/>
      <c r="I77" s="107"/>
      <c r="J77" s="107"/>
      <c r="K77" s="14"/>
    </row>
    <row r="78" spans="3:13">
      <c r="C78" s="13" t="s">
        <v>183</v>
      </c>
      <c r="D78" s="107"/>
      <c r="E78" s="107"/>
      <c r="F78" s="107"/>
      <c r="G78" s="107"/>
      <c r="H78" s="107"/>
      <c r="I78" s="107"/>
      <c r="J78" s="107"/>
      <c r="K78" s="14"/>
    </row>
    <row r="79" spans="3:13">
      <c r="C79" s="106"/>
      <c r="D79" s="107"/>
      <c r="E79" s="107"/>
      <c r="F79" s="107"/>
      <c r="G79" s="107"/>
      <c r="H79" s="107"/>
      <c r="I79" s="107"/>
      <c r="J79" s="107"/>
      <c r="K79" s="14"/>
    </row>
    <row r="80" spans="3:13">
      <c r="C80" s="106" t="s">
        <v>71</v>
      </c>
      <c r="D80" s="107"/>
      <c r="E80" s="107"/>
      <c r="F80" s="107"/>
      <c r="G80" s="107"/>
      <c r="H80" s="107"/>
      <c r="I80" s="107"/>
      <c r="J80" s="107"/>
      <c r="K80" s="14"/>
    </row>
    <row r="81" spans="3:11">
      <c r="C81" s="106"/>
      <c r="D81" s="107"/>
      <c r="E81" s="107"/>
      <c r="F81" s="107"/>
      <c r="G81" s="107"/>
      <c r="H81" s="107"/>
      <c r="I81" s="107"/>
      <c r="J81" s="107"/>
      <c r="K81" s="14"/>
    </row>
    <row r="82" spans="3:11">
      <c r="C82" s="106" t="s">
        <v>72</v>
      </c>
      <c r="D82" s="107"/>
      <c r="E82" s="107"/>
      <c r="F82" s="107"/>
      <c r="G82" s="107"/>
      <c r="H82" s="107"/>
      <c r="I82" s="107"/>
      <c r="J82" s="107"/>
      <c r="K82" s="14"/>
    </row>
    <row r="83" spans="3:11">
      <c r="C83" s="106"/>
      <c r="D83" s="107"/>
      <c r="E83" s="107"/>
      <c r="F83" s="107"/>
      <c r="G83" s="107"/>
      <c r="H83" s="107"/>
      <c r="I83" s="107"/>
      <c r="J83" s="107"/>
      <c r="K83" s="14"/>
    </row>
    <row r="84" spans="3:11">
      <c r="C84" s="106" t="s">
        <v>73</v>
      </c>
      <c r="D84" s="107"/>
      <c r="E84" s="107"/>
      <c r="F84" s="107"/>
      <c r="G84" s="107"/>
      <c r="H84" s="107"/>
      <c r="I84" s="107"/>
      <c r="J84" s="107"/>
      <c r="K84" s="14"/>
    </row>
    <row r="85" spans="3:11">
      <c r="C85" s="106"/>
      <c r="D85" s="107"/>
      <c r="E85" s="107"/>
      <c r="F85" s="107"/>
      <c r="G85" s="107"/>
      <c r="H85" s="107"/>
      <c r="I85" s="107"/>
      <c r="J85" s="107"/>
      <c r="K85" s="14"/>
    </row>
    <row r="86" spans="3:11" ht="18.75" thickBot="1">
      <c r="C86" s="114" t="s">
        <v>74</v>
      </c>
      <c r="D86" s="110"/>
      <c r="E86" s="110"/>
      <c r="F86" s="110"/>
      <c r="G86" s="110"/>
      <c r="H86" s="110"/>
      <c r="I86" s="110"/>
      <c r="J86" s="110"/>
      <c r="K86" s="16"/>
    </row>
    <row r="89" spans="3:11" ht="18.75" thickBot="1"/>
    <row r="90" spans="3:11" ht="22.5">
      <c r="C90" s="126" t="s">
        <v>75</v>
      </c>
      <c r="D90" s="105"/>
      <c r="E90" s="105"/>
      <c r="F90" s="105"/>
      <c r="G90" s="105"/>
      <c r="H90" s="105"/>
      <c r="I90" s="105"/>
      <c r="J90" s="105"/>
      <c r="K90" s="12"/>
    </row>
    <row r="91" spans="3:11">
      <c r="C91" s="13"/>
      <c r="D91" s="107"/>
      <c r="E91" s="107"/>
      <c r="F91" s="107"/>
      <c r="G91" s="107"/>
      <c r="H91" s="107"/>
      <c r="I91" s="107"/>
      <c r="J91" s="107"/>
      <c r="K91" s="14"/>
    </row>
    <row r="92" spans="3:11">
      <c r="C92" s="13" t="s">
        <v>76</v>
      </c>
      <c r="D92" s="107"/>
      <c r="E92" s="107"/>
      <c r="F92" s="107"/>
      <c r="G92" s="107"/>
      <c r="H92" s="107"/>
      <c r="I92" s="107"/>
      <c r="J92" s="107"/>
      <c r="K92" s="14"/>
    </row>
    <row r="93" spans="3:11">
      <c r="C93" s="106"/>
      <c r="D93" s="107"/>
      <c r="E93" s="107"/>
      <c r="F93" s="107"/>
      <c r="G93" s="107"/>
      <c r="H93" s="107"/>
      <c r="I93" s="107"/>
      <c r="J93" s="107"/>
      <c r="K93" s="14"/>
    </row>
    <row r="94" spans="3:11">
      <c r="C94" s="106" t="s">
        <v>77</v>
      </c>
      <c r="D94" s="107"/>
      <c r="E94" s="107"/>
      <c r="F94" s="107"/>
      <c r="G94" s="107"/>
      <c r="H94" s="107"/>
      <c r="I94" s="107"/>
      <c r="J94" s="107"/>
      <c r="K94" s="14"/>
    </row>
    <row r="95" spans="3:11">
      <c r="C95" s="106"/>
      <c r="D95" s="107"/>
      <c r="E95" s="107"/>
      <c r="F95" s="107"/>
      <c r="G95" s="107"/>
      <c r="H95" s="107"/>
      <c r="I95" s="107"/>
      <c r="J95" s="107"/>
      <c r="K95" s="14"/>
    </row>
    <row r="96" spans="3:11">
      <c r="C96" s="106" t="s">
        <v>78</v>
      </c>
      <c r="D96" s="107"/>
      <c r="E96" s="107"/>
      <c r="F96" s="107"/>
      <c r="G96" s="107"/>
      <c r="H96" s="107"/>
      <c r="I96" s="107"/>
      <c r="J96" s="107"/>
      <c r="K96" s="14"/>
    </row>
    <row r="97" spans="3:11">
      <c r="C97" s="106"/>
      <c r="D97" s="107"/>
      <c r="E97" s="107"/>
      <c r="F97" s="107"/>
      <c r="G97" s="107"/>
      <c r="H97" s="107"/>
      <c r="I97" s="107"/>
      <c r="J97" s="107"/>
      <c r="K97" s="14"/>
    </row>
    <row r="98" spans="3:11">
      <c r="C98" s="106" t="s">
        <v>184</v>
      </c>
      <c r="D98" s="107"/>
      <c r="E98" s="107"/>
      <c r="F98" s="107"/>
      <c r="G98" s="107"/>
      <c r="H98" s="107"/>
      <c r="I98" s="107"/>
      <c r="J98" s="107"/>
      <c r="K98" s="14"/>
    </row>
    <row r="99" spans="3:11" ht="18.75" thickBot="1">
      <c r="C99" s="15"/>
      <c r="D99" s="110"/>
      <c r="E99" s="110"/>
      <c r="F99" s="110"/>
      <c r="G99" s="110"/>
      <c r="H99" s="110"/>
      <c r="I99" s="110"/>
      <c r="J99" s="110"/>
      <c r="K99" s="16"/>
    </row>
    <row r="102" spans="3:11" ht="22.5">
      <c r="C102" s="22"/>
    </row>
    <row r="108" spans="3:11" ht="22.5">
      <c r="C108" s="22"/>
    </row>
    <row r="111" spans="3:11">
      <c r="C111" s="18"/>
    </row>
    <row r="112" spans="3:11">
      <c r="C112" s="18"/>
    </row>
    <row r="113" spans="3:3">
      <c r="C113" s="18"/>
    </row>
    <row r="114" spans="3:3">
      <c r="C114" s="1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EEA3-D9D4-4C87-9160-CA53B48BF2B7}">
  <sheetPr>
    <tabColor theme="7" tint="0.39997558519241921"/>
  </sheetPr>
  <dimension ref="A1:G29"/>
  <sheetViews>
    <sheetView workbookViewId="0">
      <selection activeCell="H8" sqref="H8"/>
    </sheetView>
  </sheetViews>
  <sheetFormatPr defaultRowHeight="18"/>
  <sheetData>
    <row r="1" spans="1:7" ht="26.25" thickBot="1">
      <c r="A1" s="132" t="s">
        <v>82</v>
      </c>
      <c r="B1" s="133"/>
      <c r="C1" s="133"/>
      <c r="D1" s="133"/>
      <c r="E1" s="133"/>
      <c r="F1" s="134"/>
      <c r="G1" s="68"/>
    </row>
    <row r="3" spans="1:7">
      <c r="A3" t="s">
        <v>186</v>
      </c>
    </row>
    <row r="5" spans="1:7">
      <c r="A5" t="s">
        <v>79</v>
      </c>
    </row>
    <row r="7" spans="1:7">
      <c r="A7" t="s">
        <v>80</v>
      </c>
    </row>
    <row r="9" spans="1:7">
      <c r="A9" t="s">
        <v>83</v>
      </c>
    </row>
    <row r="11" spans="1:7">
      <c r="A11" t="s">
        <v>81</v>
      </c>
    </row>
    <row r="13" spans="1:7" ht="17.25" customHeight="1"/>
    <row r="14" spans="1:7">
      <c r="A14" s="9" t="s">
        <v>187</v>
      </c>
    </row>
    <row r="16" spans="1:7">
      <c r="A16" s="9" t="s">
        <v>188</v>
      </c>
    </row>
    <row r="17" spans="1:1">
      <c r="A17" s="18"/>
    </row>
    <row r="18" spans="1:1">
      <c r="A18" s="25" t="s">
        <v>79</v>
      </c>
    </row>
    <row r="20" spans="1:1">
      <c r="A20" s="9" t="s">
        <v>189</v>
      </c>
    </row>
    <row r="21" spans="1:1">
      <c r="A21" s="18"/>
    </row>
    <row r="22" spans="1:1">
      <c r="A22" s="25" t="s">
        <v>81</v>
      </c>
    </row>
    <row r="25" spans="1:1">
      <c r="A25" s="9" t="s">
        <v>86</v>
      </c>
    </row>
    <row r="27" spans="1:1">
      <c r="A27" t="s">
        <v>87</v>
      </c>
    </row>
    <row r="29" spans="1:1">
      <c r="A29" t="s">
        <v>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54F6-5130-402C-A6A7-4FC2DFA28DF3}">
  <sheetPr>
    <tabColor rgb="FFF2A6E9"/>
  </sheetPr>
  <dimension ref="A1:E25"/>
  <sheetViews>
    <sheetView workbookViewId="0">
      <selection activeCell="B6" sqref="B6"/>
    </sheetView>
  </sheetViews>
  <sheetFormatPr defaultRowHeight="18"/>
  <cols>
    <col min="1" max="1" width="12.625" bestFit="1" customWidth="1"/>
    <col min="2" max="2" width="16" bestFit="1" customWidth="1"/>
    <col min="3" max="3" width="17.375" bestFit="1" customWidth="1"/>
    <col min="4" max="4" width="16" bestFit="1" customWidth="1"/>
    <col min="5" max="5" width="19.875" bestFit="1" customWidth="1"/>
  </cols>
  <sheetData>
    <row r="1" spans="1:5" ht="18.75" thickBot="1">
      <c r="E1" s="31" t="s">
        <v>99</v>
      </c>
    </row>
    <row r="3" spans="1:5">
      <c r="A3" s="4" t="s">
        <v>0</v>
      </c>
      <c r="B3" t="s">
        <v>95</v>
      </c>
      <c r="C3" t="s">
        <v>94</v>
      </c>
    </row>
    <row r="4" spans="1:5">
      <c r="A4" t="s">
        <v>22</v>
      </c>
      <c r="B4" s="5">
        <v>1212.4802420000001</v>
      </c>
      <c r="C4" s="5">
        <v>1071.922</v>
      </c>
    </row>
    <row r="5" spans="1:5">
      <c r="A5" t="s">
        <v>24</v>
      </c>
      <c r="B5" s="5">
        <v>1430.120576</v>
      </c>
      <c r="C5" s="5">
        <v>1239.616</v>
      </c>
    </row>
    <row r="6" spans="1:5">
      <c r="A6" t="s">
        <v>20</v>
      </c>
      <c r="B6" s="5">
        <v>980.4143929999999</v>
      </c>
      <c r="C6" s="5">
        <v>893.11299999999994</v>
      </c>
    </row>
    <row r="7" spans="1:5">
      <c r="A7" t="s">
        <v>5</v>
      </c>
      <c r="B7" s="5">
        <v>1071.4800799999998</v>
      </c>
      <c r="C7" s="5">
        <v>963.28000000000009</v>
      </c>
    </row>
    <row r="14" spans="1:5">
      <c r="B14" s="18"/>
    </row>
    <row r="15" spans="1:5">
      <c r="B15" s="19"/>
    </row>
    <row r="16" spans="1:5">
      <c r="B16" s="18"/>
    </row>
    <row r="17" spans="2:2">
      <c r="B17" s="19"/>
    </row>
    <row r="18" spans="2:2">
      <c r="B18" s="18"/>
    </row>
    <row r="19" spans="2:2">
      <c r="B19" s="18"/>
    </row>
    <row r="22" spans="2:2">
      <c r="B22" s="18"/>
    </row>
    <row r="23" spans="2:2">
      <c r="B23" s="19"/>
    </row>
    <row r="24" spans="2:2">
      <c r="B24" s="18"/>
    </row>
    <row r="25" spans="2:2">
      <c r="B25" s="1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8A83-3A1C-4248-B174-9DE07569E3F1}">
  <sheetPr>
    <tabColor theme="8" tint="0.59999389629810485"/>
  </sheetPr>
  <dimension ref="A1"/>
  <sheetViews>
    <sheetView workbookViewId="0">
      <selection activeCell="Q16" sqref="Q16"/>
    </sheetView>
  </sheetViews>
  <sheetFormatPr defaultRowHeight="18"/>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58906-08EB-4E64-84D8-B48F417CAC2D}">
  <sheetPr>
    <tabColor rgb="FFF2A6E9"/>
  </sheetPr>
  <dimension ref="A1:D10"/>
  <sheetViews>
    <sheetView workbookViewId="0">
      <selection activeCell="C15" sqref="C15"/>
    </sheetView>
  </sheetViews>
  <sheetFormatPr defaultRowHeight="18"/>
  <cols>
    <col min="1" max="1" width="12.625" bestFit="1" customWidth="1"/>
    <col min="2" max="2" width="30.5" bestFit="1" customWidth="1"/>
    <col min="3" max="3" width="29" bestFit="1" customWidth="1"/>
    <col min="4" max="4" width="18.625" bestFit="1" customWidth="1"/>
  </cols>
  <sheetData>
    <row r="1" spans="1:4" ht="18.75" thickBot="1">
      <c r="D1" s="31" t="s">
        <v>98</v>
      </c>
    </row>
    <row r="3" spans="1:4">
      <c r="A3" s="4" t="s">
        <v>3</v>
      </c>
      <c r="B3" t="s">
        <v>32</v>
      </c>
    </row>
    <row r="5" spans="1:4">
      <c r="A5" s="4" t="s">
        <v>0</v>
      </c>
      <c r="B5" t="s">
        <v>96</v>
      </c>
      <c r="C5" t="s">
        <v>97</v>
      </c>
    </row>
    <row r="6" spans="1:4">
      <c r="A6" t="s">
        <v>5</v>
      </c>
      <c r="B6" s="5">
        <v>1486.2000799999998</v>
      </c>
      <c r="C6" s="5">
        <v>1071.4800799999998</v>
      </c>
    </row>
    <row r="7" spans="1:4">
      <c r="A7" t="s">
        <v>20</v>
      </c>
      <c r="B7" s="5">
        <v>1395.1343930000003</v>
      </c>
      <c r="C7" s="5">
        <v>980.4143929999999</v>
      </c>
    </row>
    <row r="8" spans="1:4">
      <c r="A8" t="s">
        <v>24</v>
      </c>
      <c r="B8" s="5">
        <v>1844.8405760000001</v>
      </c>
      <c r="C8" s="5">
        <v>1430.120576</v>
      </c>
    </row>
    <row r="9" spans="1:4">
      <c r="A9" t="s">
        <v>22</v>
      </c>
      <c r="B9" s="5">
        <v>1627.2002420000001</v>
      </c>
      <c r="C9" s="5">
        <v>1212.4802420000001</v>
      </c>
    </row>
    <row r="10" spans="1:4">
      <c r="A10" t="s">
        <v>31</v>
      </c>
      <c r="B10" s="5">
        <v>6353.3752909999994</v>
      </c>
      <c r="C10" s="5">
        <v>4694.4952909999993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8CD2-505C-47B7-A108-CC51F3748BBD}">
  <sheetPr>
    <tabColor theme="8" tint="0.59999389629810485"/>
  </sheetPr>
  <dimension ref="A1"/>
  <sheetViews>
    <sheetView workbookViewId="0">
      <selection activeCell="Q26" sqref="Q26:Q27"/>
    </sheetView>
  </sheetViews>
  <sheetFormatPr defaultRowHeight="18"/>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38379-6EF5-4AC3-A7BD-062F8F982D6C}">
  <sheetPr>
    <tabColor theme="8" tint="0.59999389629810485"/>
  </sheetPr>
  <dimension ref="A1"/>
  <sheetViews>
    <sheetView workbookViewId="0">
      <selection activeCell="P14" sqref="P14"/>
    </sheetView>
  </sheetViews>
  <sheetFormatPr defaultRowHeight="18"/>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FB7B-83B9-48F6-9571-A31EFCA4F755}">
  <sheetPr>
    <tabColor rgb="FFF2A6E9"/>
  </sheetPr>
  <dimension ref="A1:E12"/>
  <sheetViews>
    <sheetView zoomScale="96" zoomScaleNormal="96" workbookViewId="0">
      <selection activeCell="I13" sqref="I13"/>
    </sheetView>
  </sheetViews>
  <sheetFormatPr defaultRowHeight="18"/>
  <cols>
    <col min="1" max="1" width="12.625" bestFit="1" customWidth="1"/>
    <col min="2" max="2" width="10.375" bestFit="1" customWidth="1"/>
    <col min="3" max="3" width="24.75" bestFit="1" customWidth="1"/>
    <col min="4" max="4" width="6.875" bestFit="1" customWidth="1"/>
    <col min="5" max="5" width="26.625" customWidth="1"/>
    <col min="6" max="6" width="7.625" bestFit="1" customWidth="1"/>
    <col min="7" max="7" width="7.25" bestFit="1" customWidth="1"/>
    <col min="8" max="8" width="18.25" customWidth="1"/>
    <col min="9" max="9" width="29.5" bestFit="1" customWidth="1"/>
  </cols>
  <sheetData>
    <row r="1" spans="1:5" ht="20.25" thickBot="1">
      <c r="E1" s="50" t="s">
        <v>123</v>
      </c>
    </row>
    <row r="3" spans="1:5">
      <c r="A3" s="4" t="s">
        <v>0</v>
      </c>
      <c r="B3" t="s">
        <v>121</v>
      </c>
      <c r="C3" t="s">
        <v>122</v>
      </c>
    </row>
    <row r="4" spans="1:5">
      <c r="A4" s="10" t="s">
        <v>24</v>
      </c>
      <c r="B4" s="5">
        <v>1430.120576</v>
      </c>
      <c r="C4" s="5">
        <v>1844.8405760000001</v>
      </c>
    </row>
    <row r="5" spans="1:5">
      <c r="A5" s="21" t="s">
        <v>26</v>
      </c>
      <c r="B5" s="5">
        <v>1430.120576</v>
      </c>
      <c r="C5" s="5">
        <v>1844.8405760000001</v>
      </c>
    </row>
    <row r="6" spans="1:5">
      <c r="A6" s="10" t="s">
        <v>22</v>
      </c>
      <c r="B6" s="5">
        <v>1212.4802420000001</v>
      </c>
      <c r="C6" s="5">
        <v>1627.2002420000001</v>
      </c>
    </row>
    <row r="7" spans="1:5">
      <c r="A7" s="21" t="s">
        <v>8</v>
      </c>
      <c r="B7" s="5">
        <v>1212.4802420000001</v>
      </c>
      <c r="C7" s="5">
        <v>1627.2002420000001</v>
      </c>
    </row>
    <row r="8" spans="1:5">
      <c r="A8" s="10" t="s">
        <v>5</v>
      </c>
      <c r="B8" s="5">
        <v>1071.4800799999998</v>
      </c>
      <c r="C8" s="5">
        <v>1486.2000799999998</v>
      </c>
    </row>
    <row r="9" spans="1:5">
      <c r="A9" s="21" t="s">
        <v>8</v>
      </c>
      <c r="B9" s="5">
        <v>1071.4800799999998</v>
      </c>
      <c r="C9" s="5">
        <v>1486.2000799999998</v>
      </c>
    </row>
    <row r="10" spans="1:5">
      <c r="A10" s="10" t="s">
        <v>20</v>
      </c>
      <c r="B10" s="5">
        <v>980.4143929999999</v>
      </c>
      <c r="C10" s="5">
        <v>1395.1343930000003</v>
      </c>
    </row>
    <row r="11" spans="1:5">
      <c r="A11" s="21" t="s">
        <v>21</v>
      </c>
      <c r="B11" s="5">
        <v>980.4143929999999</v>
      </c>
      <c r="C11" s="5">
        <v>1395.1343930000003</v>
      </c>
    </row>
    <row r="12" spans="1:5">
      <c r="A12" s="10" t="s">
        <v>31</v>
      </c>
      <c r="B12" s="5">
        <v>4694.4952909999993</v>
      </c>
      <c r="C12" s="5">
        <v>6353.3752909999994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C11C-2F22-4B24-9D23-25C7A8FE3806}">
  <sheetPr>
    <tabColor theme="8" tint="0.59999389629810485"/>
  </sheetPr>
  <dimension ref="A1"/>
  <sheetViews>
    <sheetView workbookViewId="0">
      <selection activeCell="Q13" sqref="Q13"/>
    </sheetView>
  </sheetViews>
  <sheetFormatPr defaultRowHeight="18"/>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B5047-AB26-4B3E-8ABD-E0414D141364}">
  <sheetPr>
    <tabColor rgb="FFF2A6E9"/>
  </sheetPr>
  <dimension ref="A1:I16"/>
  <sheetViews>
    <sheetView workbookViewId="0">
      <selection activeCell="F27" sqref="F27"/>
    </sheetView>
  </sheetViews>
  <sheetFormatPr defaultRowHeight="18"/>
  <cols>
    <col min="1" max="1" width="10.25" bestFit="1" customWidth="1"/>
    <col min="2" max="2" width="24.75" bestFit="1" customWidth="1"/>
    <col min="3" max="3" width="11.125" bestFit="1" customWidth="1"/>
    <col min="4" max="4" width="11.25" bestFit="1" customWidth="1"/>
  </cols>
  <sheetData>
    <row r="1" spans="1:9" ht="18.75" thickBot="1"/>
    <row r="2" spans="1:9" ht="24.75" thickBot="1">
      <c r="F2" s="101" t="s">
        <v>129</v>
      </c>
      <c r="G2" s="102"/>
      <c r="H2" s="102"/>
      <c r="I2" s="103"/>
    </row>
    <row r="11" spans="1:9" ht="18.75" thickBot="1"/>
    <row r="12" spans="1:9" ht="18.75" thickBot="1">
      <c r="A12" s="61" t="s">
        <v>4</v>
      </c>
      <c r="B12" s="66" t="s">
        <v>122</v>
      </c>
      <c r="C12" s="67" t="s">
        <v>127</v>
      </c>
      <c r="D12" s="68" t="s">
        <v>128</v>
      </c>
    </row>
    <row r="13" spans="1:9">
      <c r="A13" s="62" t="s">
        <v>26</v>
      </c>
      <c r="B13" s="56">
        <v>1844.8405760000001</v>
      </c>
      <c r="C13" s="57">
        <v>43.907499999999999</v>
      </c>
      <c r="D13" s="58">
        <v>3.5013770919926364</v>
      </c>
    </row>
    <row r="14" spans="1:9">
      <c r="A14" s="63" t="s">
        <v>8</v>
      </c>
      <c r="B14" s="59">
        <v>3113.4003220000004</v>
      </c>
      <c r="C14" s="5">
        <v>63.258333333333333</v>
      </c>
      <c r="D14" s="53">
        <v>2.0507181675668558</v>
      </c>
    </row>
    <row r="15" spans="1:9" ht="18.75" thickBot="1">
      <c r="A15" s="64" t="s">
        <v>21</v>
      </c>
      <c r="B15" s="59">
        <v>1395.1343930000003</v>
      </c>
      <c r="C15" s="5">
        <v>72.031666666666666</v>
      </c>
      <c r="D15" s="53">
        <v>1.6140290069182539</v>
      </c>
    </row>
    <row r="16" spans="1:9" ht="18.75" thickBot="1">
      <c r="A16" s="65" t="s">
        <v>31</v>
      </c>
      <c r="B16" s="60">
        <v>6353.3752910000003</v>
      </c>
      <c r="C16" s="54">
        <v>60.613958333333336</v>
      </c>
      <c r="D16" s="55">
        <v>2.1836881944134152</v>
      </c>
    </row>
  </sheetData>
  <mergeCells count="1">
    <mergeCell ref="F2:I2"/>
  </mergeCells>
  <conditionalFormatting sqref="D17:D1048576 D3 D1 D11:D12">
    <cfRule type="colorScale" priority="3">
      <colorScale>
        <cfvo type="min"/>
        <cfvo type="percentile" val="50"/>
        <cfvo type="max"/>
        <color rgb="FF63BE7B"/>
        <color rgb="FFFFEB84"/>
        <color rgb="FFF8696B"/>
      </colorScale>
    </cfRule>
  </conditionalFormatting>
  <conditionalFormatting pivot="1" sqref="D13:D15">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1F044-18AA-4D31-BF50-C6BF21014F15}">
  <sheetPr>
    <tabColor theme="2" tint="-0.499984740745262"/>
  </sheetPr>
  <dimension ref="A1:E49"/>
  <sheetViews>
    <sheetView workbookViewId="0">
      <selection activeCell="I15" sqref="I15"/>
    </sheetView>
  </sheetViews>
  <sheetFormatPr defaultRowHeight="18"/>
  <cols>
    <col min="1" max="1" width="13.125" customWidth="1"/>
  </cols>
  <sheetData>
    <row r="1" spans="1:5">
      <c r="A1" s="3" t="s">
        <v>0</v>
      </c>
      <c r="B1" s="3" t="s">
        <v>1</v>
      </c>
      <c r="C1" s="3" t="s">
        <v>2</v>
      </c>
      <c r="D1" s="3" t="s">
        <v>3</v>
      </c>
      <c r="E1" s="3" t="s">
        <v>4</v>
      </c>
    </row>
    <row r="2" spans="1:5">
      <c r="A2" s="3" t="s">
        <v>5</v>
      </c>
      <c r="B2" s="3" t="s">
        <v>6</v>
      </c>
      <c r="C2" s="3">
        <v>68.7</v>
      </c>
      <c r="D2" s="3" t="s">
        <v>7</v>
      </c>
      <c r="E2" s="3" t="s">
        <v>8</v>
      </c>
    </row>
    <row r="3" spans="1:5">
      <c r="A3" s="3" t="s">
        <v>5</v>
      </c>
      <c r="B3" s="3" t="s">
        <v>9</v>
      </c>
      <c r="C3" s="3">
        <v>85.29</v>
      </c>
      <c r="D3" s="3" t="s">
        <v>7</v>
      </c>
      <c r="E3" s="3" t="s">
        <v>8</v>
      </c>
    </row>
    <row r="4" spans="1:5">
      <c r="A4" s="3" t="s">
        <v>5</v>
      </c>
      <c r="B4" s="3" t="s">
        <v>10</v>
      </c>
      <c r="C4" s="3">
        <v>95.75</v>
      </c>
      <c r="D4" s="3" t="s">
        <v>7</v>
      </c>
      <c r="E4" s="3" t="s">
        <v>8</v>
      </c>
    </row>
    <row r="5" spans="1:5">
      <c r="A5" s="3" t="s">
        <v>5</v>
      </c>
      <c r="B5" s="3" t="s">
        <v>11</v>
      </c>
      <c r="C5" s="3">
        <v>62.93</v>
      </c>
      <c r="D5" s="3" t="s">
        <v>7</v>
      </c>
      <c r="E5" s="3" t="s">
        <v>8</v>
      </c>
    </row>
    <row r="6" spans="1:5">
      <c r="A6" s="3" t="s">
        <v>5</v>
      </c>
      <c r="B6" s="3" t="s">
        <v>12</v>
      </c>
      <c r="C6" s="3">
        <v>89.99</v>
      </c>
      <c r="D6" s="3" t="s">
        <v>7</v>
      </c>
      <c r="E6" s="3" t="s">
        <v>8</v>
      </c>
    </row>
    <row r="7" spans="1:5">
      <c r="A7" s="3" t="s">
        <v>5</v>
      </c>
      <c r="B7" s="3" t="s">
        <v>13</v>
      </c>
      <c r="C7" s="3">
        <v>88.58</v>
      </c>
      <c r="D7" s="3" t="s">
        <v>7</v>
      </c>
      <c r="E7" s="3" t="s">
        <v>8</v>
      </c>
    </row>
    <row r="8" spans="1:5">
      <c r="A8" s="3" t="s">
        <v>5</v>
      </c>
      <c r="B8" s="3" t="s">
        <v>14</v>
      </c>
      <c r="C8" s="3">
        <v>67.64</v>
      </c>
      <c r="D8" s="3" t="s">
        <v>7</v>
      </c>
      <c r="E8" s="3" t="s">
        <v>8</v>
      </c>
    </row>
    <row r="9" spans="1:5">
      <c r="A9" s="3" t="s">
        <v>5</v>
      </c>
      <c r="B9" s="3" t="s">
        <v>15</v>
      </c>
      <c r="C9" s="3">
        <v>85.24</v>
      </c>
      <c r="D9" s="3" t="s">
        <v>7</v>
      </c>
      <c r="E9" s="3" t="s">
        <v>8</v>
      </c>
    </row>
    <row r="10" spans="1:5">
      <c r="A10" s="3" t="s">
        <v>5</v>
      </c>
      <c r="B10" s="3" t="s">
        <v>16</v>
      </c>
      <c r="C10" s="3">
        <v>77.709999999999994</v>
      </c>
      <c r="D10" s="3" t="s">
        <v>7</v>
      </c>
      <c r="E10" s="3" t="s">
        <v>8</v>
      </c>
    </row>
    <row r="11" spans="1:5">
      <c r="A11" s="3" t="s">
        <v>5</v>
      </c>
      <c r="B11" s="3" t="s">
        <v>17</v>
      </c>
      <c r="C11" s="3">
        <v>92.28</v>
      </c>
      <c r="D11" s="3" t="s">
        <v>7</v>
      </c>
      <c r="E11" s="3" t="s">
        <v>8</v>
      </c>
    </row>
    <row r="12" spans="1:5">
      <c r="A12" s="3" t="s">
        <v>5</v>
      </c>
      <c r="B12" s="3" t="s">
        <v>18</v>
      </c>
      <c r="C12" s="3">
        <v>80.59</v>
      </c>
      <c r="D12" s="3" t="s">
        <v>7</v>
      </c>
      <c r="E12" s="3" t="s">
        <v>8</v>
      </c>
    </row>
    <row r="13" spans="1:5">
      <c r="A13" s="3" t="s">
        <v>5</v>
      </c>
      <c r="B13" s="3" t="s">
        <v>19</v>
      </c>
      <c r="C13" s="3">
        <v>80.88</v>
      </c>
      <c r="D13" s="3" t="s">
        <v>7</v>
      </c>
      <c r="E13" s="3" t="s">
        <v>8</v>
      </c>
    </row>
    <row r="14" spans="1:5">
      <c r="A14" s="3" t="s">
        <v>20</v>
      </c>
      <c r="B14" s="3" t="s">
        <v>6</v>
      </c>
      <c r="C14" s="3">
        <v>158.13999999999999</v>
      </c>
      <c r="D14" s="3" t="s">
        <v>7</v>
      </c>
      <c r="E14" s="3" t="s">
        <v>21</v>
      </c>
    </row>
    <row r="15" spans="1:5">
      <c r="A15" s="3" t="s">
        <v>20</v>
      </c>
      <c r="B15" s="3" t="s">
        <v>9</v>
      </c>
      <c r="C15" s="3">
        <v>147.02000000000001</v>
      </c>
      <c r="D15" s="3" t="s">
        <v>7</v>
      </c>
      <c r="E15" s="3" t="s">
        <v>21</v>
      </c>
    </row>
    <row r="16" spans="1:5">
      <c r="A16" s="3" t="s">
        <v>20</v>
      </c>
      <c r="B16" s="3" t="s">
        <v>10</v>
      </c>
      <c r="C16" s="3">
        <v>122.22</v>
      </c>
      <c r="D16" s="3" t="s">
        <v>7</v>
      </c>
      <c r="E16" s="3" t="s">
        <v>21</v>
      </c>
    </row>
    <row r="17" spans="1:5">
      <c r="A17" s="3" t="s">
        <v>20</v>
      </c>
      <c r="B17" s="3" t="s">
        <v>11</v>
      </c>
      <c r="C17" s="3">
        <v>154.63</v>
      </c>
      <c r="D17" s="3" t="s">
        <v>7</v>
      </c>
      <c r="E17" s="3" t="s">
        <v>21</v>
      </c>
    </row>
    <row r="18" spans="1:5">
      <c r="A18" s="3" t="s">
        <v>20</v>
      </c>
      <c r="B18" s="3" t="s">
        <v>12</v>
      </c>
      <c r="C18" s="3">
        <v>154.71</v>
      </c>
      <c r="D18" s="3" t="s">
        <v>7</v>
      </c>
      <c r="E18" s="3" t="s">
        <v>21</v>
      </c>
    </row>
    <row r="19" spans="1:5">
      <c r="A19" s="3" t="s">
        <v>20</v>
      </c>
      <c r="B19" s="3" t="s">
        <v>13</v>
      </c>
      <c r="C19" s="3">
        <v>138.72</v>
      </c>
      <c r="D19" s="3" t="s">
        <v>7</v>
      </c>
      <c r="E19" s="3" t="s">
        <v>21</v>
      </c>
    </row>
    <row r="20" spans="1:5">
      <c r="A20" s="3" t="s">
        <v>20</v>
      </c>
      <c r="B20" s="3" t="s">
        <v>14</v>
      </c>
      <c r="C20" s="3">
        <v>151.53</v>
      </c>
      <c r="D20" s="3" t="s">
        <v>7</v>
      </c>
      <c r="E20" s="3" t="s">
        <v>21</v>
      </c>
    </row>
    <row r="21" spans="1:5">
      <c r="A21" s="3" t="s">
        <v>20</v>
      </c>
      <c r="B21" s="3" t="s">
        <v>15</v>
      </c>
      <c r="C21" s="3">
        <v>162.36000000000001</v>
      </c>
      <c r="D21" s="3" t="s">
        <v>7</v>
      </c>
      <c r="E21" s="3" t="s">
        <v>21</v>
      </c>
    </row>
    <row r="22" spans="1:5">
      <c r="A22" s="3" t="s">
        <v>20</v>
      </c>
      <c r="B22" s="3" t="s">
        <v>16</v>
      </c>
      <c r="C22" s="3">
        <v>143.83000000000001</v>
      </c>
      <c r="D22" s="3" t="s">
        <v>7</v>
      </c>
      <c r="E22" s="3" t="s">
        <v>21</v>
      </c>
    </row>
    <row r="23" spans="1:5">
      <c r="A23" s="3" t="s">
        <v>20</v>
      </c>
      <c r="B23" s="3" t="s">
        <v>17</v>
      </c>
      <c r="C23" s="3">
        <v>141.63999999999999</v>
      </c>
      <c r="D23" s="3" t="s">
        <v>7</v>
      </c>
      <c r="E23" s="3" t="s">
        <v>21</v>
      </c>
    </row>
    <row r="24" spans="1:5">
      <c r="A24" s="3" t="s">
        <v>20</v>
      </c>
      <c r="B24" s="3" t="s">
        <v>18</v>
      </c>
      <c r="C24" s="3">
        <v>169.96</v>
      </c>
      <c r="D24" s="3" t="s">
        <v>7</v>
      </c>
      <c r="E24" s="3" t="s">
        <v>21</v>
      </c>
    </row>
    <row r="25" spans="1:5">
      <c r="A25" s="3" t="s">
        <v>20</v>
      </c>
      <c r="B25" s="3" t="s">
        <v>19</v>
      </c>
      <c r="C25" s="3">
        <v>149.12</v>
      </c>
      <c r="D25" s="3" t="s">
        <v>7</v>
      </c>
      <c r="E25" s="3" t="s">
        <v>21</v>
      </c>
    </row>
    <row r="26" spans="1:5">
      <c r="A26" s="3" t="s">
        <v>22</v>
      </c>
      <c r="B26" s="3" t="s">
        <v>6</v>
      </c>
      <c r="C26" s="3">
        <v>119.88</v>
      </c>
      <c r="D26" s="3" t="s">
        <v>23</v>
      </c>
      <c r="E26" s="3" t="s">
        <v>8</v>
      </c>
    </row>
    <row r="27" spans="1:5">
      <c r="A27" s="3" t="s">
        <v>22</v>
      </c>
      <c r="B27" s="3" t="s">
        <v>9</v>
      </c>
      <c r="C27" s="3">
        <v>138.11000000000001</v>
      </c>
      <c r="D27" s="3" t="s">
        <v>23</v>
      </c>
      <c r="E27" s="3" t="s">
        <v>8</v>
      </c>
    </row>
    <row r="28" spans="1:5">
      <c r="A28" s="3" t="s">
        <v>22</v>
      </c>
      <c r="B28" s="3" t="s">
        <v>10</v>
      </c>
      <c r="C28" s="3">
        <v>133.30000000000001</v>
      </c>
      <c r="D28" s="3" t="s">
        <v>23</v>
      </c>
      <c r="E28" s="3" t="s">
        <v>8</v>
      </c>
    </row>
    <row r="29" spans="1:5">
      <c r="A29" s="3" t="s">
        <v>22</v>
      </c>
      <c r="B29" s="3" t="s">
        <v>11</v>
      </c>
      <c r="C29" s="3">
        <v>146.58000000000001</v>
      </c>
      <c r="D29" s="3" t="s">
        <v>23</v>
      </c>
      <c r="E29" s="3" t="s">
        <v>8</v>
      </c>
    </row>
    <row r="30" spans="1:5">
      <c r="A30" s="3" t="s">
        <v>22</v>
      </c>
      <c r="B30" s="3" t="s">
        <v>12</v>
      </c>
      <c r="C30" s="3">
        <v>128.22</v>
      </c>
      <c r="D30" s="3" t="s">
        <v>23</v>
      </c>
      <c r="E30" s="3" t="s">
        <v>8</v>
      </c>
    </row>
    <row r="31" spans="1:5">
      <c r="A31" s="3" t="s">
        <v>22</v>
      </c>
      <c r="B31" s="3" t="s">
        <v>13</v>
      </c>
      <c r="C31" s="3">
        <v>117.47</v>
      </c>
      <c r="D31" s="3" t="s">
        <v>23</v>
      </c>
      <c r="E31" s="3" t="s">
        <v>8</v>
      </c>
    </row>
    <row r="32" spans="1:5">
      <c r="A32" s="3" t="s">
        <v>22</v>
      </c>
      <c r="B32" s="3" t="s">
        <v>14</v>
      </c>
      <c r="C32" s="3">
        <v>144.87</v>
      </c>
      <c r="D32" s="3" t="s">
        <v>23</v>
      </c>
      <c r="E32" s="3" t="s">
        <v>8</v>
      </c>
    </row>
    <row r="33" spans="1:5">
      <c r="A33" s="3" t="s">
        <v>22</v>
      </c>
      <c r="B33" s="3" t="s">
        <v>15</v>
      </c>
      <c r="C33" s="3">
        <v>152.04</v>
      </c>
      <c r="D33" s="3" t="s">
        <v>23</v>
      </c>
      <c r="E33" s="3" t="s">
        <v>8</v>
      </c>
    </row>
    <row r="34" spans="1:5">
      <c r="A34" s="3" t="s">
        <v>22</v>
      </c>
      <c r="B34" s="3" t="s">
        <v>16</v>
      </c>
      <c r="C34" s="3">
        <v>145.01</v>
      </c>
      <c r="D34" s="3" t="s">
        <v>23</v>
      </c>
      <c r="E34" s="3" t="s">
        <v>8</v>
      </c>
    </row>
    <row r="35" spans="1:5">
      <c r="A35" s="3" t="s">
        <v>22</v>
      </c>
      <c r="B35" s="3" t="s">
        <v>17</v>
      </c>
      <c r="C35" s="3">
        <v>124.33</v>
      </c>
      <c r="D35" s="3" t="s">
        <v>23</v>
      </c>
      <c r="E35" s="3" t="s">
        <v>8</v>
      </c>
    </row>
    <row r="36" spans="1:5">
      <c r="A36" s="3" t="s">
        <v>22</v>
      </c>
      <c r="B36" s="3" t="s">
        <v>18</v>
      </c>
      <c r="C36" s="3">
        <v>139.30000000000001</v>
      </c>
      <c r="D36" s="3" t="s">
        <v>23</v>
      </c>
      <c r="E36" s="3" t="s">
        <v>8</v>
      </c>
    </row>
    <row r="37" spans="1:5">
      <c r="A37" s="3" t="s">
        <v>22</v>
      </c>
      <c r="B37" s="3" t="s">
        <v>19</v>
      </c>
      <c r="C37" s="3">
        <v>125.39</v>
      </c>
      <c r="D37" s="3" t="s">
        <v>23</v>
      </c>
      <c r="E37" s="3" t="s">
        <v>8</v>
      </c>
    </row>
    <row r="38" spans="1:5">
      <c r="A38" s="3" t="s">
        <v>24</v>
      </c>
      <c r="B38" s="3" t="s">
        <v>6</v>
      </c>
      <c r="C38" s="3">
        <v>155.32</v>
      </c>
      <c r="D38" s="3" t="s">
        <v>25</v>
      </c>
      <c r="E38" s="3" t="s">
        <v>26</v>
      </c>
    </row>
    <row r="39" spans="1:5">
      <c r="A39" s="3" t="s">
        <v>24</v>
      </c>
      <c r="B39" s="3" t="s">
        <v>9</v>
      </c>
      <c r="C39" s="3">
        <v>165.82</v>
      </c>
      <c r="D39" s="3" t="s">
        <v>25</v>
      </c>
      <c r="E39" s="3" t="s">
        <v>26</v>
      </c>
    </row>
    <row r="40" spans="1:5">
      <c r="A40" s="3" t="s">
        <v>24</v>
      </c>
      <c r="B40" s="3" t="s">
        <v>10</v>
      </c>
      <c r="C40" s="3">
        <v>166.52</v>
      </c>
      <c r="D40" s="3" t="s">
        <v>25</v>
      </c>
      <c r="E40" s="3" t="s">
        <v>26</v>
      </c>
    </row>
    <row r="41" spans="1:5">
      <c r="A41" s="3" t="s">
        <v>24</v>
      </c>
      <c r="B41" s="3" t="s">
        <v>11</v>
      </c>
      <c r="C41" s="3">
        <v>171.8</v>
      </c>
      <c r="D41" s="3" t="s">
        <v>25</v>
      </c>
      <c r="E41" s="3" t="s">
        <v>26</v>
      </c>
    </row>
    <row r="42" spans="1:5">
      <c r="A42" s="3" t="s">
        <v>24</v>
      </c>
      <c r="B42" s="3" t="s">
        <v>12</v>
      </c>
      <c r="C42" s="3">
        <v>171.66</v>
      </c>
      <c r="D42" s="3" t="s">
        <v>25</v>
      </c>
      <c r="E42" s="3" t="s">
        <v>26</v>
      </c>
    </row>
    <row r="43" spans="1:5">
      <c r="A43" s="3" t="s">
        <v>24</v>
      </c>
      <c r="B43" s="3" t="s">
        <v>13</v>
      </c>
      <c r="C43" s="3">
        <v>170.54</v>
      </c>
      <c r="D43" s="3" t="s">
        <v>25</v>
      </c>
      <c r="E43" s="3" t="s">
        <v>26</v>
      </c>
    </row>
    <row r="44" spans="1:5">
      <c r="A44" s="3" t="s">
        <v>24</v>
      </c>
      <c r="B44" s="3" t="s">
        <v>14</v>
      </c>
      <c r="C44" s="3">
        <v>167.58</v>
      </c>
      <c r="D44" s="3" t="s">
        <v>25</v>
      </c>
      <c r="E44" s="3" t="s">
        <v>26</v>
      </c>
    </row>
    <row r="45" spans="1:5">
      <c r="A45" s="3" t="s">
        <v>24</v>
      </c>
      <c r="B45" s="3" t="s">
        <v>15</v>
      </c>
      <c r="C45" s="3">
        <v>167.93</v>
      </c>
      <c r="D45" s="3" t="s">
        <v>25</v>
      </c>
      <c r="E45" s="3" t="s">
        <v>26</v>
      </c>
    </row>
    <row r="46" spans="1:5">
      <c r="A46" s="3" t="s">
        <v>24</v>
      </c>
      <c r="B46" s="3" t="s">
        <v>16</v>
      </c>
      <c r="C46" s="3">
        <v>148.04</v>
      </c>
      <c r="D46" s="3" t="s">
        <v>25</v>
      </c>
      <c r="E46" s="3" t="s">
        <v>26</v>
      </c>
    </row>
    <row r="47" spans="1:5">
      <c r="A47" s="3" t="s">
        <v>24</v>
      </c>
      <c r="B47" s="3" t="s">
        <v>17</v>
      </c>
      <c r="C47" s="3">
        <v>170.13</v>
      </c>
      <c r="D47" s="3" t="s">
        <v>25</v>
      </c>
      <c r="E47" s="3" t="s">
        <v>26</v>
      </c>
    </row>
    <row r="48" spans="1:5">
      <c r="A48" s="3" t="s">
        <v>24</v>
      </c>
      <c r="B48" s="3" t="s">
        <v>18</v>
      </c>
      <c r="C48" s="3">
        <v>152.38</v>
      </c>
      <c r="D48" s="3" t="s">
        <v>25</v>
      </c>
      <c r="E48" s="3" t="s">
        <v>26</v>
      </c>
    </row>
    <row r="49" spans="1:5">
      <c r="A49" s="3" t="s">
        <v>24</v>
      </c>
      <c r="B49" s="3" t="s">
        <v>19</v>
      </c>
      <c r="C49" s="3">
        <v>161.63999999999999</v>
      </c>
      <c r="D49" s="3" t="s">
        <v>25</v>
      </c>
      <c r="E49" s="3" t="s">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1F5B-19C5-433A-B10A-48D56F0671C9}">
  <sheetPr>
    <tabColor theme="8" tint="0.59999389629810485"/>
  </sheetPr>
  <dimension ref="O2:O40"/>
  <sheetViews>
    <sheetView zoomScale="87" zoomScaleNormal="87" workbookViewId="0">
      <selection activeCell="O2" sqref="O2"/>
    </sheetView>
  </sheetViews>
  <sheetFormatPr defaultRowHeight="18"/>
  <sheetData>
    <row r="2" spans="15:15" ht="24">
      <c r="O2" s="83" t="s">
        <v>140</v>
      </c>
    </row>
    <row r="40" spans="15:15" ht="18.75">
      <c r="O40" s="84"/>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A1FDD-C12F-4E97-9928-1F1BC619D1C6}">
  <dimension ref="A1:G11"/>
  <sheetViews>
    <sheetView workbookViewId="0">
      <selection activeCell="G20" sqref="G20"/>
    </sheetView>
  </sheetViews>
  <sheetFormatPr defaultRowHeight="18"/>
  <cols>
    <col min="2" max="2" width="11.875" bestFit="1" customWidth="1"/>
    <col min="3" max="3" width="11.875" style="70" bestFit="1" customWidth="1"/>
    <col min="4" max="4" width="16" style="70" bestFit="1" customWidth="1"/>
    <col min="5" max="5" width="9.75" customWidth="1"/>
    <col min="6" max="6" width="17.75" customWidth="1"/>
    <col min="7" max="7" width="14.875" bestFit="1" customWidth="1"/>
  </cols>
  <sheetData>
    <row r="1" spans="1:7" ht="18.75" thickBot="1">
      <c r="A1" s="66" t="s">
        <v>4</v>
      </c>
      <c r="B1" s="67" t="s">
        <v>128</v>
      </c>
      <c r="C1" s="80" t="s">
        <v>127</v>
      </c>
      <c r="D1" s="80" t="s">
        <v>133</v>
      </c>
      <c r="E1" s="67" t="s">
        <v>137</v>
      </c>
      <c r="F1" s="67" t="s">
        <v>136</v>
      </c>
      <c r="G1" s="68" t="s">
        <v>139</v>
      </c>
    </row>
    <row r="2" spans="1:7">
      <c r="A2" t="s">
        <v>8</v>
      </c>
      <c r="B2" s="5">
        <v>2.0507181675668558</v>
      </c>
      <c r="C2" s="71">
        <v>63.258333333333333</v>
      </c>
      <c r="D2" s="70">
        <f>C2/100</f>
        <v>0.63258333333333328</v>
      </c>
      <c r="E2" s="5">
        <v>3113.4003220000004</v>
      </c>
      <c r="F2" s="5">
        <f>IF(D2&lt;70%, E2*(70%-D2), 0)</f>
        <v>209.89507170816674</v>
      </c>
      <c r="G2" s="81">
        <f>IF(E2=0, 0, F2/E2)</f>
        <v>6.741666666666668E-2</v>
      </c>
    </row>
    <row r="3" spans="1:7">
      <c r="A3" t="s">
        <v>26</v>
      </c>
      <c r="B3" s="5">
        <v>3.5013770919926364</v>
      </c>
      <c r="C3" s="76">
        <v>43.907499999999999</v>
      </c>
      <c r="D3" s="77">
        <f>C3/100</f>
        <v>0.43907499999999999</v>
      </c>
      <c r="E3" s="5">
        <v>1844.8405760000001</v>
      </c>
      <c r="F3" s="5">
        <f>IF(D3&lt;50%, E3*(50%-D3), 0)</f>
        <v>112.39691209280002</v>
      </c>
      <c r="G3" s="81">
        <f t="shared" ref="G3:G4" si="0">IF(E3=0, 0, F3/E3)</f>
        <v>6.0925000000000007E-2</v>
      </c>
    </row>
    <row r="4" spans="1:7">
      <c r="A4" s="72" t="s">
        <v>21</v>
      </c>
      <c r="B4" s="73">
        <v>1.6140290069182539</v>
      </c>
      <c r="C4" s="74">
        <v>72.031666666666666</v>
      </c>
      <c r="D4" s="75">
        <f>C4/100</f>
        <v>0.72031666666666672</v>
      </c>
      <c r="E4" s="73">
        <v>1395.1343930000003</v>
      </c>
      <c r="F4" s="73">
        <f>IF(D4&lt;70%, E4*(70%-D4), 0)</f>
        <v>0</v>
      </c>
      <c r="G4" s="82">
        <f t="shared" si="0"/>
        <v>0</v>
      </c>
    </row>
    <row r="5" spans="1:7">
      <c r="A5" t="s">
        <v>135</v>
      </c>
      <c r="F5" s="5">
        <f>SUM(F2:F4)</f>
        <v>322.29198380096676</v>
      </c>
    </row>
    <row r="9" spans="1:7">
      <c r="A9" t="s">
        <v>134</v>
      </c>
    </row>
    <row r="11" spans="1:7">
      <c r="A11" s="78" t="s">
        <v>138</v>
      </c>
      <c r="B11" s="78"/>
      <c r="C11" s="79"/>
      <c r="D11" s="79"/>
      <c r="E11" s="78"/>
    </row>
  </sheetData>
  <sortState xmlns:xlrd2="http://schemas.microsoft.com/office/spreadsheetml/2017/richdata2" ref="A2:G5">
    <sortCondition sortBy="cellColor" ref="F3:F5" dxfId="2"/>
  </sortState>
  <conditionalFormatting sqref="F2:F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3DD2-A0D1-45EE-BDCA-E9C7925414BE}">
  <dimension ref="A1:J71"/>
  <sheetViews>
    <sheetView tabSelected="1" workbookViewId="0">
      <selection activeCell="N25" sqref="N25"/>
    </sheetView>
  </sheetViews>
  <sheetFormatPr defaultRowHeight="18"/>
  <cols>
    <col min="2" max="2" width="20.875" customWidth="1"/>
    <col min="3" max="4" width="16" bestFit="1" customWidth="1"/>
    <col min="5" max="5" width="8.75" customWidth="1"/>
    <col min="6" max="6" width="17.375" bestFit="1" customWidth="1"/>
    <col min="7" max="7" width="21.875" bestFit="1" customWidth="1"/>
    <col min="8" max="8" width="15.5" bestFit="1" customWidth="1"/>
  </cols>
  <sheetData>
    <row r="1" spans="1:10" ht="24.75" thickBot="1">
      <c r="A1" s="98" t="s">
        <v>155</v>
      </c>
      <c r="B1" s="99"/>
      <c r="C1" s="100"/>
      <c r="E1" s="66" t="s">
        <v>146</v>
      </c>
      <c r="F1" s="67" t="s">
        <v>144</v>
      </c>
      <c r="G1" s="68" t="s">
        <v>143</v>
      </c>
      <c r="J1" s="31">
        <f>70%</f>
        <v>0.7</v>
      </c>
    </row>
    <row r="2" spans="1:10">
      <c r="A2" s="18"/>
    </row>
    <row r="3" spans="1:10">
      <c r="A3" s="18" t="s">
        <v>152</v>
      </c>
    </row>
    <row r="4" spans="1:10">
      <c r="C4" t="s">
        <v>190</v>
      </c>
    </row>
    <row r="5" spans="1:10" ht="18.75" thickBot="1"/>
    <row r="6" spans="1:10" ht="18.75" thickBot="1">
      <c r="A6" s="93" t="s">
        <v>4</v>
      </c>
      <c r="B6" s="94" t="s">
        <v>128</v>
      </c>
      <c r="C6" s="94" t="s">
        <v>127</v>
      </c>
      <c r="D6" s="94" t="s">
        <v>133</v>
      </c>
      <c r="E6" s="94" t="s">
        <v>137</v>
      </c>
      <c r="F6" s="94" t="s">
        <v>142</v>
      </c>
      <c r="G6" s="94" t="s">
        <v>145</v>
      </c>
      <c r="H6" s="94" t="s">
        <v>148</v>
      </c>
      <c r="I6" s="95" t="s">
        <v>153</v>
      </c>
    </row>
    <row r="7" spans="1:10">
      <c r="A7" s="85" t="s">
        <v>26</v>
      </c>
      <c r="B7" s="89">
        <v>3.5013770919926364</v>
      </c>
      <c r="C7" s="89">
        <v>43.907499999999999</v>
      </c>
      <c r="D7" s="91">
        <f>C7/100</f>
        <v>0.43907499999999999</v>
      </c>
      <c r="E7" s="89">
        <v>1844.8405760000001</v>
      </c>
      <c r="F7" s="86">
        <f>$J$1</f>
        <v>0.7</v>
      </c>
      <c r="G7" s="91">
        <f>F7-D7</f>
        <v>0.26092499999999996</v>
      </c>
      <c r="H7" s="89">
        <f>IF(D7 &lt; F7, E7 * (F7 - D7), 0)</f>
        <v>481.36502729279994</v>
      </c>
      <c r="I7" s="96">
        <f>IF(H7 &gt; 0, H7 / E7, 0)</f>
        <v>0.26092499999999996</v>
      </c>
    </row>
    <row r="8" spans="1:10">
      <c r="A8" s="85" t="s">
        <v>8</v>
      </c>
      <c r="B8" s="89">
        <v>2.0507181675668558</v>
      </c>
      <c r="C8" s="89">
        <v>63.258333333333333</v>
      </c>
      <c r="D8" s="91">
        <f>C8/100</f>
        <v>0.63258333333333328</v>
      </c>
      <c r="E8" s="89">
        <v>3113.4003220000004</v>
      </c>
      <c r="F8" s="86">
        <f>$J$1</f>
        <v>0.7</v>
      </c>
      <c r="G8" s="91">
        <f>F8-D8</f>
        <v>6.741666666666668E-2</v>
      </c>
      <c r="H8" s="89">
        <f>IF(D8 &lt; F8, E8 * (F8 - D8), 0)</f>
        <v>209.89507170816674</v>
      </c>
      <c r="I8" s="96">
        <f>IF(H8 &gt; 0, H8 / E8, 0)</f>
        <v>6.741666666666668E-2</v>
      </c>
    </row>
    <row r="9" spans="1:10" ht="18.75" thickBot="1">
      <c r="A9" s="87" t="s">
        <v>21</v>
      </c>
      <c r="B9" s="90">
        <v>1.6140290069182539</v>
      </c>
      <c r="C9" s="90">
        <v>72.031666666666666</v>
      </c>
      <c r="D9" s="92">
        <f>C9/100</f>
        <v>0.72031666666666672</v>
      </c>
      <c r="E9" s="90">
        <v>1395.1343930000003</v>
      </c>
      <c r="F9" s="88">
        <f>$J$1</f>
        <v>0.7</v>
      </c>
      <c r="G9" s="92">
        <f>F9-D9</f>
        <v>-2.0316666666666761E-2</v>
      </c>
      <c r="H9" s="90">
        <f>IF(D9 &lt; F9, E9 * (F9 - D9), 0)</f>
        <v>0</v>
      </c>
      <c r="I9" s="97">
        <f>IF(H9 &gt; 0, H9 / E9, 0)</f>
        <v>0</v>
      </c>
    </row>
    <row r="12" spans="1:10" ht="18.75" thickBot="1"/>
    <row r="13" spans="1:10" ht="26.25" thickBot="1">
      <c r="A13" s="104" t="s">
        <v>158</v>
      </c>
      <c r="B13" s="68"/>
    </row>
    <row r="14" spans="1:10">
      <c r="A14" s="9" t="s">
        <v>147</v>
      </c>
    </row>
    <row r="15" spans="1:10">
      <c r="A15" t="s">
        <v>156</v>
      </c>
    </row>
    <row r="16" spans="1:10">
      <c r="A16" t="s">
        <v>157</v>
      </c>
    </row>
    <row r="18" spans="1:7" ht="18.75" thickBot="1"/>
    <row r="19" spans="1:7" ht="25.5">
      <c r="A19" s="138" t="s">
        <v>149</v>
      </c>
      <c r="B19" s="139"/>
      <c r="C19" s="135"/>
      <c r="D19" s="135"/>
      <c r="E19" s="135"/>
      <c r="F19" s="12"/>
    </row>
    <row r="20" spans="1:7">
      <c r="A20" s="106" t="s">
        <v>151</v>
      </c>
      <c r="B20" s="136"/>
      <c r="C20" s="136"/>
      <c r="D20" s="136"/>
      <c r="E20" s="137"/>
      <c r="F20" s="14"/>
    </row>
    <row r="21" spans="1:7" ht="18.75" thickBot="1">
      <c r="A21" s="114" t="s">
        <v>150</v>
      </c>
      <c r="B21" s="110"/>
      <c r="C21" s="110"/>
      <c r="D21" s="110"/>
      <c r="E21" s="110"/>
      <c r="F21" s="16"/>
    </row>
    <row r="23" spans="1:7" ht="23.25" thickBot="1">
      <c r="A23" s="22"/>
    </row>
    <row r="24" spans="1:7" ht="25.5">
      <c r="A24" s="140" t="s">
        <v>153</v>
      </c>
      <c r="B24" s="105"/>
      <c r="C24" s="105"/>
      <c r="D24" s="12"/>
    </row>
    <row r="25" spans="1:7" ht="18.75" thickBot="1">
      <c r="A25" s="15" t="s">
        <v>154</v>
      </c>
      <c r="B25" s="110"/>
      <c r="C25" s="110"/>
      <c r="D25" s="16"/>
    </row>
    <row r="26" spans="1:7">
      <c r="A26" s="18"/>
    </row>
    <row r="27" spans="1:7" ht="18.75" thickBot="1">
      <c r="A27" s="18"/>
    </row>
    <row r="28" spans="1:7" ht="25.5">
      <c r="A28" s="141" t="s">
        <v>159</v>
      </c>
      <c r="B28" s="105"/>
      <c r="C28" s="105"/>
      <c r="D28" s="105"/>
      <c r="E28" s="105"/>
      <c r="F28" s="105"/>
      <c r="G28" s="12"/>
    </row>
    <row r="29" spans="1:7" ht="18.75" thickBot="1">
      <c r="A29" s="114" t="s">
        <v>160</v>
      </c>
      <c r="B29" s="110"/>
      <c r="C29" s="110"/>
      <c r="D29" s="110"/>
      <c r="E29" s="110"/>
      <c r="F29" s="110"/>
      <c r="G29" s="16"/>
    </row>
    <row r="31" spans="1:7" ht="19.5">
      <c r="A31" s="17"/>
    </row>
    <row r="32" spans="1:7">
      <c r="A32" s="18"/>
    </row>
    <row r="33" spans="1:1">
      <c r="A33" s="18"/>
    </row>
    <row r="34" spans="1:1">
      <c r="A34" s="18"/>
    </row>
    <row r="35" spans="1:1">
      <c r="A35" s="18"/>
    </row>
    <row r="36" spans="1:1">
      <c r="A36" s="18"/>
    </row>
    <row r="37" spans="1:1">
      <c r="A37" s="18"/>
    </row>
    <row r="39" spans="1:1" ht="19.5">
      <c r="A39" s="17"/>
    </row>
    <row r="40" spans="1:1">
      <c r="A40" s="18"/>
    </row>
    <row r="41" spans="1:1">
      <c r="A41" s="18"/>
    </row>
    <row r="42" spans="1:1">
      <c r="A42" s="18"/>
    </row>
    <row r="43" spans="1:1">
      <c r="A43" s="18"/>
    </row>
    <row r="44" spans="1:1">
      <c r="A44" s="20"/>
    </row>
    <row r="45" spans="1:1">
      <c r="A45" s="20"/>
    </row>
    <row r="49" spans="1:1" ht="22.5">
      <c r="A49" s="22"/>
    </row>
    <row r="50" spans="1:1">
      <c r="A50" s="18"/>
    </row>
    <row r="51" spans="1:1">
      <c r="A51" s="19"/>
    </row>
    <row r="54" spans="1:1">
      <c r="A54" s="18"/>
    </row>
    <row r="55" spans="1:1">
      <c r="A55" s="19"/>
    </row>
    <row r="61" spans="1:1" ht="22.5">
      <c r="A61" s="22"/>
    </row>
    <row r="64" spans="1:1">
      <c r="A64" s="18"/>
    </row>
    <row r="65" spans="1:1">
      <c r="A65" s="18"/>
    </row>
    <row r="66" spans="1:1">
      <c r="A66" s="18"/>
    </row>
    <row r="67" spans="1:1">
      <c r="A67" s="19"/>
    </row>
    <row r="68" spans="1:1">
      <c r="A68" s="18"/>
    </row>
    <row r="69" spans="1:1">
      <c r="A69" s="18"/>
    </row>
    <row r="70" spans="1:1">
      <c r="A70" s="18"/>
    </row>
    <row r="71" spans="1:1">
      <c r="A71" s="18"/>
    </row>
  </sheetData>
  <sortState xmlns:xlrd2="http://schemas.microsoft.com/office/spreadsheetml/2017/richdata2" ref="A7:I9">
    <sortCondition sortBy="fontColor" ref="I8:I9" dxfId="1"/>
  </sortState>
  <conditionalFormatting sqref="I7:I9">
    <cfRule type="cellIs" dxfId="0" priority="1" operator="greaterThan">
      <formula>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769D5-FCDA-4522-8681-DD1D4AC334D3}">
  <sheetPr>
    <tabColor theme="2" tint="-0.499984740745262"/>
  </sheetPr>
  <dimension ref="A1:E49"/>
  <sheetViews>
    <sheetView workbookViewId="0">
      <selection activeCell="L16" sqref="L16"/>
    </sheetView>
  </sheetViews>
  <sheetFormatPr defaultRowHeight="18"/>
  <cols>
    <col min="3" max="3" width="9" style="1"/>
  </cols>
  <sheetData>
    <row r="1" spans="1:5">
      <c r="A1" t="s">
        <v>0</v>
      </c>
      <c r="B1" t="s">
        <v>1</v>
      </c>
      <c r="C1" s="1" t="s">
        <v>27</v>
      </c>
      <c r="D1" t="s">
        <v>3</v>
      </c>
      <c r="E1" t="s">
        <v>4</v>
      </c>
    </row>
    <row r="2" spans="1:5">
      <c r="A2" t="s">
        <v>5</v>
      </c>
      <c r="B2" t="s">
        <v>6</v>
      </c>
      <c r="C2" s="1">
        <v>14.8</v>
      </c>
      <c r="D2" t="s">
        <v>7</v>
      </c>
      <c r="E2" t="s">
        <v>8</v>
      </c>
    </row>
    <row r="3" spans="1:5">
      <c r="A3" t="s">
        <v>5</v>
      </c>
      <c r="B3" t="s">
        <v>9</v>
      </c>
      <c r="C3" s="1">
        <v>17.579999999999998</v>
      </c>
      <c r="D3" t="s">
        <v>7</v>
      </c>
      <c r="E3" t="s">
        <v>8</v>
      </c>
    </row>
    <row r="4" spans="1:5">
      <c r="A4" t="s">
        <v>5</v>
      </c>
      <c r="B4" t="s">
        <v>10</v>
      </c>
      <c r="C4" s="1">
        <v>17.46</v>
      </c>
      <c r="D4" t="s">
        <v>7</v>
      </c>
      <c r="E4" t="s">
        <v>8</v>
      </c>
    </row>
    <row r="5" spans="1:5">
      <c r="A5" t="s">
        <v>5</v>
      </c>
      <c r="B5" t="s">
        <v>11</v>
      </c>
      <c r="C5" s="1">
        <v>15.47</v>
      </c>
      <c r="D5" t="s">
        <v>7</v>
      </c>
      <c r="E5" t="s">
        <v>8</v>
      </c>
    </row>
    <row r="6" spans="1:5">
      <c r="A6" t="s">
        <v>5</v>
      </c>
      <c r="B6" t="s">
        <v>12</v>
      </c>
      <c r="C6" s="1">
        <v>16.12</v>
      </c>
      <c r="D6" t="s">
        <v>7</v>
      </c>
      <c r="E6" t="s">
        <v>8</v>
      </c>
    </row>
    <row r="7" spans="1:5">
      <c r="A7" t="s">
        <v>5</v>
      </c>
      <c r="B7" t="s">
        <v>13</v>
      </c>
      <c r="C7" s="1">
        <v>15.25</v>
      </c>
      <c r="D7" t="s">
        <v>7</v>
      </c>
      <c r="E7" t="s">
        <v>8</v>
      </c>
    </row>
    <row r="8" spans="1:5">
      <c r="A8" t="s">
        <v>5</v>
      </c>
      <c r="B8" t="s">
        <v>14</v>
      </c>
      <c r="C8" s="1">
        <v>13.61</v>
      </c>
      <c r="D8" t="s">
        <v>7</v>
      </c>
      <c r="E8" t="s">
        <v>8</v>
      </c>
    </row>
    <row r="9" spans="1:5">
      <c r="A9" t="s">
        <v>5</v>
      </c>
      <c r="B9" t="s">
        <v>15</v>
      </c>
      <c r="C9" s="1">
        <v>17.78</v>
      </c>
      <c r="D9" t="s">
        <v>7</v>
      </c>
      <c r="E9" t="s">
        <v>8</v>
      </c>
    </row>
    <row r="10" spans="1:5">
      <c r="A10" t="s">
        <v>5</v>
      </c>
      <c r="B10" t="s">
        <v>16</v>
      </c>
      <c r="C10" s="1">
        <v>13.88</v>
      </c>
      <c r="D10" t="s">
        <v>7</v>
      </c>
      <c r="E10" t="s">
        <v>8</v>
      </c>
    </row>
    <row r="11" spans="1:5">
      <c r="A11" t="s">
        <v>5</v>
      </c>
      <c r="B11" t="s">
        <v>17</v>
      </c>
      <c r="C11" s="1">
        <v>16.46</v>
      </c>
      <c r="D11" t="s">
        <v>7</v>
      </c>
      <c r="E11" t="s">
        <v>8</v>
      </c>
    </row>
    <row r="12" spans="1:5">
      <c r="A12" t="s">
        <v>5</v>
      </c>
      <c r="B12" t="s">
        <v>18</v>
      </c>
      <c r="C12" s="1">
        <v>16.579999999999998</v>
      </c>
      <c r="D12" t="s">
        <v>7</v>
      </c>
      <c r="E12" t="s">
        <v>8</v>
      </c>
    </row>
    <row r="13" spans="1:5">
      <c r="A13" t="s">
        <v>5</v>
      </c>
      <c r="B13" t="s">
        <v>19</v>
      </c>
      <c r="C13" s="1">
        <v>16.21</v>
      </c>
      <c r="D13" t="s">
        <v>7</v>
      </c>
      <c r="E13" t="s">
        <v>8</v>
      </c>
    </row>
    <row r="14" spans="1:5">
      <c r="A14" t="s">
        <v>20</v>
      </c>
      <c r="B14" t="s">
        <v>6</v>
      </c>
      <c r="C14" s="1">
        <v>9.9600000000000009</v>
      </c>
      <c r="D14" t="s">
        <v>7</v>
      </c>
      <c r="E14" t="s">
        <v>21</v>
      </c>
    </row>
    <row r="15" spans="1:5">
      <c r="A15" t="s">
        <v>20</v>
      </c>
      <c r="B15" t="s">
        <v>9</v>
      </c>
      <c r="C15" s="1">
        <v>16.37</v>
      </c>
      <c r="D15" t="s">
        <v>7</v>
      </c>
      <c r="E15" t="s">
        <v>21</v>
      </c>
    </row>
    <row r="16" spans="1:5">
      <c r="A16" t="s">
        <v>20</v>
      </c>
      <c r="B16" t="s">
        <v>10</v>
      </c>
      <c r="C16" s="1">
        <v>14.15</v>
      </c>
      <c r="D16" t="s">
        <v>7</v>
      </c>
      <c r="E16" t="s">
        <v>21</v>
      </c>
    </row>
    <row r="17" spans="1:5">
      <c r="A17" t="s">
        <v>20</v>
      </c>
      <c r="B17" t="s">
        <v>11</v>
      </c>
      <c r="C17" s="1">
        <v>13.3</v>
      </c>
      <c r="D17" t="s">
        <v>7</v>
      </c>
      <c r="E17" t="s">
        <v>21</v>
      </c>
    </row>
    <row r="18" spans="1:5">
      <c r="A18" t="s">
        <v>20</v>
      </c>
      <c r="B18" t="s">
        <v>12</v>
      </c>
      <c r="C18" s="1">
        <v>13.79</v>
      </c>
      <c r="D18" t="s">
        <v>7</v>
      </c>
      <c r="E18" t="s">
        <v>21</v>
      </c>
    </row>
    <row r="19" spans="1:5">
      <c r="A19" t="s">
        <v>20</v>
      </c>
      <c r="B19" t="s">
        <v>13</v>
      </c>
      <c r="C19" s="1">
        <v>11.52</v>
      </c>
      <c r="D19" t="s">
        <v>7</v>
      </c>
      <c r="E19" t="s">
        <v>21</v>
      </c>
    </row>
    <row r="20" spans="1:5">
      <c r="A20" t="s">
        <v>20</v>
      </c>
      <c r="B20" t="s">
        <v>14</v>
      </c>
      <c r="C20" s="1">
        <v>12.67</v>
      </c>
      <c r="D20" t="s">
        <v>7</v>
      </c>
      <c r="E20" t="s">
        <v>21</v>
      </c>
    </row>
    <row r="21" spans="1:5">
      <c r="A21" t="s">
        <v>20</v>
      </c>
      <c r="B21" t="s">
        <v>15</v>
      </c>
      <c r="C21" s="1">
        <v>13.27</v>
      </c>
      <c r="D21" t="s">
        <v>7</v>
      </c>
      <c r="E21" t="s">
        <v>21</v>
      </c>
    </row>
    <row r="22" spans="1:5">
      <c r="A22" t="s">
        <v>20</v>
      </c>
      <c r="B22" t="s">
        <v>16</v>
      </c>
      <c r="C22" s="1">
        <v>12.9</v>
      </c>
      <c r="D22" t="s">
        <v>7</v>
      </c>
      <c r="E22" t="s">
        <v>21</v>
      </c>
    </row>
    <row r="23" spans="1:5">
      <c r="A23" t="s">
        <v>20</v>
      </c>
      <c r="B23" t="s">
        <v>17</v>
      </c>
      <c r="C23" s="1">
        <v>13.34</v>
      </c>
      <c r="D23" t="s">
        <v>7</v>
      </c>
      <c r="E23" t="s">
        <v>21</v>
      </c>
    </row>
    <row r="24" spans="1:5">
      <c r="A24" t="s">
        <v>20</v>
      </c>
      <c r="B24" t="s">
        <v>18</v>
      </c>
      <c r="C24" s="1">
        <v>10.08</v>
      </c>
      <c r="D24" t="s">
        <v>7</v>
      </c>
      <c r="E24" t="s">
        <v>21</v>
      </c>
    </row>
    <row r="25" spans="1:5">
      <c r="A25" t="s">
        <v>20</v>
      </c>
      <c r="B25" t="s">
        <v>19</v>
      </c>
      <c r="C25" s="1">
        <v>12.92</v>
      </c>
      <c r="D25" t="s">
        <v>7</v>
      </c>
      <c r="E25" t="s">
        <v>21</v>
      </c>
    </row>
    <row r="26" spans="1:5">
      <c r="A26" t="s">
        <v>22</v>
      </c>
      <c r="B26" t="s">
        <v>6</v>
      </c>
      <c r="C26" s="1">
        <v>20.14</v>
      </c>
      <c r="D26" t="s">
        <v>23</v>
      </c>
      <c r="E26" t="s">
        <v>8</v>
      </c>
    </row>
    <row r="27" spans="1:5">
      <c r="A27" t="s">
        <v>22</v>
      </c>
      <c r="B27" t="s">
        <v>9</v>
      </c>
      <c r="C27" s="1">
        <v>22.41</v>
      </c>
      <c r="D27" t="s">
        <v>23</v>
      </c>
      <c r="E27" t="s">
        <v>8</v>
      </c>
    </row>
    <row r="28" spans="1:5">
      <c r="A28" t="s">
        <v>22</v>
      </c>
      <c r="B28" t="s">
        <v>10</v>
      </c>
      <c r="C28" s="1">
        <v>21.03</v>
      </c>
      <c r="D28" t="s">
        <v>23</v>
      </c>
      <c r="E28" t="s">
        <v>8</v>
      </c>
    </row>
    <row r="29" spans="1:5">
      <c r="A29" t="s">
        <v>22</v>
      </c>
      <c r="B29" t="s">
        <v>11</v>
      </c>
      <c r="C29" s="1">
        <v>19.72</v>
      </c>
      <c r="D29" t="s">
        <v>23</v>
      </c>
      <c r="E29" t="s">
        <v>8</v>
      </c>
    </row>
    <row r="30" spans="1:5">
      <c r="A30" t="s">
        <v>22</v>
      </c>
      <c r="B30" t="s">
        <v>12</v>
      </c>
      <c r="C30" s="1">
        <v>19.54</v>
      </c>
      <c r="D30" t="s">
        <v>23</v>
      </c>
      <c r="E30" t="s">
        <v>8</v>
      </c>
    </row>
    <row r="31" spans="1:5">
      <c r="A31" t="s">
        <v>22</v>
      </c>
      <c r="B31" t="s">
        <v>13</v>
      </c>
      <c r="C31" s="1">
        <v>22.17</v>
      </c>
      <c r="D31" t="s">
        <v>23</v>
      </c>
      <c r="E31" t="s">
        <v>8</v>
      </c>
    </row>
    <row r="32" spans="1:5">
      <c r="A32" t="s">
        <v>22</v>
      </c>
      <c r="B32" t="s">
        <v>14</v>
      </c>
      <c r="C32" s="1">
        <v>20.81</v>
      </c>
      <c r="D32" t="s">
        <v>23</v>
      </c>
      <c r="E32" t="s">
        <v>8</v>
      </c>
    </row>
    <row r="33" spans="1:5">
      <c r="A33" t="s">
        <v>22</v>
      </c>
      <c r="B33" t="s">
        <v>15</v>
      </c>
      <c r="C33" s="1">
        <v>20.68</v>
      </c>
      <c r="D33" t="s">
        <v>23</v>
      </c>
      <c r="E33" t="s">
        <v>8</v>
      </c>
    </row>
    <row r="34" spans="1:5">
      <c r="A34" t="s">
        <v>22</v>
      </c>
      <c r="B34" t="s">
        <v>16</v>
      </c>
      <c r="C34" s="1">
        <v>19.82</v>
      </c>
      <c r="D34" t="s">
        <v>23</v>
      </c>
      <c r="E34" t="s">
        <v>8</v>
      </c>
    </row>
    <row r="35" spans="1:5">
      <c r="A35" t="s">
        <v>22</v>
      </c>
      <c r="B35" t="s">
        <v>17</v>
      </c>
      <c r="C35" s="1">
        <v>20.32</v>
      </c>
      <c r="D35" t="s">
        <v>23</v>
      </c>
      <c r="E35" t="s">
        <v>8</v>
      </c>
    </row>
    <row r="36" spans="1:5">
      <c r="A36" t="s">
        <v>22</v>
      </c>
      <c r="B36" t="s">
        <v>18</v>
      </c>
      <c r="C36" s="1">
        <v>20.010000000000002</v>
      </c>
      <c r="D36" t="s">
        <v>23</v>
      </c>
      <c r="E36" t="s">
        <v>8</v>
      </c>
    </row>
    <row r="37" spans="1:5">
      <c r="A37" t="s">
        <v>22</v>
      </c>
      <c r="B37" t="s">
        <v>19</v>
      </c>
      <c r="C37" s="1">
        <v>21.73</v>
      </c>
      <c r="D37" t="s">
        <v>23</v>
      </c>
      <c r="E37" t="s">
        <v>8</v>
      </c>
    </row>
    <row r="38" spans="1:5">
      <c r="A38" t="s">
        <v>24</v>
      </c>
      <c r="B38" t="s">
        <v>6</v>
      </c>
      <c r="C38" s="1">
        <v>27.82</v>
      </c>
      <c r="D38" t="s">
        <v>25</v>
      </c>
      <c r="E38" t="s">
        <v>26</v>
      </c>
    </row>
    <row r="39" spans="1:5">
      <c r="A39" t="s">
        <v>24</v>
      </c>
      <c r="B39" t="s">
        <v>9</v>
      </c>
      <c r="C39" s="1">
        <v>27.54</v>
      </c>
      <c r="D39" t="s">
        <v>25</v>
      </c>
      <c r="E39" t="s">
        <v>26</v>
      </c>
    </row>
    <row r="40" spans="1:5">
      <c r="A40" t="s">
        <v>24</v>
      </c>
      <c r="B40" t="s">
        <v>10</v>
      </c>
      <c r="C40" s="1">
        <v>25.06</v>
      </c>
      <c r="D40" t="s">
        <v>25</v>
      </c>
      <c r="E40" t="s">
        <v>26</v>
      </c>
    </row>
    <row r="41" spans="1:5">
      <c r="A41" t="s">
        <v>24</v>
      </c>
      <c r="B41" t="s">
        <v>11</v>
      </c>
      <c r="C41" s="1">
        <v>29.63</v>
      </c>
      <c r="D41" t="s">
        <v>25</v>
      </c>
      <c r="E41" t="s">
        <v>26</v>
      </c>
    </row>
    <row r="42" spans="1:5">
      <c r="A42" t="s">
        <v>24</v>
      </c>
      <c r="B42" t="s">
        <v>12</v>
      </c>
      <c r="C42" s="1">
        <v>27.88</v>
      </c>
      <c r="D42" t="s">
        <v>25</v>
      </c>
      <c r="E42" t="s">
        <v>26</v>
      </c>
    </row>
    <row r="43" spans="1:5">
      <c r="A43" t="s">
        <v>24</v>
      </c>
      <c r="B43" t="s">
        <v>13</v>
      </c>
      <c r="C43" s="1">
        <v>28.39</v>
      </c>
      <c r="D43" t="s">
        <v>25</v>
      </c>
      <c r="E43" t="s">
        <v>26</v>
      </c>
    </row>
    <row r="44" spans="1:5">
      <c r="A44" t="s">
        <v>24</v>
      </c>
      <c r="B44" t="s">
        <v>14</v>
      </c>
      <c r="C44" s="1">
        <v>28.17</v>
      </c>
      <c r="D44" t="s">
        <v>25</v>
      </c>
      <c r="E44" t="s">
        <v>26</v>
      </c>
    </row>
    <row r="45" spans="1:5">
      <c r="A45" t="s">
        <v>24</v>
      </c>
      <c r="B45" t="s">
        <v>15</v>
      </c>
      <c r="C45" s="1">
        <v>28.06</v>
      </c>
      <c r="D45" t="s">
        <v>25</v>
      </c>
      <c r="E45" t="s">
        <v>26</v>
      </c>
    </row>
    <row r="46" spans="1:5">
      <c r="A46" t="s">
        <v>24</v>
      </c>
      <c r="B46" t="s">
        <v>16</v>
      </c>
      <c r="C46" s="1">
        <v>27.45</v>
      </c>
      <c r="D46" t="s">
        <v>25</v>
      </c>
      <c r="E46" t="s">
        <v>26</v>
      </c>
    </row>
    <row r="47" spans="1:5">
      <c r="A47" t="s">
        <v>24</v>
      </c>
      <c r="B47" t="s">
        <v>17</v>
      </c>
      <c r="C47" s="1">
        <v>28.52</v>
      </c>
      <c r="D47" t="s">
        <v>25</v>
      </c>
      <c r="E47" t="s">
        <v>26</v>
      </c>
    </row>
    <row r="48" spans="1:5">
      <c r="A48" t="s">
        <v>24</v>
      </c>
      <c r="B48" t="s">
        <v>18</v>
      </c>
      <c r="C48" s="1">
        <v>28.23</v>
      </c>
      <c r="D48" t="s">
        <v>25</v>
      </c>
      <c r="E48" t="s">
        <v>26</v>
      </c>
    </row>
    <row r="49" spans="1:5">
      <c r="A49" t="s">
        <v>24</v>
      </c>
      <c r="B49" t="s">
        <v>19</v>
      </c>
      <c r="C49" s="1">
        <v>29.89</v>
      </c>
      <c r="D49" t="s">
        <v>25</v>
      </c>
      <c r="E49"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8DF6-93FC-4323-A3BA-6409A58FBBB1}">
  <sheetPr>
    <tabColor theme="2" tint="-0.499984740745262"/>
  </sheetPr>
  <dimension ref="A1:E49"/>
  <sheetViews>
    <sheetView workbookViewId="0">
      <selection activeCell="L22" sqref="L22"/>
    </sheetView>
  </sheetViews>
  <sheetFormatPr defaultRowHeight="18"/>
  <cols>
    <col min="1" max="1" width="15.375" customWidth="1"/>
    <col min="3" max="3" width="9" style="2"/>
  </cols>
  <sheetData>
    <row r="1" spans="1:5">
      <c r="A1" t="s">
        <v>0</v>
      </c>
      <c r="B1" t="s">
        <v>1</v>
      </c>
      <c r="C1" s="2" t="s">
        <v>28</v>
      </c>
      <c r="D1" t="s">
        <v>3</v>
      </c>
      <c r="E1" t="s">
        <v>4</v>
      </c>
    </row>
    <row r="2" spans="1:5">
      <c r="A2" t="s">
        <v>5</v>
      </c>
      <c r="B2" t="s">
        <v>6</v>
      </c>
      <c r="C2" s="2">
        <v>65.05</v>
      </c>
      <c r="D2" t="s">
        <v>7</v>
      </c>
      <c r="E2" t="s">
        <v>8</v>
      </c>
    </row>
    <row r="3" spans="1:5">
      <c r="A3" t="s">
        <v>5</v>
      </c>
      <c r="B3" t="s">
        <v>9</v>
      </c>
      <c r="C3" s="2">
        <v>71.92</v>
      </c>
      <c r="D3" t="s">
        <v>7</v>
      </c>
      <c r="E3" t="s">
        <v>8</v>
      </c>
    </row>
    <row r="4" spans="1:5">
      <c r="A4" t="s">
        <v>5</v>
      </c>
      <c r="B4" t="s">
        <v>10</v>
      </c>
      <c r="C4" s="2">
        <v>68.06</v>
      </c>
      <c r="D4" t="s">
        <v>7</v>
      </c>
      <c r="E4" t="s">
        <v>8</v>
      </c>
    </row>
    <row r="5" spans="1:5">
      <c r="A5" t="s">
        <v>5</v>
      </c>
      <c r="B5" t="s">
        <v>11</v>
      </c>
      <c r="C5" s="2">
        <v>76.89</v>
      </c>
      <c r="D5" t="s">
        <v>7</v>
      </c>
      <c r="E5" t="s">
        <v>8</v>
      </c>
    </row>
    <row r="6" spans="1:5">
      <c r="A6" t="s">
        <v>5</v>
      </c>
      <c r="B6" t="s">
        <v>12</v>
      </c>
      <c r="C6" s="2">
        <v>78.34</v>
      </c>
      <c r="D6" t="s">
        <v>7</v>
      </c>
      <c r="E6" t="s">
        <v>8</v>
      </c>
    </row>
    <row r="7" spans="1:5">
      <c r="A7" t="s">
        <v>5</v>
      </c>
      <c r="B7" t="s">
        <v>13</v>
      </c>
      <c r="C7" s="2">
        <v>79.650000000000006</v>
      </c>
      <c r="D7" t="s">
        <v>7</v>
      </c>
      <c r="E7" t="s">
        <v>8</v>
      </c>
    </row>
    <row r="8" spans="1:5">
      <c r="A8" t="s">
        <v>5</v>
      </c>
      <c r="B8" t="s">
        <v>14</v>
      </c>
      <c r="C8" s="2">
        <v>81.55</v>
      </c>
      <c r="D8" t="s">
        <v>7</v>
      </c>
      <c r="E8" t="s">
        <v>8</v>
      </c>
    </row>
    <row r="9" spans="1:5">
      <c r="A9" t="s">
        <v>5</v>
      </c>
      <c r="B9" t="s">
        <v>15</v>
      </c>
      <c r="C9" s="2">
        <v>69.790000000000006</v>
      </c>
      <c r="D9" t="s">
        <v>7</v>
      </c>
      <c r="E9" t="s">
        <v>8</v>
      </c>
    </row>
    <row r="10" spans="1:5">
      <c r="A10" t="s">
        <v>5</v>
      </c>
      <c r="B10" t="s">
        <v>16</v>
      </c>
      <c r="C10" s="2">
        <v>77.260000000000005</v>
      </c>
      <c r="D10" t="s">
        <v>7</v>
      </c>
      <c r="E10" t="s">
        <v>8</v>
      </c>
    </row>
    <row r="11" spans="1:5">
      <c r="A11" t="s">
        <v>5</v>
      </c>
      <c r="B11" t="s">
        <v>17</v>
      </c>
      <c r="C11" s="2">
        <v>75.33</v>
      </c>
      <c r="D11" t="s">
        <v>7</v>
      </c>
      <c r="E11" t="s">
        <v>8</v>
      </c>
    </row>
    <row r="12" spans="1:5">
      <c r="A12" t="s">
        <v>5</v>
      </c>
      <c r="B12" t="s">
        <v>18</v>
      </c>
      <c r="C12" s="2">
        <v>71.319999999999993</v>
      </c>
      <c r="D12" t="s">
        <v>7</v>
      </c>
      <c r="E12" t="s">
        <v>8</v>
      </c>
    </row>
    <row r="13" spans="1:5">
      <c r="A13" t="s">
        <v>5</v>
      </c>
      <c r="B13" t="s">
        <v>19</v>
      </c>
      <c r="C13" s="2">
        <v>72.77</v>
      </c>
      <c r="D13" t="s">
        <v>7</v>
      </c>
      <c r="E13" t="s">
        <v>8</v>
      </c>
    </row>
    <row r="14" spans="1:5">
      <c r="A14" t="s">
        <v>20</v>
      </c>
      <c r="B14" t="s">
        <v>6</v>
      </c>
      <c r="C14" s="2">
        <v>65.73</v>
      </c>
      <c r="D14" t="s">
        <v>7</v>
      </c>
      <c r="E14" t="s">
        <v>21</v>
      </c>
    </row>
    <row r="15" spans="1:5">
      <c r="A15" t="s">
        <v>20</v>
      </c>
      <c r="B15" t="s">
        <v>9</v>
      </c>
      <c r="C15" s="2">
        <v>75.67</v>
      </c>
      <c r="D15" t="s">
        <v>7</v>
      </c>
      <c r="E15" t="s">
        <v>21</v>
      </c>
    </row>
    <row r="16" spans="1:5">
      <c r="A16" t="s">
        <v>20</v>
      </c>
      <c r="B16" t="s">
        <v>10</v>
      </c>
      <c r="C16" s="2">
        <v>71.64</v>
      </c>
      <c r="D16" t="s">
        <v>7</v>
      </c>
      <c r="E16" t="s">
        <v>21</v>
      </c>
    </row>
    <row r="17" spans="1:5">
      <c r="A17" t="s">
        <v>20</v>
      </c>
      <c r="B17" t="s">
        <v>11</v>
      </c>
      <c r="C17" s="2">
        <v>76.209999999999994</v>
      </c>
      <c r="D17" t="s">
        <v>7</v>
      </c>
      <c r="E17" t="s">
        <v>21</v>
      </c>
    </row>
    <row r="18" spans="1:5">
      <c r="A18" t="s">
        <v>20</v>
      </c>
      <c r="B18" t="s">
        <v>12</v>
      </c>
      <c r="C18" s="2">
        <v>73.209999999999994</v>
      </c>
      <c r="D18" t="s">
        <v>7</v>
      </c>
      <c r="E18" t="s">
        <v>21</v>
      </c>
    </row>
    <row r="19" spans="1:5">
      <c r="A19" t="s">
        <v>20</v>
      </c>
      <c r="B19" t="s">
        <v>13</v>
      </c>
      <c r="C19" s="2">
        <v>72.22</v>
      </c>
      <c r="D19" t="s">
        <v>7</v>
      </c>
      <c r="E19" t="s">
        <v>21</v>
      </c>
    </row>
    <row r="20" spans="1:5">
      <c r="A20" t="s">
        <v>20</v>
      </c>
      <c r="B20" t="s">
        <v>14</v>
      </c>
      <c r="C20" s="2">
        <v>75.38</v>
      </c>
      <c r="D20" t="s">
        <v>7</v>
      </c>
      <c r="E20" t="s">
        <v>21</v>
      </c>
    </row>
    <row r="21" spans="1:5">
      <c r="A21" t="s">
        <v>20</v>
      </c>
      <c r="B21" t="s">
        <v>15</v>
      </c>
      <c r="C21" s="2">
        <v>72.53</v>
      </c>
      <c r="D21" t="s">
        <v>7</v>
      </c>
      <c r="E21" t="s">
        <v>21</v>
      </c>
    </row>
    <row r="22" spans="1:5">
      <c r="A22" t="s">
        <v>20</v>
      </c>
      <c r="B22" t="s">
        <v>16</v>
      </c>
      <c r="C22" s="2">
        <v>66.5</v>
      </c>
      <c r="D22" t="s">
        <v>7</v>
      </c>
      <c r="E22" t="s">
        <v>21</v>
      </c>
    </row>
    <row r="23" spans="1:5">
      <c r="A23" t="s">
        <v>20</v>
      </c>
      <c r="B23" t="s">
        <v>17</v>
      </c>
      <c r="C23" s="2">
        <v>71.8</v>
      </c>
      <c r="D23" t="s">
        <v>7</v>
      </c>
      <c r="E23" t="s">
        <v>21</v>
      </c>
    </row>
    <row r="24" spans="1:5">
      <c r="A24" t="s">
        <v>20</v>
      </c>
      <c r="B24" t="s">
        <v>18</v>
      </c>
      <c r="C24" s="2">
        <v>71.209999999999994</v>
      </c>
      <c r="D24" t="s">
        <v>7</v>
      </c>
      <c r="E24" t="s">
        <v>21</v>
      </c>
    </row>
    <row r="25" spans="1:5">
      <c r="A25" t="s">
        <v>20</v>
      </c>
      <c r="B25" t="s">
        <v>19</v>
      </c>
      <c r="C25" s="2">
        <v>72.28</v>
      </c>
      <c r="D25" t="s">
        <v>7</v>
      </c>
      <c r="E25" t="s">
        <v>21</v>
      </c>
    </row>
    <row r="26" spans="1:5">
      <c r="A26" t="s">
        <v>22</v>
      </c>
      <c r="B26" t="s">
        <v>6</v>
      </c>
      <c r="C26" s="2">
        <v>47.59</v>
      </c>
      <c r="D26" t="s">
        <v>23</v>
      </c>
      <c r="E26" t="s">
        <v>8</v>
      </c>
    </row>
    <row r="27" spans="1:5">
      <c r="A27" t="s">
        <v>22</v>
      </c>
      <c r="B27" t="s">
        <v>9</v>
      </c>
      <c r="C27" s="2">
        <v>44.38</v>
      </c>
      <c r="D27" t="s">
        <v>23</v>
      </c>
      <c r="E27" t="s">
        <v>8</v>
      </c>
    </row>
    <row r="28" spans="1:5">
      <c r="A28" t="s">
        <v>22</v>
      </c>
      <c r="B28" t="s">
        <v>10</v>
      </c>
      <c r="C28" s="2">
        <v>57.33</v>
      </c>
      <c r="D28" t="s">
        <v>23</v>
      </c>
      <c r="E28" t="s">
        <v>8</v>
      </c>
    </row>
    <row r="29" spans="1:5">
      <c r="A29" t="s">
        <v>22</v>
      </c>
      <c r="B29" t="s">
        <v>11</v>
      </c>
      <c r="C29" s="2">
        <v>56.1</v>
      </c>
      <c r="D29" t="s">
        <v>23</v>
      </c>
      <c r="E29" t="s">
        <v>8</v>
      </c>
    </row>
    <row r="30" spans="1:5">
      <c r="A30" t="s">
        <v>22</v>
      </c>
      <c r="B30" t="s">
        <v>12</v>
      </c>
      <c r="C30" s="2">
        <v>55.92</v>
      </c>
      <c r="D30" t="s">
        <v>23</v>
      </c>
      <c r="E30" t="s">
        <v>8</v>
      </c>
    </row>
    <row r="31" spans="1:5">
      <c r="A31" t="s">
        <v>22</v>
      </c>
      <c r="B31" t="s">
        <v>13</v>
      </c>
      <c r="C31" s="2">
        <v>46.98</v>
      </c>
      <c r="D31" t="s">
        <v>23</v>
      </c>
      <c r="E31" t="s">
        <v>8</v>
      </c>
    </row>
    <row r="32" spans="1:5">
      <c r="A32" t="s">
        <v>22</v>
      </c>
      <c r="B32" t="s">
        <v>14</v>
      </c>
      <c r="C32" s="2">
        <v>57.5</v>
      </c>
      <c r="D32" t="s">
        <v>23</v>
      </c>
      <c r="E32" t="s">
        <v>8</v>
      </c>
    </row>
    <row r="33" spans="1:5">
      <c r="A33" t="s">
        <v>22</v>
      </c>
      <c r="B33" t="s">
        <v>15</v>
      </c>
      <c r="C33" s="2">
        <v>52.37</v>
      </c>
      <c r="D33" t="s">
        <v>23</v>
      </c>
      <c r="E33" t="s">
        <v>8</v>
      </c>
    </row>
    <row r="34" spans="1:5">
      <c r="A34" t="s">
        <v>22</v>
      </c>
      <c r="B34" t="s">
        <v>16</v>
      </c>
      <c r="C34" s="2">
        <v>48.99</v>
      </c>
      <c r="D34" t="s">
        <v>23</v>
      </c>
      <c r="E34" t="s">
        <v>8</v>
      </c>
    </row>
    <row r="35" spans="1:5">
      <c r="A35" t="s">
        <v>22</v>
      </c>
      <c r="B35" t="s">
        <v>17</v>
      </c>
      <c r="C35" s="2">
        <v>50.18</v>
      </c>
      <c r="D35" t="s">
        <v>23</v>
      </c>
      <c r="E35" t="s">
        <v>8</v>
      </c>
    </row>
    <row r="36" spans="1:5">
      <c r="A36" t="s">
        <v>22</v>
      </c>
      <c r="B36" t="s">
        <v>18</v>
      </c>
      <c r="C36" s="2">
        <v>56.81</v>
      </c>
      <c r="D36" t="s">
        <v>23</v>
      </c>
      <c r="E36" t="s">
        <v>8</v>
      </c>
    </row>
    <row r="37" spans="1:5">
      <c r="A37" t="s">
        <v>22</v>
      </c>
      <c r="B37" t="s">
        <v>19</v>
      </c>
      <c r="C37" s="2">
        <v>56.12</v>
      </c>
      <c r="D37" t="s">
        <v>23</v>
      </c>
      <c r="E37" t="s">
        <v>8</v>
      </c>
    </row>
    <row r="38" spans="1:5">
      <c r="A38" t="s">
        <v>24</v>
      </c>
      <c r="B38" t="s">
        <v>6</v>
      </c>
      <c r="C38" s="2">
        <v>36.17</v>
      </c>
      <c r="D38" t="s">
        <v>25</v>
      </c>
      <c r="E38" t="s">
        <v>26</v>
      </c>
    </row>
    <row r="39" spans="1:5">
      <c r="A39" t="s">
        <v>24</v>
      </c>
      <c r="B39" t="s">
        <v>9</v>
      </c>
      <c r="C39" s="2">
        <v>53.14</v>
      </c>
      <c r="D39" t="s">
        <v>25</v>
      </c>
      <c r="E39" t="s">
        <v>26</v>
      </c>
    </row>
    <row r="40" spans="1:5">
      <c r="A40" t="s">
        <v>24</v>
      </c>
      <c r="B40" t="s">
        <v>10</v>
      </c>
      <c r="C40" s="2">
        <v>49.89</v>
      </c>
      <c r="D40" t="s">
        <v>25</v>
      </c>
      <c r="E40" t="s">
        <v>26</v>
      </c>
    </row>
    <row r="41" spans="1:5">
      <c r="A41" t="s">
        <v>24</v>
      </c>
      <c r="B41" t="s">
        <v>11</v>
      </c>
      <c r="C41" s="2">
        <v>49.94</v>
      </c>
      <c r="D41" t="s">
        <v>25</v>
      </c>
      <c r="E41" t="s">
        <v>26</v>
      </c>
    </row>
    <row r="42" spans="1:5">
      <c r="A42" t="s">
        <v>24</v>
      </c>
      <c r="B42" t="s">
        <v>12</v>
      </c>
      <c r="C42" s="2">
        <v>41.95</v>
      </c>
      <c r="D42" t="s">
        <v>25</v>
      </c>
      <c r="E42" t="s">
        <v>26</v>
      </c>
    </row>
    <row r="43" spans="1:5">
      <c r="A43" t="s">
        <v>24</v>
      </c>
      <c r="B43" t="s">
        <v>13</v>
      </c>
      <c r="C43" s="2">
        <v>49.72</v>
      </c>
      <c r="D43" t="s">
        <v>25</v>
      </c>
      <c r="E43" t="s">
        <v>26</v>
      </c>
    </row>
    <row r="44" spans="1:5">
      <c r="A44" t="s">
        <v>24</v>
      </c>
      <c r="B44" t="s">
        <v>14</v>
      </c>
      <c r="C44" s="2">
        <v>43.73</v>
      </c>
      <c r="D44" t="s">
        <v>25</v>
      </c>
      <c r="E44" t="s">
        <v>26</v>
      </c>
    </row>
    <row r="45" spans="1:5">
      <c r="A45" t="s">
        <v>24</v>
      </c>
      <c r="B45" t="s">
        <v>15</v>
      </c>
      <c r="C45" s="2">
        <v>45.4</v>
      </c>
      <c r="D45" t="s">
        <v>25</v>
      </c>
      <c r="E45" t="s">
        <v>26</v>
      </c>
    </row>
    <row r="46" spans="1:5">
      <c r="A46" t="s">
        <v>24</v>
      </c>
      <c r="B46" t="s">
        <v>16</v>
      </c>
      <c r="C46" s="2">
        <v>36.76</v>
      </c>
      <c r="D46" t="s">
        <v>25</v>
      </c>
      <c r="E46" t="s">
        <v>26</v>
      </c>
    </row>
    <row r="47" spans="1:5">
      <c r="A47" t="s">
        <v>24</v>
      </c>
      <c r="B47" t="s">
        <v>17</v>
      </c>
      <c r="C47" s="2">
        <v>26.39</v>
      </c>
      <c r="D47" t="s">
        <v>25</v>
      </c>
      <c r="E47" t="s">
        <v>26</v>
      </c>
    </row>
    <row r="48" spans="1:5">
      <c r="A48" t="s">
        <v>24</v>
      </c>
      <c r="B48" t="s">
        <v>18</v>
      </c>
      <c r="C48" s="2">
        <v>44.77</v>
      </c>
      <c r="D48" t="s">
        <v>25</v>
      </c>
      <c r="E48" t="s">
        <v>26</v>
      </c>
    </row>
    <row r="49" spans="1:5">
      <c r="A49" t="s">
        <v>24</v>
      </c>
      <c r="B49" t="s">
        <v>19</v>
      </c>
      <c r="C49" s="2">
        <v>49.03</v>
      </c>
      <c r="D49" t="s">
        <v>25</v>
      </c>
      <c r="E49"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39823-EAC8-42F6-8D78-4510611248B2}">
  <sheetPr>
    <tabColor theme="2" tint="-0.499984740745262"/>
  </sheetPr>
  <dimension ref="A1:N49"/>
  <sheetViews>
    <sheetView workbookViewId="0">
      <selection activeCell="Q16" sqref="Q16"/>
    </sheetView>
  </sheetViews>
  <sheetFormatPr defaultRowHeight="18"/>
  <cols>
    <col min="1" max="1" width="12.5" style="6" customWidth="1"/>
    <col min="2" max="3" width="9" style="6"/>
    <col min="4" max="4" width="10.875" style="6" customWidth="1"/>
    <col min="5" max="5" width="11.25" style="6" customWidth="1"/>
    <col min="6" max="6" width="9" style="6"/>
    <col min="7" max="7" width="10" style="6" customWidth="1"/>
    <col min="8" max="8" width="25.75" style="6" customWidth="1"/>
    <col min="9" max="9" width="13.375" style="28" customWidth="1"/>
    <col min="10" max="10" width="10.125" style="6" customWidth="1"/>
    <col min="11" max="11" width="9.875" style="28" customWidth="1"/>
    <col min="12" max="12" width="13" style="6" customWidth="1"/>
    <col min="13" max="13" width="12.625" style="6" customWidth="1"/>
    <col min="14" max="14" width="13.875" style="6" bestFit="1" customWidth="1"/>
    <col min="15" max="16384" width="9" style="6"/>
  </cols>
  <sheetData>
    <row r="1" spans="1:14" ht="18.75" thickBot="1">
      <c r="A1" s="26" t="s">
        <v>0</v>
      </c>
      <c r="B1" s="24" t="s">
        <v>1</v>
      </c>
      <c r="C1" s="24" t="s">
        <v>29</v>
      </c>
      <c r="D1" s="24" t="s">
        <v>2</v>
      </c>
      <c r="E1" s="24" t="s">
        <v>3</v>
      </c>
      <c r="F1" s="24" t="s">
        <v>4</v>
      </c>
      <c r="G1" s="29" t="s">
        <v>28</v>
      </c>
      <c r="H1" s="29" t="s">
        <v>85</v>
      </c>
      <c r="I1" s="27" t="s">
        <v>84</v>
      </c>
      <c r="J1" s="29" t="s">
        <v>89</v>
      </c>
      <c r="K1" s="27" t="s">
        <v>90</v>
      </c>
      <c r="L1" s="30" t="s">
        <v>91</v>
      </c>
      <c r="M1" s="6" t="s">
        <v>92</v>
      </c>
      <c r="N1" s="6" t="s">
        <v>93</v>
      </c>
    </row>
    <row r="2" spans="1:14">
      <c r="A2" s="6" t="s">
        <v>24</v>
      </c>
      <c r="B2" s="6" t="s">
        <v>19</v>
      </c>
      <c r="C2" s="6">
        <v>29.89</v>
      </c>
      <c r="D2" s="6">
        <v>161.63999999999999</v>
      </c>
      <c r="E2" s="6" t="s">
        <v>25</v>
      </c>
      <c r="F2" s="6" t="s">
        <v>26</v>
      </c>
      <c r="G2" s="6">
        <v>49.03</v>
      </c>
      <c r="H2" s="28">
        <f t="shared" ref="H2:H49" si="0">2.4659*C2+84.56</f>
        <v>158.26575100000002</v>
      </c>
      <c r="I2" s="28">
        <f t="shared" ref="I2:I49" si="1">2.4659*(C2)+50</f>
        <v>123.70575100000001</v>
      </c>
      <c r="J2" s="28">
        <f t="shared" ref="J2:J49" si="2">H2-I2</f>
        <v>34.560000000000016</v>
      </c>
      <c r="K2" s="28">
        <f t="shared" ref="K2:K49" si="3">1.9*C2+84.56</f>
        <v>141.351</v>
      </c>
      <c r="L2" s="28">
        <f t="shared" ref="L2:L49" si="4">K2-J2</f>
        <v>106.79099999999998</v>
      </c>
      <c r="M2" s="28">
        <f t="shared" ref="M2:M49" si="5">H2-K2</f>
        <v>16.914751000000024</v>
      </c>
      <c r="N2" s="28">
        <f>Table2[[#This Row],[Saving(Base)]]+Table2[[#This Row],[Savings Rate]]</f>
        <v>123.70575100000001</v>
      </c>
    </row>
    <row r="3" spans="1:14">
      <c r="A3" s="6" t="s">
        <v>24</v>
      </c>
      <c r="B3" s="6" t="s">
        <v>11</v>
      </c>
      <c r="C3" s="6">
        <v>29.63</v>
      </c>
      <c r="D3" s="6">
        <v>171.8</v>
      </c>
      <c r="E3" s="6" t="s">
        <v>25</v>
      </c>
      <c r="F3" s="6" t="s">
        <v>26</v>
      </c>
      <c r="G3" s="6">
        <v>49.94</v>
      </c>
      <c r="H3" s="28">
        <f t="shared" si="0"/>
        <v>157.624617</v>
      </c>
      <c r="I3" s="28">
        <f t="shared" si="1"/>
        <v>123.064617</v>
      </c>
      <c r="J3" s="28">
        <f t="shared" si="2"/>
        <v>34.56</v>
      </c>
      <c r="K3" s="28">
        <f t="shared" si="3"/>
        <v>140.857</v>
      </c>
      <c r="L3" s="28">
        <f t="shared" si="4"/>
        <v>106.297</v>
      </c>
      <c r="M3" s="28">
        <f t="shared" si="5"/>
        <v>16.767617000000001</v>
      </c>
      <c r="N3" s="28">
        <f>Table2[[#This Row],[Saving(Base)]]+Table2[[#This Row],[Savings Rate]]</f>
        <v>123.064617</v>
      </c>
    </row>
    <row r="4" spans="1:14">
      <c r="A4" s="6" t="s">
        <v>24</v>
      </c>
      <c r="B4" s="6" t="s">
        <v>17</v>
      </c>
      <c r="C4" s="6">
        <v>28.52</v>
      </c>
      <c r="D4" s="6">
        <v>170.13</v>
      </c>
      <c r="E4" s="6" t="s">
        <v>25</v>
      </c>
      <c r="F4" s="6" t="s">
        <v>26</v>
      </c>
      <c r="G4" s="6">
        <v>26.39</v>
      </c>
      <c r="H4" s="28">
        <f t="shared" si="0"/>
        <v>154.88746800000001</v>
      </c>
      <c r="I4" s="28">
        <f t="shared" si="1"/>
        <v>120.327468</v>
      </c>
      <c r="J4" s="28">
        <f t="shared" si="2"/>
        <v>34.560000000000016</v>
      </c>
      <c r="K4" s="28">
        <f t="shared" si="3"/>
        <v>138.74799999999999</v>
      </c>
      <c r="L4" s="28">
        <f t="shared" si="4"/>
        <v>104.18799999999997</v>
      </c>
      <c r="M4" s="28">
        <f t="shared" si="5"/>
        <v>16.139468000000022</v>
      </c>
      <c r="N4" s="28">
        <f>Table2[[#This Row],[Saving(Base)]]+Table2[[#This Row],[Savings Rate]]</f>
        <v>120.327468</v>
      </c>
    </row>
    <row r="5" spans="1:14">
      <c r="A5" s="6" t="s">
        <v>24</v>
      </c>
      <c r="B5" s="6" t="s">
        <v>13</v>
      </c>
      <c r="C5" s="6">
        <v>28.39</v>
      </c>
      <c r="D5" s="6">
        <v>170.54</v>
      </c>
      <c r="E5" s="6" t="s">
        <v>25</v>
      </c>
      <c r="F5" s="6" t="s">
        <v>26</v>
      </c>
      <c r="G5" s="6">
        <v>49.72</v>
      </c>
      <c r="H5" s="28">
        <f t="shared" si="0"/>
        <v>154.566901</v>
      </c>
      <c r="I5" s="28">
        <f t="shared" si="1"/>
        <v>120.006901</v>
      </c>
      <c r="J5" s="28">
        <f t="shared" si="2"/>
        <v>34.56</v>
      </c>
      <c r="K5" s="28">
        <f t="shared" si="3"/>
        <v>138.501</v>
      </c>
      <c r="L5" s="28">
        <f t="shared" si="4"/>
        <v>103.941</v>
      </c>
      <c r="M5" s="28">
        <f t="shared" si="5"/>
        <v>16.065900999999997</v>
      </c>
      <c r="N5" s="28">
        <f>Table2[[#This Row],[Saving(Base)]]+Table2[[#This Row],[Savings Rate]]</f>
        <v>120.006901</v>
      </c>
    </row>
    <row r="6" spans="1:14">
      <c r="A6" s="6" t="s">
        <v>24</v>
      </c>
      <c r="B6" s="6" t="s">
        <v>18</v>
      </c>
      <c r="C6" s="6">
        <v>28.23</v>
      </c>
      <c r="D6" s="6">
        <v>152.38</v>
      </c>
      <c r="E6" s="6" t="s">
        <v>25</v>
      </c>
      <c r="F6" s="6" t="s">
        <v>26</v>
      </c>
      <c r="G6" s="6">
        <v>44.77</v>
      </c>
      <c r="H6" s="28">
        <f t="shared" si="0"/>
        <v>154.17235700000001</v>
      </c>
      <c r="I6" s="28">
        <f t="shared" si="1"/>
        <v>119.612357</v>
      </c>
      <c r="J6" s="28">
        <f t="shared" si="2"/>
        <v>34.56</v>
      </c>
      <c r="K6" s="28">
        <f t="shared" si="3"/>
        <v>138.197</v>
      </c>
      <c r="L6" s="28">
        <f t="shared" si="4"/>
        <v>103.637</v>
      </c>
      <c r="M6" s="28">
        <f t="shared" si="5"/>
        <v>15.975357000000002</v>
      </c>
      <c r="N6" s="28">
        <f>Table2[[#This Row],[Saving(Base)]]+Table2[[#This Row],[Savings Rate]]</f>
        <v>119.612357</v>
      </c>
    </row>
    <row r="7" spans="1:14">
      <c r="A7" s="6" t="s">
        <v>24</v>
      </c>
      <c r="B7" s="6" t="s">
        <v>14</v>
      </c>
      <c r="C7" s="6">
        <v>28.17</v>
      </c>
      <c r="D7" s="6">
        <v>167.58</v>
      </c>
      <c r="E7" s="6" t="s">
        <v>25</v>
      </c>
      <c r="F7" s="6" t="s">
        <v>26</v>
      </c>
      <c r="G7" s="6">
        <v>43.73</v>
      </c>
      <c r="H7" s="28">
        <f t="shared" si="0"/>
        <v>154.02440300000001</v>
      </c>
      <c r="I7" s="28">
        <f t="shared" si="1"/>
        <v>119.464403</v>
      </c>
      <c r="J7" s="28">
        <f t="shared" si="2"/>
        <v>34.56</v>
      </c>
      <c r="K7" s="28">
        <f t="shared" si="3"/>
        <v>138.083</v>
      </c>
      <c r="L7" s="28">
        <f t="shared" si="4"/>
        <v>103.523</v>
      </c>
      <c r="M7" s="28">
        <f t="shared" si="5"/>
        <v>15.941403000000008</v>
      </c>
      <c r="N7" s="28">
        <f>Table2[[#This Row],[Saving(Base)]]+Table2[[#This Row],[Savings Rate]]</f>
        <v>119.464403</v>
      </c>
    </row>
    <row r="8" spans="1:14">
      <c r="A8" s="6" t="s">
        <v>24</v>
      </c>
      <c r="B8" s="6" t="s">
        <v>15</v>
      </c>
      <c r="C8" s="6">
        <v>28.06</v>
      </c>
      <c r="D8" s="6">
        <v>167.93</v>
      </c>
      <c r="E8" s="6" t="s">
        <v>25</v>
      </c>
      <c r="F8" s="6" t="s">
        <v>26</v>
      </c>
      <c r="G8" s="6">
        <v>45.4</v>
      </c>
      <c r="H8" s="28">
        <f t="shared" si="0"/>
        <v>153.75315399999999</v>
      </c>
      <c r="I8" s="28">
        <f t="shared" si="1"/>
        <v>119.19315399999999</v>
      </c>
      <c r="J8" s="28">
        <f t="shared" si="2"/>
        <v>34.56</v>
      </c>
      <c r="K8" s="28">
        <f t="shared" si="3"/>
        <v>137.874</v>
      </c>
      <c r="L8" s="28">
        <f t="shared" si="4"/>
        <v>103.31399999999999</v>
      </c>
      <c r="M8" s="28">
        <f t="shared" si="5"/>
        <v>15.879154</v>
      </c>
      <c r="N8" s="28">
        <f>Table2[[#This Row],[Saving(Base)]]+Table2[[#This Row],[Savings Rate]]</f>
        <v>119.19315399999999</v>
      </c>
    </row>
    <row r="9" spans="1:14">
      <c r="A9" s="6" t="s">
        <v>24</v>
      </c>
      <c r="B9" s="6" t="s">
        <v>12</v>
      </c>
      <c r="C9" s="6">
        <v>27.88</v>
      </c>
      <c r="D9" s="6">
        <v>171.66</v>
      </c>
      <c r="E9" s="6" t="s">
        <v>25</v>
      </c>
      <c r="F9" s="6" t="s">
        <v>26</v>
      </c>
      <c r="G9" s="6">
        <v>41.95</v>
      </c>
      <c r="H9" s="28">
        <f t="shared" si="0"/>
        <v>153.309292</v>
      </c>
      <c r="I9" s="28">
        <f t="shared" si="1"/>
        <v>118.749292</v>
      </c>
      <c r="J9" s="28">
        <f t="shared" si="2"/>
        <v>34.56</v>
      </c>
      <c r="K9" s="28">
        <f t="shared" si="3"/>
        <v>137.53199999999998</v>
      </c>
      <c r="L9" s="28">
        <f t="shared" si="4"/>
        <v>102.97199999999998</v>
      </c>
      <c r="M9" s="28">
        <f t="shared" si="5"/>
        <v>15.777292000000017</v>
      </c>
      <c r="N9" s="28">
        <f>Table2[[#This Row],[Saving(Base)]]+Table2[[#This Row],[Savings Rate]]</f>
        <v>118.749292</v>
      </c>
    </row>
    <row r="10" spans="1:14">
      <c r="A10" s="6" t="s">
        <v>24</v>
      </c>
      <c r="B10" s="6" t="s">
        <v>6</v>
      </c>
      <c r="C10" s="6">
        <v>27.82</v>
      </c>
      <c r="D10" s="6">
        <v>155.32</v>
      </c>
      <c r="E10" s="6" t="s">
        <v>25</v>
      </c>
      <c r="F10" s="6" t="s">
        <v>26</v>
      </c>
      <c r="G10" s="6">
        <v>36.17</v>
      </c>
      <c r="H10" s="28">
        <f t="shared" si="0"/>
        <v>153.161338</v>
      </c>
      <c r="I10" s="28">
        <f t="shared" si="1"/>
        <v>118.601338</v>
      </c>
      <c r="J10" s="28">
        <f t="shared" si="2"/>
        <v>34.56</v>
      </c>
      <c r="K10" s="28">
        <f t="shared" si="3"/>
        <v>137.41800000000001</v>
      </c>
      <c r="L10" s="28">
        <f t="shared" si="4"/>
        <v>102.858</v>
      </c>
      <c r="M10" s="28">
        <f t="shared" si="5"/>
        <v>15.743337999999994</v>
      </c>
      <c r="N10" s="28">
        <f>Table2[[#This Row],[Saving(Base)]]+Table2[[#This Row],[Savings Rate]]</f>
        <v>118.601338</v>
      </c>
    </row>
    <row r="11" spans="1:14">
      <c r="A11" s="6" t="s">
        <v>24</v>
      </c>
      <c r="B11" s="6" t="s">
        <v>9</v>
      </c>
      <c r="C11" s="6">
        <v>27.54</v>
      </c>
      <c r="D11" s="6">
        <v>165.82</v>
      </c>
      <c r="E11" s="6" t="s">
        <v>25</v>
      </c>
      <c r="F11" s="6" t="s">
        <v>26</v>
      </c>
      <c r="G11" s="6">
        <v>53.14</v>
      </c>
      <c r="H11" s="28">
        <f t="shared" si="0"/>
        <v>152.47088600000001</v>
      </c>
      <c r="I11" s="28">
        <f t="shared" si="1"/>
        <v>117.91088599999999</v>
      </c>
      <c r="J11" s="28">
        <f t="shared" si="2"/>
        <v>34.560000000000016</v>
      </c>
      <c r="K11" s="28">
        <f t="shared" si="3"/>
        <v>136.886</v>
      </c>
      <c r="L11" s="28">
        <f t="shared" si="4"/>
        <v>102.32599999999998</v>
      </c>
      <c r="M11" s="28">
        <f t="shared" si="5"/>
        <v>15.584886000000012</v>
      </c>
      <c r="N11" s="28">
        <f>Table2[[#This Row],[Saving(Base)]]+Table2[[#This Row],[Savings Rate]]</f>
        <v>117.91088599999999</v>
      </c>
    </row>
    <row r="12" spans="1:14">
      <c r="A12" s="6" t="s">
        <v>24</v>
      </c>
      <c r="B12" s="6" t="s">
        <v>16</v>
      </c>
      <c r="C12" s="6">
        <v>27.45</v>
      </c>
      <c r="D12" s="6">
        <v>148.04</v>
      </c>
      <c r="E12" s="6" t="s">
        <v>25</v>
      </c>
      <c r="F12" s="6" t="s">
        <v>26</v>
      </c>
      <c r="G12" s="6">
        <v>36.76</v>
      </c>
      <c r="H12" s="28">
        <f t="shared" si="0"/>
        <v>152.248955</v>
      </c>
      <c r="I12" s="28">
        <f t="shared" si="1"/>
        <v>117.68895499999999</v>
      </c>
      <c r="J12" s="28">
        <f t="shared" si="2"/>
        <v>34.56</v>
      </c>
      <c r="K12" s="28">
        <f t="shared" si="3"/>
        <v>136.715</v>
      </c>
      <c r="L12" s="28">
        <f t="shared" si="4"/>
        <v>102.155</v>
      </c>
      <c r="M12" s="28">
        <f t="shared" si="5"/>
        <v>15.533954999999992</v>
      </c>
      <c r="N12" s="28">
        <f>Table2[[#This Row],[Saving(Base)]]+Table2[[#This Row],[Savings Rate]]</f>
        <v>117.68895499999999</v>
      </c>
    </row>
    <row r="13" spans="1:14">
      <c r="A13" s="6" t="s">
        <v>24</v>
      </c>
      <c r="B13" s="6" t="s">
        <v>10</v>
      </c>
      <c r="C13" s="6">
        <v>25.06</v>
      </c>
      <c r="D13" s="6">
        <v>166.52</v>
      </c>
      <c r="E13" s="6" t="s">
        <v>25</v>
      </c>
      <c r="F13" s="6" t="s">
        <v>26</v>
      </c>
      <c r="G13" s="6">
        <v>49.89</v>
      </c>
      <c r="H13" s="28">
        <f t="shared" si="0"/>
        <v>146.35545400000001</v>
      </c>
      <c r="I13" s="28">
        <f t="shared" si="1"/>
        <v>111.79545400000001</v>
      </c>
      <c r="J13" s="28">
        <f t="shared" si="2"/>
        <v>34.56</v>
      </c>
      <c r="K13" s="28">
        <f t="shared" si="3"/>
        <v>132.17400000000001</v>
      </c>
      <c r="L13" s="28">
        <f t="shared" si="4"/>
        <v>97.614000000000004</v>
      </c>
      <c r="M13" s="28">
        <f t="shared" si="5"/>
        <v>14.181454000000002</v>
      </c>
      <c r="N13" s="28">
        <f>Table2[[#This Row],[Saving(Base)]]+Table2[[#This Row],[Savings Rate]]</f>
        <v>111.79545400000001</v>
      </c>
    </row>
    <row r="14" spans="1:14">
      <c r="A14" s="6" t="s">
        <v>22</v>
      </c>
      <c r="B14" s="6" t="s">
        <v>9</v>
      </c>
      <c r="C14" s="6">
        <v>22.41</v>
      </c>
      <c r="D14" s="6">
        <v>138.11000000000001</v>
      </c>
      <c r="E14" s="6" t="s">
        <v>23</v>
      </c>
      <c r="F14" s="6" t="s">
        <v>8</v>
      </c>
      <c r="G14" s="6">
        <v>44.38</v>
      </c>
      <c r="H14" s="28">
        <f t="shared" si="0"/>
        <v>139.820819</v>
      </c>
      <c r="I14" s="28">
        <f t="shared" si="1"/>
        <v>105.260819</v>
      </c>
      <c r="J14" s="28">
        <f t="shared" si="2"/>
        <v>34.56</v>
      </c>
      <c r="K14" s="28">
        <f t="shared" si="3"/>
        <v>127.13900000000001</v>
      </c>
      <c r="L14" s="28">
        <f t="shared" si="4"/>
        <v>92.579000000000008</v>
      </c>
      <c r="M14" s="28">
        <f t="shared" si="5"/>
        <v>12.68181899999999</v>
      </c>
      <c r="N14" s="28">
        <f>Table2[[#This Row],[Saving(Base)]]+Table2[[#This Row],[Savings Rate]]</f>
        <v>105.260819</v>
      </c>
    </row>
    <row r="15" spans="1:14">
      <c r="A15" s="6" t="s">
        <v>22</v>
      </c>
      <c r="B15" s="6" t="s">
        <v>13</v>
      </c>
      <c r="C15" s="6">
        <v>22.17</v>
      </c>
      <c r="D15" s="6">
        <v>117.47</v>
      </c>
      <c r="E15" s="6" t="s">
        <v>23</v>
      </c>
      <c r="F15" s="6" t="s">
        <v>8</v>
      </c>
      <c r="G15" s="6">
        <v>46.98</v>
      </c>
      <c r="H15" s="28">
        <f t="shared" si="0"/>
        <v>139.22900300000001</v>
      </c>
      <c r="I15" s="28">
        <f t="shared" si="1"/>
        <v>104.669003</v>
      </c>
      <c r="J15" s="28">
        <f t="shared" si="2"/>
        <v>34.56</v>
      </c>
      <c r="K15" s="28">
        <f t="shared" si="3"/>
        <v>126.68300000000001</v>
      </c>
      <c r="L15" s="28">
        <f t="shared" si="4"/>
        <v>92.123000000000005</v>
      </c>
      <c r="M15" s="28">
        <f t="shared" si="5"/>
        <v>12.546002999999999</v>
      </c>
      <c r="N15" s="28">
        <f>Table2[[#This Row],[Saving(Base)]]+Table2[[#This Row],[Savings Rate]]</f>
        <v>104.669003</v>
      </c>
    </row>
    <row r="16" spans="1:14">
      <c r="A16" s="6" t="s">
        <v>22</v>
      </c>
      <c r="B16" s="6" t="s">
        <v>19</v>
      </c>
      <c r="C16" s="6">
        <v>21.73</v>
      </c>
      <c r="D16" s="6">
        <v>125.39</v>
      </c>
      <c r="E16" s="6" t="s">
        <v>23</v>
      </c>
      <c r="F16" s="6" t="s">
        <v>8</v>
      </c>
      <c r="G16" s="6">
        <v>56.12</v>
      </c>
      <c r="H16" s="28">
        <f t="shared" si="0"/>
        <v>138.14400699999999</v>
      </c>
      <c r="I16" s="28">
        <f t="shared" si="1"/>
        <v>103.584007</v>
      </c>
      <c r="J16" s="28">
        <f t="shared" si="2"/>
        <v>34.559999999999988</v>
      </c>
      <c r="K16" s="28">
        <f t="shared" si="3"/>
        <v>125.84700000000001</v>
      </c>
      <c r="L16" s="28">
        <f t="shared" si="4"/>
        <v>91.28700000000002</v>
      </c>
      <c r="M16" s="28">
        <f t="shared" si="5"/>
        <v>12.297006999999979</v>
      </c>
      <c r="N16" s="28">
        <f>Table2[[#This Row],[Saving(Base)]]+Table2[[#This Row],[Savings Rate]]</f>
        <v>103.584007</v>
      </c>
    </row>
    <row r="17" spans="1:14">
      <c r="A17" s="6" t="s">
        <v>22</v>
      </c>
      <c r="B17" s="6" t="s">
        <v>10</v>
      </c>
      <c r="C17" s="6">
        <v>21.03</v>
      </c>
      <c r="D17" s="6">
        <v>133.30000000000001</v>
      </c>
      <c r="E17" s="6" t="s">
        <v>23</v>
      </c>
      <c r="F17" s="6" t="s">
        <v>8</v>
      </c>
      <c r="G17" s="6">
        <v>57.33</v>
      </c>
      <c r="H17" s="28">
        <f t="shared" si="0"/>
        <v>136.417877</v>
      </c>
      <c r="I17" s="28">
        <f t="shared" si="1"/>
        <v>101.857877</v>
      </c>
      <c r="J17" s="28">
        <f t="shared" si="2"/>
        <v>34.56</v>
      </c>
      <c r="K17" s="28">
        <f t="shared" si="3"/>
        <v>124.517</v>
      </c>
      <c r="L17" s="28">
        <f t="shared" si="4"/>
        <v>89.956999999999994</v>
      </c>
      <c r="M17" s="28">
        <f t="shared" si="5"/>
        <v>11.900877000000008</v>
      </c>
      <c r="N17" s="28">
        <f>Table2[[#This Row],[Saving(Base)]]+Table2[[#This Row],[Savings Rate]]</f>
        <v>101.857877</v>
      </c>
    </row>
    <row r="18" spans="1:14">
      <c r="A18" s="6" t="s">
        <v>22</v>
      </c>
      <c r="B18" s="6" t="s">
        <v>14</v>
      </c>
      <c r="C18" s="6">
        <v>20.81</v>
      </c>
      <c r="D18" s="6">
        <v>144.87</v>
      </c>
      <c r="E18" s="6" t="s">
        <v>23</v>
      </c>
      <c r="F18" s="6" t="s">
        <v>8</v>
      </c>
      <c r="G18" s="6">
        <v>57.5</v>
      </c>
      <c r="H18" s="28">
        <f t="shared" si="0"/>
        <v>135.87537900000001</v>
      </c>
      <c r="I18" s="28">
        <f t="shared" si="1"/>
        <v>101.31537899999999</v>
      </c>
      <c r="J18" s="28">
        <f t="shared" si="2"/>
        <v>34.560000000000016</v>
      </c>
      <c r="K18" s="28">
        <f t="shared" si="3"/>
        <v>124.09899999999999</v>
      </c>
      <c r="L18" s="28">
        <f t="shared" si="4"/>
        <v>89.538999999999973</v>
      </c>
      <c r="M18" s="28">
        <f t="shared" si="5"/>
        <v>11.77637900000002</v>
      </c>
      <c r="N18" s="28">
        <f>Table2[[#This Row],[Saving(Base)]]+Table2[[#This Row],[Savings Rate]]</f>
        <v>101.31537899999999</v>
      </c>
    </row>
    <row r="19" spans="1:14">
      <c r="A19" s="6" t="s">
        <v>22</v>
      </c>
      <c r="B19" s="6" t="s">
        <v>15</v>
      </c>
      <c r="C19" s="6">
        <v>20.68</v>
      </c>
      <c r="D19" s="6">
        <v>152.04</v>
      </c>
      <c r="E19" s="6" t="s">
        <v>23</v>
      </c>
      <c r="F19" s="6" t="s">
        <v>8</v>
      </c>
      <c r="G19" s="6">
        <v>52.37</v>
      </c>
      <c r="H19" s="28">
        <f t="shared" si="0"/>
        <v>135.554812</v>
      </c>
      <c r="I19" s="28">
        <f t="shared" si="1"/>
        <v>100.994812</v>
      </c>
      <c r="J19" s="28">
        <f t="shared" si="2"/>
        <v>34.56</v>
      </c>
      <c r="K19" s="28">
        <f t="shared" si="3"/>
        <v>123.852</v>
      </c>
      <c r="L19" s="28">
        <f t="shared" si="4"/>
        <v>89.292000000000002</v>
      </c>
      <c r="M19" s="28">
        <f t="shared" si="5"/>
        <v>11.702811999999994</v>
      </c>
      <c r="N19" s="28">
        <f>Table2[[#This Row],[Saving(Base)]]+Table2[[#This Row],[Savings Rate]]</f>
        <v>100.994812</v>
      </c>
    </row>
    <row r="20" spans="1:14">
      <c r="A20" s="6" t="s">
        <v>22</v>
      </c>
      <c r="B20" s="6" t="s">
        <v>17</v>
      </c>
      <c r="C20" s="6">
        <v>20.32</v>
      </c>
      <c r="D20" s="6">
        <v>124.33</v>
      </c>
      <c r="E20" s="6" t="s">
        <v>23</v>
      </c>
      <c r="F20" s="6" t="s">
        <v>8</v>
      </c>
      <c r="G20" s="6">
        <v>50.18</v>
      </c>
      <c r="H20" s="28">
        <f t="shared" si="0"/>
        <v>134.66708800000001</v>
      </c>
      <c r="I20" s="28">
        <f t="shared" si="1"/>
        <v>100.107088</v>
      </c>
      <c r="J20" s="28">
        <f t="shared" si="2"/>
        <v>34.56</v>
      </c>
      <c r="K20" s="28">
        <f t="shared" si="3"/>
        <v>123.16800000000001</v>
      </c>
      <c r="L20" s="28">
        <f t="shared" si="4"/>
        <v>88.608000000000004</v>
      </c>
      <c r="M20" s="28">
        <f t="shared" si="5"/>
        <v>11.499088</v>
      </c>
      <c r="N20" s="28">
        <f>Table2[[#This Row],[Saving(Base)]]+Table2[[#This Row],[Savings Rate]]</f>
        <v>100.107088</v>
      </c>
    </row>
    <row r="21" spans="1:14">
      <c r="A21" s="6" t="s">
        <v>22</v>
      </c>
      <c r="B21" s="6" t="s">
        <v>6</v>
      </c>
      <c r="C21" s="6">
        <v>20.14</v>
      </c>
      <c r="D21" s="6">
        <v>119.88</v>
      </c>
      <c r="E21" s="6" t="s">
        <v>23</v>
      </c>
      <c r="F21" s="6" t="s">
        <v>8</v>
      </c>
      <c r="G21" s="6">
        <v>47.59</v>
      </c>
      <c r="H21" s="28">
        <f t="shared" si="0"/>
        <v>134.22322600000001</v>
      </c>
      <c r="I21" s="28">
        <f t="shared" si="1"/>
        <v>99.663226000000009</v>
      </c>
      <c r="J21" s="28">
        <f t="shared" si="2"/>
        <v>34.56</v>
      </c>
      <c r="K21" s="28">
        <f t="shared" si="3"/>
        <v>122.82599999999999</v>
      </c>
      <c r="L21" s="28">
        <f t="shared" si="4"/>
        <v>88.265999999999991</v>
      </c>
      <c r="M21" s="28">
        <f t="shared" si="5"/>
        <v>11.397226000000018</v>
      </c>
      <c r="N21" s="28">
        <f>Table2[[#This Row],[Saving(Base)]]+Table2[[#This Row],[Savings Rate]]</f>
        <v>99.663226000000009</v>
      </c>
    </row>
    <row r="22" spans="1:14">
      <c r="A22" s="6" t="s">
        <v>22</v>
      </c>
      <c r="B22" s="6" t="s">
        <v>18</v>
      </c>
      <c r="C22" s="6">
        <v>20.010000000000002</v>
      </c>
      <c r="D22" s="6">
        <v>139.30000000000001</v>
      </c>
      <c r="E22" s="6" t="s">
        <v>23</v>
      </c>
      <c r="F22" s="6" t="s">
        <v>8</v>
      </c>
      <c r="G22" s="6">
        <v>56.81</v>
      </c>
      <c r="H22" s="28">
        <f t="shared" si="0"/>
        <v>133.902659</v>
      </c>
      <c r="I22" s="28">
        <f t="shared" si="1"/>
        <v>99.342658999999998</v>
      </c>
      <c r="J22" s="28">
        <f t="shared" si="2"/>
        <v>34.56</v>
      </c>
      <c r="K22" s="28">
        <f t="shared" si="3"/>
        <v>122.57900000000001</v>
      </c>
      <c r="L22" s="28">
        <f t="shared" si="4"/>
        <v>88.019000000000005</v>
      </c>
      <c r="M22" s="28">
        <f t="shared" si="5"/>
        <v>11.323658999999992</v>
      </c>
      <c r="N22" s="28">
        <f>Table2[[#This Row],[Saving(Base)]]+Table2[[#This Row],[Savings Rate]]</f>
        <v>99.342658999999998</v>
      </c>
    </row>
    <row r="23" spans="1:14">
      <c r="A23" s="6" t="s">
        <v>22</v>
      </c>
      <c r="B23" s="6" t="s">
        <v>16</v>
      </c>
      <c r="C23" s="6">
        <v>19.82</v>
      </c>
      <c r="D23" s="6">
        <v>145.01</v>
      </c>
      <c r="E23" s="6" t="s">
        <v>23</v>
      </c>
      <c r="F23" s="6" t="s">
        <v>8</v>
      </c>
      <c r="G23" s="6">
        <v>48.99</v>
      </c>
      <c r="H23" s="28">
        <f t="shared" si="0"/>
        <v>133.43413800000002</v>
      </c>
      <c r="I23" s="28">
        <f t="shared" si="1"/>
        <v>98.874138000000002</v>
      </c>
      <c r="J23" s="28">
        <f t="shared" si="2"/>
        <v>34.560000000000016</v>
      </c>
      <c r="K23" s="28">
        <f t="shared" si="3"/>
        <v>122.218</v>
      </c>
      <c r="L23" s="28">
        <f t="shared" si="4"/>
        <v>87.657999999999987</v>
      </c>
      <c r="M23" s="28">
        <f t="shared" si="5"/>
        <v>11.216138000000015</v>
      </c>
      <c r="N23" s="28">
        <f>Table2[[#This Row],[Saving(Base)]]+Table2[[#This Row],[Savings Rate]]</f>
        <v>98.874138000000002</v>
      </c>
    </row>
    <row r="24" spans="1:14">
      <c r="A24" s="6" t="s">
        <v>22</v>
      </c>
      <c r="B24" s="6" t="s">
        <v>11</v>
      </c>
      <c r="C24" s="6">
        <v>19.72</v>
      </c>
      <c r="D24" s="6">
        <v>146.58000000000001</v>
      </c>
      <c r="E24" s="6" t="s">
        <v>23</v>
      </c>
      <c r="F24" s="6" t="s">
        <v>8</v>
      </c>
      <c r="G24" s="6">
        <v>56.1</v>
      </c>
      <c r="H24" s="28">
        <f t="shared" si="0"/>
        <v>133.18754799999999</v>
      </c>
      <c r="I24" s="28">
        <f t="shared" si="1"/>
        <v>98.62754799999999</v>
      </c>
      <c r="J24" s="28">
        <f t="shared" si="2"/>
        <v>34.56</v>
      </c>
      <c r="K24" s="28">
        <f t="shared" si="3"/>
        <v>122.02799999999999</v>
      </c>
      <c r="L24" s="28">
        <f t="shared" si="4"/>
        <v>87.467999999999989</v>
      </c>
      <c r="M24" s="28">
        <f t="shared" si="5"/>
        <v>11.159548000000001</v>
      </c>
      <c r="N24" s="28">
        <f>Table2[[#This Row],[Saving(Base)]]+Table2[[#This Row],[Savings Rate]]</f>
        <v>98.62754799999999</v>
      </c>
    </row>
    <row r="25" spans="1:14">
      <c r="A25" s="6" t="s">
        <v>22</v>
      </c>
      <c r="B25" s="6" t="s">
        <v>12</v>
      </c>
      <c r="C25" s="6">
        <v>19.54</v>
      </c>
      <c r="D25" s="6">
        <v>128.22</v>
      </c>
      <c r="E25" s="6" t="s">
        <v>23</v>
      </c>
      <c r="F25" s="6" t="s">
        <v>8</v>
      </c>
      <c r="G25" s="6">
        <v>55.92</v>
      </c>
      <c r="H25" s="28">
        <f t="shared" si="0"/>
        <v>132.743686</v>
      </c>
      <c r="I25" s="28">
        <f t="shared" si="1"/>
        <v>98.183685999999994</v>
      </c>
      <c r="J25" s="28">
        <f t="shared" si="2"/>
        <v>34.56</v>
      </c>
      <c r="K25" s="28">
        <f t="shared" si="3"/>
        <v>121.68600000000001</v>
      </c>
      <c r="L25" s="28">
        <f t="shared" si="4"/>
        <v>87.126000000000005</v>
      </c>
      <c r="M25" s="28">
        <f t="shared" si="5"/>
        <v>11.05768599999999</v>
      </c>
      <c r="N25" s="28">
        <f>Table2[[#This Row],[Saving(Base)]]+Table2[[#This Row],[Savings Rate]]</f>
        <v>98.183685999999994</v>
      </c>
    </row>
    <row r="26" spans="1:14">
      <c r="A26" s="6" t="s">
        <v>5</v>
      </c>
      <c r="B26" s="6" t="s">
        <v>15</v>
      </c>
      <c r="C26" s="6">
        <v>17.78</v>
      </c>
      <c r="D26" s="6">
        <v>85.24</v>
      </c>
      <c r="E26" s="6" t="s">
        <v>7</v>
      </c>
      <c r="F26" s="6" t="s">
        <v>8</v>
      </c>
      <c r="G26" s="6">
        <v>69.790000000000006</v>
      </c>
      <c r="H26" s="28">
        <f t="shared" si="0"/>
        <v>128.40370200000001</v>
      </c>
      <c r="I26" s="28">
        <f t="shared" si="1"/>
        <v>93.843702000000008</v>
      </c>
      <c r="J26" s="28">
        <f t="shared" si="2"/>
        <v>34.56</v>
      </c>
      <c r="K26" s="28">
        <f t="shared" si="3"/>
        <v>118.34200000000001</v>
      </c>
      <c r="L26" s="28">
        <f t="shared" si="4"/>
        <v>83.782000000000011</v>
      </c>
      <c r="M26" s="28">
        <f t="shared" si="5"/>
        <v>10.061701999999997</v>
      </c>
      <c r="N26" s="28">
        <f>Table2[[#This Row],[Saving(Base)]]+Table2[[#This Row],[Savings Rate]]</f>
        <v>93.843702000000008</v>
      </c>
    </row>
    <row r="27" spans="1:14">
      <c r="A27" s="6" t="s">
        <v>5</v>
      </c>
      <c r="B27" s="6" t="s">
        <v>9</v>
      </c>
      <c r="C27" s="6">
        <v>17.579999999999998</v>
      </c>
      <c r="D27" s="6">
        <v>85.29</v>
      </c>
      <c r="E27" s="6" t="s">
        <v>7</v>
      </c>
      <c r="F27" s="6" t="s">
        <v>8</v>
      </c>
      <c r="G27" s="6">
        <v>71.92</v>
      </c>
      <c r="H27" s="28">
        <f t="shared" si="0"/>
        <v>127.910522</v>
      </c>
      <c r="I27" s="28">
        <f t="shared" si="1"/>
        <v>93.350521999999998</v>
      </c>
      <c r="J27" s="28">
        <f t="shared" si="2"/>
        <v>34.56</v>
      </c>
      <c r="K27" s="28">
        <f t="shared" si="3"/>
        <v>117.96199999999999</v>
      </c>
      <c r="L27" s="28">
        <f t="shared" si="4"/>
        <v>83.401999999999987</v>
      </c>
      <c r="M27" s="28">
        <f t="shared" si="5"/>
        <v>9.9485220000000112</v>
      </c>
      <c r="N27" s="28">
        <f>Table2[[#This Row],[Saving(Base)]]+Table2[[#This Row],[Savings Rate]]</f>
        <v>93.350521999999998</v>
      </c>
    </row>
    <row r="28" spans="1:14">
      <c r="A28" s="6" t="s">
        <v>5</v>
      </c>
      <c r="B28" s="6" t="s">
        <v>10</v>
      </c>
      <c r="C28" s="6">
        <v>17.46</v>
      </c>
      <c r="D28" s="6">
        <v>95.75</v>
      </c>
      <c r="E28" s="6" t="s">
        <v>7</v>
      </c>
      <c r="F28" s="6" t="s">
        <v>8</v>
      </c>
      <c r="G28" s="6">
        <v>68.06</v>
      </c>
      <c r="H28" s="28">
        <f t="shared" si="0"/>
        <v>127.614614</v>
      </c>
      <c r="I28" s="28">
        <f t="shared" si="1"/>
        <v>93.054614000000001</v>
      </c>
      <c r="J28" s="28">
        <f t="shared" si="2"/>
        <v>34.56</v>
      </c>
      <c r="K28" s="28">
        <f t="shared" si="3"/>
        <v>117.73400000000001</v>
      </c>
      <c r="L28" s="28">
        <f t="shared" si="4"/>
        <v>83.174000000000007</v>
      </c>
      <c r="M28" s="28">
        <f t="shared" si="5"/>
        <v>9.8806139999999942</v>
      </c>
      <c r="N28" s="28">
        <f>Table2[[#This Row],[Saving(Base)]]+Table2[[#This Row],[Savings Rate]]</f>
        <v>93.054614000000001</v>
      </c>
    </row>
    <row r="29" spans="1:14">
      <c r="A29" s="6" t="s">
        <v>5</v>
      </c>
      <c r="B29" s="6" t="s">
        <v>18</v>
      </c>
      <c r="C29" s="6">
        <v>16.579999999999998</v>
      </c>
      <c r="D29" s="6">
        <v>80.59</v>
      </c>
      <c r="E29" s="6" t="s">
        <v>7</v>
      </c>
      <c r="F29" s="6" t="s">
        <v>8</v>
      </c>
      <c r="G29" s="6">
        <v>71.319999999999993</v>
      </c>
      <c r="H29" s="28">
        <f t="shared" si="0"/>
        <v>125.444622</v>
      </c>
      <c r="I29" s="28">
        <f t="shared" si="1"/>
        <v>90.884621999999993</v>
      </c>
      <c r="J29" s="28">
        <f t="shared" si="2"/>
        <v>34.56</v>
      </c>
      <c r="K29" s="28">
        <f t="shared" si="3"/>
        <v>116.062</v>
      </c>
      <c r="L29" s="28">
        <f t="shared" si="4"/>
        <v>81.501999999999995</v>
      </c>
      <c r="M29" s="28">
        <f t="shared" si="5"/>
        <v>9.3826219999999978</v>
      </c>
      <c r="N29" s="28">
        <f>Table2[[#This Row],[Saving(Base)]]+Table2[[#This Row],[Savings Rate]]</f>
        <v>90.884621999999993</v>
      </c>
    </row>
    <row r="30" spans="1:14">
      <c r="A30" s="6" t="s">
        <v>5</v>
      </c>
      <c r="B30" s="6" t="s">
        <v>17</v>
      </c>
      <c r="C30" s="6">
        <v>16.46</v>
      </c>
      <c r="D30" s="6">
        <v>92.28</v>
      </c>
      <c r="E30" s="6" t="s">
        <v>7</v>
      </c>
      <c r="F30" s="6" t="s">
        <v>8</v>
      </c>
      <c r="G30" s="6">
        <v>75.33</v>
      </c>
      <c r="H30" s="28">
        <f t="shared" si="0"/>
        <v>125.14871400000001</v>
      </c>
      <c r="I30" s="28">
        <f t="shared" si="1"/>
        <v>90.58871400000001</v>
      </c>
      <c r="J30" s="28">
        <f t="shared" si="2"/>
        <v>34.56</v>
      </c>
      <c r="K30" s="28">
        <f t="shared" si="3"/>
        <v>115.834</v>
      </c>
      <c r="L30" s="28">
        <f t="shared" si="4"/>
        <v>81.274000000000001</v>
      </c>
      <c r="M30" s="28">
        <f t="shared" si="5"/>
        <v>9.3147140000000093</v>
      </c>
      <c r="N30" s="28">
        <f>Table2[[#This Row],[Saving(Base)]]+Table2[[#This Row],[Savings Rate]]</f>
        <v>90.58871400000001</v>
      </c>
    </row>
    <row r="31" spans="1:14">
      <c r="A31" s="6" t="s">
        <v>20</v>
      </c>
      <c r="B31" s="6" t="s">
        <v>9</v>
      </c>
      <c r="C31" s="6">
        <v>16.37</v>
      </c>
      <c r="D31" s="6">
        <v>147.02000000000001</v>
      </c>
      <c r="E31" s="6" t="s">
        <v>7</v>
      </c>
      <c r="F31" s="6" t="s">
        <v>21</v>
      </c>
      <c r="G31" s="6">
        <v>75.67</v>
      </c>
      <c r="H31" s="28">
        <f t="shared" si="0"/>
        <v>124.926783</v>
      </c>
      <c r="I31" s="28">
        <f t="shared" si="1"/>
        <v>90.366782999999998</v>
      </c>
      <c r="J31" s="28">
        <f t="shared" si="2"/>
        <v>34.56</v>
      </c>
      <c r="K31" s="28">
        <f t="shared" si="3"/>
        <v>115.66300000000001</v>
      </c>
      <c r="L31" s="28">
        <f t="shared" si="4"/>
        <v>81.103000000000009</v>
      </c>
      <c r="M31" s="28">
        <f t="shared" si="5"/>
        <v>9.2637829999999894</v>
      </c>
      <c r="N31" s="28">
        <f>Table2[[#This Row],[Saving(Base)]]+Table2[[#This Row],[Savings Rate]]</f>
        <v>90.366782999999998</v>
      </c>
    </row>
    <row r="32" spans="1:14">
      <c r="A32" s="6" t="s">
        <v>5</v>
      </c>
      <c r="B32" s="6" t="s">
        <v>19</v>
      </c>
      <c r="C32" s="6">
        <v>16.21</v>
      </c>
      <c r="D32" s="6">
        <v>80.88</v>
      </c>
      <c r="E32" s="6" t="s">
        <v>7</v>
      </c>
      <c r="F32" s="6" t="s">
        <v>8</v>
      </c>
      <c r="G32" s="6">
        <v>72.77</v>
      </c>
      <c r="H32" s="28">
        <f t="shared" si="0"/>
        <v>124.532239</v>
      </c>
      <c r="I32" s="28">
        <f t="shared" si="1"/>
        <v>89.972239000000002</v>
      </c>
      <c r="J32" s="28">
        <f t="shared" si="2"/>
        <v>34.56</v>
      </c>
      <c r="K32" s="28">
        <f t="shared" si="3"/>
        <v>115.35900000000001</v>
      </c>
      <c r="L32" s="28">
        <f t="shared" si="4"/>
        <v>80.799000000000007</v>
      </c>
      <c r="M32" s="28">
        <f t="shared" si="5"/>
        <v>9.1732389999999953</v>
      </c>
      <c r="N32" s="28">
        <f>Table2[[#This Row],[Saving(Base)]]+Table2[[#This Row],[Savings Rate]]</f>
        <v>89.972239000000002</v>
      </c>
    </row>
    <row r="33" spans="1:14">
      <c r="A33" s="6" t="s">
        <v>5</v>
      </c>
      <c r="B33" s="6" t="s">
        <v>12</v>
      </c>
      <c r="C33" s="6">
        <v>16.12</v>
      </c>
      <c r="D33" s="6">
        <v>89.99</v>
      </c>
      <c r="E33" s="6" t="s">
        <v>7</v>
      </c>
      <c r="F33" s="6" t="s">
        <v>8</v>
      </c>
      <c r="G33" s="6">
        <v>78.34</v>
      </c>
      <c r="H33" s="28">
        <f t="shared" si="0"/>
        <v>124.31030800000001</v>
      </c>
      <c r="I33" s="28">
        <f t="shared" si="1"/>
        <v>89.750308000000004</v>
      </c>
      <c r="J33" s="28">
        <f t="shared" si="2"/>
        <v>34.56</v>
      </c>
      <c r="K33" s="28">
        <f t="shared" si="3"/>
        <v>115.188</v>
      </c>
      <c r="L33" s="28">
        <f t="shared" si="4"/>
        <v>80.628</v>
      </c>
      <c r="M33" s="28">
        <f t="shared" si="5"/>
        <v>9.1223080000000039</v>
      </c>
      <c r="N33" s="28">
        <f>Table2[[#This Row],[Saving(Base)]]+Table2[[#This Row],[Savings Rate]]</f>
        <v>89.750308000000004</v>
      </c>
    </row>
    <row r="34" spans="1:14">
      <c r="A34" s="6" t="s">
        <v>5</v>
      </c>
      <c r="B34" s="6" t="s">
        <v>11</v>
      </c>
      <c r="C34" s="6">
        <v>15.47</v>
      </c>
      <c r="D34" s="6">
        <v>62.93</v>
      </c>
      <c r="E34" s="6" t="s">
        <v>7</v>
      </c>
      <c r="F34" s="6" t="s">
        <v>8</v>
      </c>
      <c r="G34" s="6">
        <v>76.89</v>
      </c>
      <c r="H34" s="28">
        <f t="shared" si="0"/>
        <v>122.70747299999999</v>
      </c>
      <c r="I34" s="28">
        <f t="shared" si="1"/>
        <v>88.147472999999991</v>
      </c>
      <c r="J34" s="28">
        <f t="shared" si="2"/>
        <v>34.56</v>
      </c>
      <c r="K34" s="28">
        <f t="shared" si="3"/>
        <v>113.953</v>
      </c>
      <c r="L34" s="28">
        <f t="shared" si="4"/>
        <v>79.393000000000001</v>
      </c>
      <c r="M34" s="28">
        <f t="shared" si="5"/>
        <v>8.7544729999999902</v>
      </c>
      <c r="N34" s="28">
        <f>Table2[[#This Row],[Saving(Base)]]+Table2[[#This Row],[Savings Rate]]</f>
        <v>88.147472999999991</v>
      </c>
    </row>
    <row r="35" spans="1:14">
      <c r="A35" s="6" t="s">
        <v>5</v>
      </c>
      <c r="B35" s="6" t="s">
        <v>13</v>
      </c>
      <c r="C35" s="6">
        <v>15.25</v>
      </c>
      <c r="D35" s="6">
        <v>88.58</v>
      </c>
      <c r="E35" s="6" t="s">
        <v>7</v>
      </c>
      <c r="F35" s="6" t="s">
        <v>8</v>
      </c>
      <c r="G35" s="6">
        <v>79.650000000000006</v>
      </c>
      <c r="H35" s="28">
        <f t="shared" si="0"/>
        <v>122.164975</v>
      </c>
      <c r="I35" s="28">
        <f t="shared" si="1"/>
        <v>87.604974999999996</v>
      </c>
      <c r="J35" s="28">
        <f t="shared" si="2"/>
        <v>34.56</v>
      </c>
      <c r="K35" s="28">
        <f t="shared" si="3"/>
        <v>113.535</v>
      </c>
      <c r="L35" s="28">
        <f t="shared" si="4"/>
        <v>78.974999999999994</v>
      </c>
      <c r="M35" s="28">
        <f t="shared" si="5"/>
        <v>8.6299750000000017</v>
      </c>
      <c r="N35" s="28">
        <f>Table2[[#This Row],[Saving(Base)]]+Table2[[#This Row],[Savings Rate]]</f>
        <v>87.604974999999996</v>
      </c>
    </row>
    <row r="36" spans="1:14">
      <c r="A36" s="6" t="s">
        <v>5</v>
      </c>
      <c r="B36" s="6" t="s">
        <v>6</v>
      </c>
      <c r="C36" s="6">
        <v>14.8</v>
      </c>
      <c r="D36" s="6">
        <v>68.7</v>
      </c>
      <c r="E36" s="6" t="s">
        <v>7</v>
      </c>
      <c r="F36" s="6" t="s">
        <v>8</v>
      </c>
      <c r="G36" s="6">
        <v>65.05</v>
      </c>
      <c r="H36" s="28">
        <f t="shared" si="0"/>
        <v>121.05531999999999</v>
      </c>
      <c r="I36" s="28">
        <f t="shared" si="1"/>
        <v>86.495319999999992</v>
      </c>
      <c r="J36" s="28">
        <f t="shared" si="2"/>
        <v>34.56</v>
      </c>
      <c r="K36" s="28">
        <f t="shared" si="3"/>
        <v>112.68</v>
      </c>
      <c r="L36" s="28">
        <f t="shared" si="4"/>
        <v>78.12</v>
      </c>
      <c r="M36" s="28">
        <f t="shared" si="5"/>
        <v>8.3753199999999879</v>
      </c>
      <c r="N36" s="28">
        <f>Table2[[#This Row],[Saving(Base)]]+Table2[[#This Row],[Savings Rate]]</f>
        <v>86.495319999999992</v>
      </c>
    </row>
    <row r="37" spans="1:14">
      <c r="A37" s="6" t="s">
        <v>20</v>
      </c>
      <c r="B37" s="6" t="s">
        <v>10</v>
      </c>
      <c r="C37" s="6">
        <v>14.15</v>
      </c>
      <c r="D37" s="6">
        <v>122.22</v>
      </c>
      <c r="E37" s="6" t="s">
        <v>7</v>
      </c>
      <c r="F37" s="6" t="s">
        <v>21</v>
      </c>
      <c r="G37" s="6">
        <v>71.64</v>
      </c>
      <c r="H37" s="28">
        <f t="shared" si="0"/>
        <v>119.452485</v>
      </c>
      <c r="I37" s="28">
        <f t="shared" si="1"/>
        <v>84.892484999999994</v>
      </c>
      <c r="J37" s="28">
        <f t="shared" si="2"/>
        <v>34.56</v>
      </c>
      <c r="K37" s="28">
        <f t="shared" si="3"/>
        <v>111.44499999999999</v>
      </c>
      <c r="L37" s="28">
        <f t="shared" si="4"/>
        <v>76.884999999999991</v>
      </c>
      <c r="M37" s="28">
        <f t="shared" si="5"/>
        <v>8.0074850000000026</v>
      </c>
      <c r="N37" s="28">
        <f>Table2[[#This Row],[Saving(Base)]]+Table2[[#This Row],[Savings Rate]]</f>
        <v>84.892484999999994</v>
      </c>
    </row>
    <row r="38" spans="1:14">
      <c r="A38" s="6" t="s">
        <v>5</v>
      </c>
      <c r="B38" s="6" t="s">
        <v>16</v>
      </c>
      <c r="C38" s="6">
        <v>13.88</v>
      </c>
      <c r="D38" s="6">
        <v>77.709999999999994</v>
      </c>
      <c r="E38" s="6" t="s">
        <v>7</v>
      </c>
      <c r="F38" s="6" t="s">
        <v>8</v>
      </c>
      <c r="G38" s="6">
        <v>77.260000000000005</v>
      </c>
      <c r="H38" s="28">
        <f t="shared" si="0"/>
        <v>118.786692</v>
      </c>
      <c r="I38" s="28">
        <f t="shared" si="1"/>
        <v>84.226692</v>
      </c>
      <c r="J38" s="28">
        <f t="shared" si="2"/>
        <v>34.56</v>
      </c>
      <c r="K38" s="28">
        <f t="shared" si="3"/>
        <v>110.932</v>
      </c>
      <c r="L38" s="28">
        <f t="shared" si="4"/>
        <v>76.372</v>
      </c>
      <c r="M38" s="28">
        <f t="shared" si="5"/>
        <v>7.854692</v>
      </c>
      <c r="N38" s="28">
        <f>Table2[[#This Row],[Saving(Base)]]+Table2[[#This Row],[Savings Rate]]</f>
        <v>84.226692</v>
      </c>
    </row>
    <row r="39" spans="1:14">
      <c r="A39" s="6" t="s">
        <v>20</v>
      </c>
      <c r="B39" s="6" t="s">
        <v>12</v>
      </c>
      <c r="C39" s="6">
        <v>13.79</v>
      </c>
      <c r="D39" s="6">
        <v>154.71</v>
      </c>
      <c r="E39" s="6" t="s">
        <v>7</v>
      </c>
      <c r="F39" s="6" t="s">
        <v>21</v>
      </c>
      <c r="G39" s="6">
        <v>73.209999999999994</v>
      </c>
      <c r="H39" s="28">
        <f t="shared" si="0"/>
        <v>118.564761</v>
      </c>
      <c r="I39" s="28">
        <f t="shared" si="1"/>
        <v>84.004761000000002</v>
      </c>
      <c r="J39" s="28">
        <f t="shared" si="2"/>
        <v>34.56</v>
      </c>
      <c r="K39" s="28">
        <f t="shared" si="3"/>
        <v>110.761</v>
      </c>
      <c r="L39" s="28">
        <f t="shared" si="4"/>
        <v>76.200999999999993</v>
      </c>
      <c r="M39" s="28">
        <f t="shared" si="5"/>
        <v>7.8037610000000086</v>
      </c>
      <c r="N39" s="28">
        <f>Table2[[#This Row],[Saving(Base)]]+Table2[[#This Row],[Savings Rate]]</f>
        <v>84.004761000000002</v>
      </c>
    </row>
    <row r="40" spans="1:14">
      <c r="A40" s="6" t="s">
        <v>5</v>
      </c>
      <c r="B40" s="6" t="s">
        <v>14</v>
      </c>
      <c r="C40" s="6">
        <v>13.61</v>
      </c>
      <c r="D40" s="6">
        <v>67.64</v>
      </c>
      <c r="E40" s="6" t="s">
        <v>7</v>
      </c>
      <c r="F40" s="6" t="s">
        <v>8</v>
      </c>
      <c r="G40" s="6">
        <v>81.55</v>
      </c>
      <c r="H40" s="28">
        <f t="shared" si="0"/>
        <v>118.12089900000001</v>
      </c>
      <c r="I40" s="28">
        <f t="shared" si="1"/>
        <v>83.560899000000006</v>
      </c>
      <c r="J40" s="28">
        <f t="shared" si="2"/>
        <v>34.56</v>
      </c>
      <c r="K40" s="28">
        <f t="shared" si="3"/>
        <v>110.419</v>
      </c>
      <c r="L40" s="28">
        <f t="shared" si="4"/>
        <v>75.858999999999995</v>
      </c>
      <c r="M40" s="28">
        <f t="shared" si="5"/>
        <v>7.7018990000000116</v>
      </c>
      <c r="N40" s="28">
        <f>Table2[[#This Row],[Saving(Base)]]+Table2[[#This Row],[Savings Rate]]</f>
        <v>83.560899000000006</v>
      </c>
    </row>
    <row r="41" spans="1:14">
      <c r="A41" s="6" t="s">
        <v>20</v>
      </c>
      <c r="B41" s="6" t="s">
        <v>17</v>
      </c>
      <c r="C41" s="6">
        <v>13.34</v>
      </c>
      <c r="D41" s="6">
        <v>141.63999999999999</v>
      </c>
      <c r="E41" s="6" t="s">
        <v>7</v>
      </c>
      <c r="F41" s="6" t="s">
        <v>21</v>
      </c>
      <c r="G41" s="6">
        <v>71.8</v>
      </c>
      <c r="H41" s="28">
        <f t="shared" si="0"/>
        <v>117.455106</v>
      </c>
      <c r="I41" s="28">
        <f t="shared" si="1"/>
        <v>82.895105999999998</v>
      </c>
      <c r="J41" s="28">
        <f t="shared" si="2"/>
        <v>34.56</v>
      </c>
      <c r="K41" s="28">
        <f t="shared" si="3"/>
        <v>109.90600000000001</v>
      </c>
      <c r="L41" s="28">
        <f t="shared" si="4"/>
        <v>75.346000000000004</v>
      </c>
      <c r="M41" s="28">
        <f t="shared" si="5"/>
        <v>7.5491059999999948</v>
      </c>
      <c r="N41" s="28">
        <f>Table2[[#This Row],[Saving(Base)]]+Table2[[#This Row],[Savings Rate]]</f>
        <v>82.895105999999998</v>
      </c>
    </row>
    <row r="42" spans="1:14">
      <c r="A42" s="6" t="s">
        <v>20</v>
      </c>
      <c r="B42" s="6" t="s">
        <v>11</v>
      </c>
      <c r="C42" s="6">
        <v>13.3</v>
      </c>
      <c r="D42" s="6">
        <v>154.63</v>
      </c>
      <c r="E42" s="6" t="s">
        <v>7</v>
      </c>
      <c r="F42" s="6" t="s">
        <v>21</v>
      </c>
      <c r="G42" s="6">
        <v>76.209999999999994</v>
      </c>
      <c r="H42" s="28">
        <f t="shared" si="0"/>
        <v>117.35647</v>
      </c>
      <c r="I42" s="28">
        <f t="shared" si="1"/>
        <v>82.796469999999999</v>
      </c>
      <c r="J42" s="28">
        <f t="shared" si="2"/>
        <v>34.56</v>
      </c>
      <c r="K42" s="28">
        <f t="shared" si="3"/>
        <v>109.83</v>
      </c>
      <c r="L42" s="28">
        <f t="shared" si="4"/>
        <v>75.27</v>
      </c>
      <c r="M42" s="28">
        <f t="shared" si="5"/>
        <v>7.5264700000000033</v>
      </c>
      <c r="N42" s="28">
        <f>Table2[[#This Row],[Saving(Base)]]+Table2[[#This Row],[Savings Rate]]</f>
        <v>82.796469999999999</v>
      </c>
    </row>
    <row r="43" spans="1:14">
      <c r="A43" s="6" t="s">
        <v>20</v>
      </c>
      <c r="B43" s="6" t="s">
        <v>15</v>
      </c>
      <c r="C43" s="6">
        <v>13.27</v>
      </c>
      <c r="D43" s="6">
        <v>162.36000000000001</v>
      </c>
      <c r="E43" s="6" t="s">
        <v>7</v>
      </c>
      <c r="F43" s="6" t="s">
        <v>21</v>
      </c>
      <c r="G43" s="6">
        <v>72.53</v>
      </c>
      <c r="H43" s="28">
        <f t="shared" si="0"/>
        <v>117.282493</v>
      </c>
      <c r="I43" s="28">
        <f t="shared" si="1"/>
        <v>82.722493</v>
      </c>
      <c r="J43" s="28">
        <f t="shared" si="2"/>
        <v>34.56</v>
      </c>
      <c r="K43" s="28">
        <f t="shared" si="3"/>
        <v>109.773</v>
      </c>
      <c r="L43" s="28">
        <f t="shared" si="4"/>
        <v>75.212999999999994</v>
      </c>
      <c r="M43" s="28">
        <f t="shared" si="5"/>
        <v>7.5094930000000062</v>
      </c>
      <c r="N43" s="28">
        <f>Table2[[#This Row],[Saving(Base)]]+Table2[[#This Row],[Savings Rate]]</f>
        <v>82.722493</v>
      </c>
    </row>
    <row r="44" spans="1:14">
      <c r="A44" s="6" t="s">
        <v>20</v>
      </c>
      <c r="B44" s="6" t="s">
        <v>19</v>
      </c>
      <c r="C44" s="6">
        <v>12.92</v>
      </c>
      <c r="D44" s="6">
        <v>149.12</v>
      </c>
      <c r="E44" s="6" t="s">
        <v>7</v>
      </c>
      <c r="F44" s="6" t="s">
        <v>21</v>
      </c>
      <c r="G44" s="6">
        <v>72.28</v>
      </c>
      <c r="H44" s="28">
        <f t="shared" si="0"/>
        <v>116.41942800000001</v>
      </c>
      <c r="I44" s="28">
        <f t="shared" si="1"/>
        <v>81.859428000000008</v>
      </c>
      <c r="J44" s="28">
        <f t="shared" si="2"/>
        <v>34.56</v>
      </c>
      <c r="K44" s="28">
        <f t="shared" si="3"/>
        <v>109.108</v>
      </c>
      <c r="L44" s="28">
        <f t="shared" si="4"/>
        <v>74.548000000000002</v>
      </c>
      <c r="M44" s="28">
        <f t="shared" si="5"/>
        <v>7.3114280000000065</v>
      </c>
      <c r="N44" s="28">
        <f>Table2[[#This Row],[Saving(Base)]]+Table2[[#This Row],[Savings Rate]]</f>
        <v>81.859428000000008</v>
      </c>
    </row>
    <row r="45" spans="1:14">
      <c r="A45" s="6" t="s">
        <v>20</v>
      </c>
      <c r="B45" s="6" t="s">
        <v>16</v>
      </c>
      <c r="C45" s="6">
        <v>12.9</v>
      </c>
      <c r="D45" s="6">
        <v>143.83000000000001</v>
      </c>
      <c r="E45" s="6" t="s">
        <v>7</v>
      </c>
      <c r="F45" s="6" t="s">
        <v>21</v>
      </c>
      <c r="G45" s="6">
        <v>66.5</v>
      </c>
      <c r="H45" s="28">
        <f t="shared" si="0"/>
        <v>116.37011000000001</v>
      </c>
      <c r="I45" s="28">
        <f t="shared" si="1"/>
        <v>81.810110000000009</v>
      </c>
      <c r="J45" s="28">
        <f t="shared" si="2"/>
        <v>34.56</v>
      </c>
      <c r="K45" s="28">
        <f t="shared" si="3"/>
        <v>109.07</v>
      </c>
      <c r="L45" s="28">
        <f t="shared" si="4"/>
        <v>74.509999999999991</v>
      </c>
      <c r="M45" s="28">
        <f t="shared" si="5"/>
        <v>7.3001100000000179</v>
      </c>
      <c r="N45" s="28">
        <f>Table2[[#This Row],[Saving(Base)]]+Table2[[#This Row],[Savings Rate]]</f>
        <v>81.810110000000009</v>
      </c>
    </row>
    <row r="46" spans="1:14">
      <c r="A46" s="6" t="s">
        <v>20</v>
      </c>
      <c r="B46" s="6" t="s">
        <v>14</v>
      </c>
      <c r="C46" s="6">
        <v>12.67</v>
      </c>
      <c r="D46" s="6">
        <v>151.53</v>
      </c>
      <c r="E46" s="6" t="s">
        <v>7</v>
      </c>
      <c r="F46" s="6" t="s">
        <v>21</v>
      </c>
      <c r="G46" s="6">
        <v>75.38</v>
      </c>
      <c r="H46" s="28">
        <f t="shared" si="0"/>
        <v>115.802953</v>
      </c>
      <c r="I46" s="28">
        <f t="shared" si="1"/>
        <v>81.242953</v>
      </c>
      <c r="J46" s="28">
        <f t="shared" si="2"/>
        <v>34.56</v>
      </c>
      <c r="K46" s="28">
        <f t="shared" si="3"/>
        <v>108.63300000000001</v>
      </c>
      <c r="L46" s="28">
        <f t="shared" si="4"/>
        <v>74.073000000000008</v>
      </c>
      <c r="M46" s="28">
        <f t="shared" si="5"/>
        <v>7.1699529999999925</v>
      </c>
      <c r="N46" s="28">
        <f>Table2[[#This Row],[Saving(Base)]]+Table2[[#This Row],[Savings Rate]]</f>
        <v>81.242953</v>
      </c>
    </row>
    <row r="47" spans="1:14">
      <c r="A47" s="6" t="s">
        <v>20</v>
      </c>
      <c r="B47" s="6" t="s">
        <v>13</v>
      </c>
      <c r="C47" s="6">
        <v>11.52</v>
      </c>
      <c r="D47" s="6">
        <v>138.72</v>
      </c>
      <c r="E47" s="6" t="s">
        <v>7</v>
      </c>
      <c r="F47" s="6" t="s">
        <v>21</v>
      </c>
      <c r="G47" s="6">
        <v>72.22</v>
      </c>
      <c r="H47" s="28">
        <f t="shared" si="0"/>
        <v>112.967168</v>
      </c>
      <c r="I47" s="28">
        <f t="shared" si="1"/>
        <v>78.407167999999999</v>
      </c>
      <c r="J47" s="28">
        <f t="shared" si="2"/>
        <v>34.56</v>
      </c>
      <c r="K47" s="28">
        <f t="shared" si="3"/>
        <v>106.44800000000001</v>
      </c>
      <c r="L47" s="28">
        <f t="shared" si="4"/>
        <v>71.888000000000005</v>
      </c>
      <c r="M47" s="28">
        <f t="shared" si="5"/>
        <v>6.5191679999999934</v>
      </c>
      <c r="N47" s="28">
        <f>Table2[[#This Row],[Saving(Base)]]+Table2[[#This Row],[Savings Rate]]</f>
        <v>78.407167999999999</v>
      </c>
    </row>
    <row r="48" spans="1:14">
      <c r="A48" s="6" t="s">
        <v>20</v>
      </c>
      <c r="B48" s="6" t="s">
        <v>18</v>
      </c>
      <c r="C48" s="6">
        <v>10.08</v>
      </c>
      <c r="D48" s="6">
        <v>169.96</v>
      </c>
      <c r="E48" s="6" t="s">
        <v>7</v>
      </c>
      <c r="F48" s="6" t="s">
        <v>21</v>
      </c>
      <c r="G48" s="6">
        <v>71.209999999999994</v>
      </c>
      <c r="H48" s="28">
        <f t="shared" si="0"/>
        <v>109.41627200000001</v>
      </c>
      <c r="I48" s="28">
        <f t="shared" si="1"/>
        <v>74.856272000000004</v>
      </c>
      <c r="J48" s="28">
        <f t="shared" si="2"/>
        <v>34.56</v>
      </c>
      <c r="K48" s="28">
        <f t="shared" si="3"/>
        <v>103.712</v>
      </c>
      <c r="L48" s="28">
        <f t="shared" si="4"/>
        <v>69.152000000000001</v>
      </c>
      <c r="M48" s="28">
        <f t="shared" si="5"/>
        <v>5.7042720000000031</v>
      </c>
      <c r="N48" s="28">
        <f>Table2[[#This Row],[Saving(Base)]]+Table2[[#This Row],[Savings Rate]]</f>
        <v>74.856272000000004</v>
      </c>
    </row>
    <row r="49" spans="1:14">
      <c r="A49" s="6" t="s">
        <v>20</v>
      </c>
      <c r="B49" s="6" t="s">
        <v>6</v>
      </c>
      <c r="C49" s="6">
        <v>9.9600000000000009</v>
      </c>
      <c r="D49" s="6">
        <v>158.13999999999999</v>
      </c>
      <c r="E49" s="6" t="s">
        <v>7</v>
      </c>
      <c r="F49" s="6" t="s">
        <v>21</v>
      </c>
      <c r="G49" s="6">
        <v>65.73</v>
      </c>
      <c r="H49" s="28">
        <f t="shared" si="0"/>
        <v>109.12036400000001</v>
      </c>
      <c r="I49" s="28">
        <f t="shared" si="1"/>
        <v>74.560364000000007</v>
      </c>
      <c r="J49" s="28">
        <f t="shared" si="2"/>
        <v>34.56</v>
      </c>
      <c r="K49" s="28">
        <f t="shared" si="3"/>
        <v>103.48400000000001</v>
      </c>
      <c r="L49" s="28">
        <f t="shared" si="4"/>
        <v>68.924000000000007</v>
      </c>
      <c r="M49" s="28">
        <f t="shared" si="5"/>
        <v>5.6363640000000004</v>
      </c>
      <c r="N49" s="28">
        <f>Table2[[#This Row],[Saving(Base)]]+Table2[[#This Row],[Savings Rate]]</f>
        <v>74.560364000000007</v>
      </c>
    </row>
  </sheetData>
  <sortState xmlns:xlrd2="http://schemas.microsoft.com/office/spreadsheetml/2017/richdata2" ref="L2:M153">
    <sortCondition descending="1" ref="L2:L153"/>
    <sortCondition descending="1" ref="M2:M153"/>
  </sortState>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AA3BE-879A-4FD0-8936-E50F69597216}">
  <sheetPr>
    <tabColor rgb="FFF2A6E9"/>
  </sheetPr>
  <dimension ref="A1:N63"/>
  <sheetViews>
    <sheetView workbookViewId="0">
      <selection activeCell="J14" sqref="J14"/>
    </sheetView>
  </sheetViews>
  <sheetFormatPr defaultRowHeight="18"/>
  <cols>
    <col min="1" max="1" width="10.625" bestFit="1" customWidth="1"/>
    <col min="2" max="4" width="10.5" bestFit="1" customWidth="1"/>
    <col min="5" max="5" width="10.5" hidden="1" customWidth="1"/>
    <col min="6" max="7" width="10.25" bestFit="1" customWidth="1"/>
    <col min="8" max="8" width="8.75" customWidth="1"/>
    <col min="9" max="9" width="14.625" bestFit="1" customWidth="1"/>
    <col min="10" max="10" width="19.25" bestFit="1" customWidth="1"/>
    <col min="11" max="11" width="18.875" bestFit="1" customWidth="1"/>
    <col min="12" max="14" width="13.625" hidden="1" customWidth="1"/>
    <col min="15" max="26" width="10.5" bestFit="1" customWidth="1"/>
    <col min="27" max="27" width="8.5" bestFit="1" customWidth="1"/>
    <col min="28" max="40" width="7.875" bestFit="1" customWidth="1"/>
    <col min="41" max="41" width="8.75" bestFit="1" customWidth="1"/>
    <col min="42" max="54" width="6.875" bestFit="1" customWidth="1"/>
    <col min="55" max="55" width="7.375" bestFit="1" customWidth="1"/>
    <col min="56" max="56" width="8.75" bestFit="1" customWidth="1"/>
    <col min="57" max="57" width="11.25" bestFit="1" customWidth="1"/>
    <col min="58" max="58" width="10.25" bestFit="1" customWidth="1"/>
  </cols>
  <sheetData>
    <row r="1" spans="1:9" ht="18.75" thickBot="1"/>
    <row r="2" spans="1:9" ht="26.25" thickBot="1">
      <c r="F2" s="104" t="s">
        <v>141</v>
      </c>
      <c r="G2" s="68"/>
    </row>
    <row r="4" spans="1:9">
      <c r="A4" t="s">
        <v>161</v>
      </c>
    </row>
    <row r="6" spans="1:9" ht="18.75" thickBot="1">
      <c r="A6" s="4" t="s">
        <v>4</v>
      </c>
      <c r="B6" t="s">
        <v>32</v>
      </c>
    </row>
    <row r="7" spans="1:9">
      <c r="A7" s="4" t="s">
        <v>29</v>
      </c>
      <c r="B7" t="s">
        <v>32</v>
      </c>
      <c r="H7" s="11" t="s">
        <v>38</v>
      </c>
      <c r="I7" s="12"/>
    </row>
    <row r="8" spans="1:9">
      <c r="A8" s="4" t="s">
        <v>28</v>
      </c>
      <c r="B8" t="s">
        <v>32</v>
      </c>
      <c r="H8" s="13" t="s">
        <v>7</v>
      </c>
      <c r="I8" s="14" t="s">
        <v>39</v>
      </c>
    </row>
    <row r="9" spans="1:9">
      <c r="A9" s="4" t="s">
        <v>0</v>
      </c>
      <c r="B9" t="s">
        <v>32</v>
      </c>
      <c r="H9" s="13" t="s">
        <v>25</v>
      </c>
      <c r="I9" s="14" t="s">
        <v>40</v>
      </c>
    </row>
    <row r="10" spans="1:9" ht="18.75" thickBot="1">
      <c r="H10" s="15" t="s">
        <v>23</v>
      </c>
      <c r="I10" s="16" t="s">
        <v>41</v>
      </c>
    </row>
    <row r="11" spans="1:9">
      <c r="A11" s="7" t="s">
        <v>37</v>
      </c>
      <c r="B11" s="7" t="s">
        <v>3</v>
      </c>
      <c r="C11" s="6"/>
      <c r="D11" s="6"/>
      <c r="E11" s="6"/>
    </row>
    <row r="12" spans="1:9">
      <c r="A12" s="7" t="s">
        <v>1</v>
      </c>
      <c r="B12" s="8" t="s">
        <v>7</v>
      </c>
      <c r="C12" s="8" t="s">
        <v>25</v>
      </c>
      <c r="D12" s="8" t="s">
        <v>23</v>
      </c>
      <c r="E12" s="8" t="s">
        <v>31</v>
      </c>
    </row>
    <row r="13" spans="1:9">
      <c r="A13" s="8" t="s">
        <v>6</v>
      </c>
      <c r="B13">
        <v>226.83999999999997</v>
      </c>
      <c r="C13">
        <v>155.32</v>
      </c>
      <c r="D13">
        <v>119.88</v>
      </c>
      <c r="E13">
        <v>502.03999999999996</v>
      </c>
    </row>
    <row r="14" spans="1:9">
      <c r="A14" s="8" t="s">
        <v>9</v>
      </c>
      <c r="B14">
        <v>232.31</v>
      </c>
      <c r="C14">
        <v>165.82</v>
      </c>
      <c r="D14">
        <v>138.11000000000001</v>
      </c>
      <c r="E14">
        <v>536.24</v>
      </c>
    </row>
    <row r="15" spans="1:9">
      <c r="A15" s="8" t="s">
        <v>10</v>
      </c>
      <c r="B15">
        <v>217.97</v>
      </c>
      <c r="C15">
        <v>166.52</v>
      </c>
      <c r="D15">
        <v>133.30000000000001</v>
      </c>
      <c r="E15">
        <v>517.79</v>
      </c>
    </row>
    <row r="16" spans="1:9">
      <c r="A16" s="8" t="s">
        <v>11</v>
      </c>
      <c r="B16">
        <v>217.56</v>
      </c>
      <c r="C16">
        <v>171.8</v>
      </c>
      <c r="D16">
        <v>146.58000000000001</v>
      </c>
      <c r="E16">
        <v>535.94000000000005</v>
      </c>
    </row>
    <row r="17" spans="1:5">
      <c r="A17" s="8" t="s">
        <v>12</v>
      </c>
      <c r="B17">
        <v>244.7</v>
      </c>
      <c r="C17">
        <v>171.66</v>
      </c>
      <c r="D17">
        <v>128.22</v>
      </c>
      <c r="E17">
        <v>544.58000000000004</v>
      </c>
    </row>
    <row r="18" spans="1:5">
      <c r="A18" s="8" t="s">
        <v>13</v>
      </c>
      <c r="B18">
        <v>227.3</v>
      </c>
      <c r="C18">
        <v>170.54</v>
      </c>
      <c r="D18">
        <v>117.47</v>
      </c>
      <c r="E18">
        <v>515.31000000000006</v>
      </c>
    </row>
    <row r="19" spans="1:5">
      <c r="A19" s="8" t="s">
        <v>14</v>
      </c>
      <c r="B19">
        <v>219.17000000000002</v>
      </c>
      <c r="C19">
        <v>167.58</v>
      </c>
      <c r="D19">
        <v>144.87</v>
      </c>
      <c r="E19">
        <v>531.62</v>
      </c>
    </row>
    <row r="20" spans="1:5">
      <c r="A20" s="8" t="s">
        <v>15</v>
      </c>
      <c r="B20">
        <v>247.60000000000002</v>
      </c>
      <c r="C20">
        <v>167.93</v>
      </c>
      <c r="D20">
        <v>152.04</v>
      </c>
      <c r="E20">
        <v>567.57000000000005</v>
      </c>
    </row>
    <row r="21" spans="1:5">
      <c r="A21" s="8" t="s">
        <v>16</v>
      </c>
      <c r="B21">
        <v>221.54000000000002</v>
      </c>
      <c r="C21">
        <v>148.04</v>
      </c>
      <c r="D21">
        <v>145.01</v>
      </c>
      <c r="E21">
        <v>514.59</v>
      </c>
    </row>
    <row r="22" spans="1:5">
      <c r="A22" s="8" t="s">
        <v>17</v>
      </c>
      <c r="B22">
        <v>233.92</v>
      </c>
      <c r="C22">
        <v>170.13</v>
      </c>
      <c r="D22">
        <v>124.33</v>
      </c>
      <c r="E22">
        <v>528.38</v>
      </c>
    </row>
    <row r="23" spans="1:5">
      <c r="A23" s="8" t="s">
        <v>18</v>
      </c>
      <c r="B23">
        <v>250.55</v>
      </c>
      <c r="C23">
        <v>152.38</v>
      </c>
      <c r="D23">
        <v>139.30000000000001</v>
      </c>
      <c r="E23">
        <v>542.23</v>
      </c>
    </row>
    <row r="24" spans="1:5">
      <c r="A24" s="8" t="s">
        <v>19</v>
      </c>
      <c r="B24">
        <v>230</v>
      </c>
      <c r="C24">
        <v>161.63999999999999</v>
      </c>
      <c r="D24">
        <v>125.39</v>
      </c>
      <c r="E24">
        <v>517.03</v>
      </c>
    </row>
    <row r="25" spans="1:5">
      <c r="A25" s="8" t="s">
        <v>31</v>
      </c>
      <c r="B25">
        <v>2769.4600000000005</v>
      </c>
      <c r="C25">
        <v>1969.3600000000001</v>
      </c>
      <c r="D25">
        <v>1614.5</v>
      </c>
      <c r="E25">
        <v>6353.3200000000006</v>
      </c>
    </row>
    <row r="62" hidden="1"/>
    <row r="63" hidden="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7D274-68EF-4AFC-BE93-EC3C2DD118C1}">
  <sheetPr>
    <tabColor theme="8" tint="0.59999389629810485"/>
  </sheetPr>
  <dimension ref="B2:J48"/>
  <sheetViews>
    <sheetView zoomScale="112" zoomScaleNormal="112" workbookViewId="0">
      <selection activeCell="K46" sqref="K46"/>
    </sheetView>
  </sheetViews>
  <sheetFormatPr defaultRowHeight="18"/>
  <sheetData>
    <row r="2" spans="2:2">
      <c r="B2" t="s">
        <v>36</v>
      </c>
    </row>
    <row r="20" spans="2:10" ht="18.75" thickBot="1"/>
    <row r="21" spans="2:10" ht="18.75" thickBot="1">
      <c r="B21" s="66" t="s">
        <v>42</v>
      </c>
      <c r="C21" s="67"/>
      <c r="D21" s="68"/>
    </row>
    <row r="23" spans="2:10" ht="18.75" thickBot="1">
      <c r="B23" s="18"/>
    </row>
    <row r="24" spans="2:10">
      <c r="B24" s="113" t="s">
        <v>162</v>
      </c>
      <c r="C24" s="105"/>
      <c r="D24" s="105"/>
      <c r="E24" s="105"/>
      <c r="F24" s="105"/>
      <c r="G24" s="105"/>
      <c r="H24" s="105"/>
      <c r="I24" s="105"/>
      <c r="J24" s="12"/>
    </row>
    <row r="25" spans="2:10">
      <c r="B25" s="106"/>
      <c r="C25" s="107"/>
      <c r="D25" s="107"/>
      <c r="E25" s="107"/>
      <c r="F25" s="107"/>
      <c r="G25" s="107"/>
      <c r="H25" s="107"/>
      <c r="I25" s="107"/>
      <c r="J25" s="14"/>
    </row>
    <row r="26" spans="2:10">
      <c r="B26" s="106" t="s">
        <v>43</v>
      </c>
      <c r="C26" s="107"/>
      <c r="D26" s="107"/>
      <c r="E26" s="107"/>
      <c r="F26" s="107"/>
      <c r="G26" s="107"/>
      <c r="H26" s="107"/>
      <c r="I26" s="107"/>
      <c r="J26" s="14"/>
    </row>
    <row r="27" spans="2:10">
      <c r="B27" s="106"/>
      <c r="C27" s="107"/>
      <c r="D27" s="107"/>
      <c r="E27" s="107"/>
      <c r="F27" s="107"/>
      <c r="G27" s="107"/>
      <c r="H27" s="107"/>
      <c r="I27" s="107"/>
      <c r="J27" s="14"/>
    </row>
    <row r="28" spans="2:10">
      <c r="B28" s="106" t="s">
        <v>44</v>
      </c>
      <c r="C28" s="107"/>
      <c r="D28" s="107"/>
      <c r="E28" s="107"/>
      <c r="F28" s="107"/>
      <c r="G28" s="107"/>
      <c r="H28" s="107"/>
      <c r="I28" s="107"/>
      <c r="J28" s="14"/>
    </row>
    <row r="29" spans="2:10">
      <c r="B29" s="109"/>
      <c r="C29" s="107"/>
      <c r="D29" s="107"/>
      <c r="E29" s="107"/>
      <c r="F29" s="107"/>
      <c r="G29" s="107"/>
      <c r="H29" s="107"/>
      <c r="I29" s="107"/>
      <c r="J29" s="14"/>
    </row>
    <row r="30" spans="2:10" ht="18.75" thickBot="1">
      <c r="B30" s="112" t="s">
        <v>45</v>
      </c>
      <c r="C30" s="110"/>
      <c r="D30" s="110"/>
      <c r="E30" s="110"/>
      <c r="F30" s="110"/>
      <c r="G30" s="110"/>
      <c r="H30" s="110"/>
      <c r="I30" s="110"/>
      <c r="J30" s="16"/>
    </row>
    <row r="33" spans="2:9" ht="18.75" thickBot="1"/>
    <row r="34" spans="2:9" ht="19.5">
      <c r="B34" s="111" t="s">
        <v>46</v>
      </c>
      <c r="C34" s="105"/>
      <c r="D34" s="105"/>
      <c r="E34" s="105"/>
      <c r="F34" s="105"/>
      <c r="G34" s="105"/>
      <c r="H34" s="105"/>
      <c r="I34" s="12"/>
    </row>
    <row r="35" spans="2:9">
      <c r="B35" s="106"/>
      <c r="C35" s="107"/>
      <c r="D35" s="107"/>
      <c r="E35" s="107"/>
      <c r="F35" s="107"/>
      <c r="G35" s="107"/>
      <c r="H35" s="107"/>
      <c r="I35" s="14"/>
    </row>
    <row r="36" spans="2:9">
      <c r="B36" s="106" t="s">
        <v>47</v>
      </c>
      <c r="C36" s="107"/>
      <c r="D36" s="107"/>
      <c r="E36" s="107"/>
      <c r="F36" s="107"/>
      <c r="G36" s="107"/>
      <c r="H36" s="107"/>
      <c r="I36" s="14"/>
    </row>
    <row r="37" spans="2:9">
      <c r="B37" s="106"/>
      <c r="C37" s="107"/>
      <c r="D37" s="107"/>
      <c r="E37" s="107"/>
      <c r="F37" s="107"/>
      <c r="G37" s="107"/>
      <c r="H37" s="107"/>
      <c r="I37" s="14"/>
    </row>
    <row r="38" spans="2:9">
      <c r="B38" s="108" t="s">
        <v>48</v>
      </c>
      <c r="C38" s="107"/>
      <c r="D38" s="107"/>
      <c r="E38" s="107"/>
      <c r="F38" s="107"/>
      <c r="G38" s="107"/>
      <c r="H38" s="107"/>
      <c r="I38" s="14"/>
    </row>
    <row r="39" spans="2:9">
      <c r="B39" s="109"/>
      <c r="C39" s="107"/>
      <c r="D39" s="107"/>
      <c r="E39" s="107"/>
      <c r="F39" s="107"/>
      <c r="G39" s="107"/>
      <c r="H39" s="107"/>
      <c r="I39" s="14"/>
    </row>
    <row r="40" spans="2:9" ht="18.75" thickBot="1">
      <c r="B40" s="112" t="s">
        <v>49</v>
      </c>
      <c r="C40" s="110"/>
      <c r="D40" s="110"/>
      <c r="E40" s="110"/>
      <c r="F40" s="110"/>
      <c r="G40" s="110"/>
      <c r="H40" s="110"/>
      <c r="I40" s="16"/>
    </row>
    <row r="43" spans="2:9" ht="18.75" thickBot="1"/>
    <row r="44" spans="2:9" ht="19.5">
      <c r="B44" s="111" t="s">
        <v>50</v>
      </c>
      <c r="C44" s="105"/>
      <c r="D44" s="105"/>
      <c r="E44" s="105"/>
      <c r="F44" s="105"/>
      <c r="G44" s="105"/>
      <c r="H44" s="105"/>
      <c r="I44" s="12"/>
    </row>
    <row r="45" spans="2:9">
      <c r="B45" s="106"/>
      <c r="C45" s="107"/>
      <c r="D45" s="107"/>
      <c r="E45" s="107"/>
      <c r="F45" s="107"/>
      <c r="G45" s="107"/>
      <c r="H45" s="107"/>
      <c r="I45" s="14"/>
    </row>
    <row r="46" spans="2:9">
      <c r="B46" s="108" t="s">
        <v>51</v>
      </c>
      <c r="C46" s="107"/>
      <c r="D46" s="107"/>
      <c r="E46" s="107"/>
      <c r="F46" s="107"/>
      <c r="G46" s="107"/>
      <c r="H46" s="107"/>
      <c r="I46" s="14"/>
    </row>
    <row r="47" spans="2:9">
      <c r="B47" s="106"/>
      <c r="C47" s="107"/>
      <c r="D47" s="107"/>
      <c r="E47" s="107"/>
      <c r="F47" s="107"/>
      <c r="G47" s="107"/>
      <c r="H47" s="107"/>
      <c r="I47" s="14"/>
    </row>
    <row r="48" spans="2:9" ht="18.75" thickBot="1">
      <c r="B48" s="114" t="s">
        <v>52</v>
      </c>
      <c r="C48" s="110"/>
      <c r="D48" s="110"/>
      <c r="E48" s="110"/>
      <c r="F48" s="110"/>
      <c r="G48" s="110"/>
      <c r="H48" s="110"/>
      <c r="I48" s="1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E1663-743E-49FA-9A94-A2E313FE1BAE}">
  <sheetPr>
    <tabColor rgb="FFF2A6E9"/>
  </sheetPr>
  <dimension ref="A1:D41"/>
  <sheetViews>
    <sheetView workbookViewId="0">
      <selection activeCell="H31" sqref="H31:I31"/>
    </sheetView>
  </sheetViews>
  <sheetFormatPr defaultRowHeight="18"/>
  <cols>
    <col min="1" max="1" width="11.875" bestFit="1" customWidth="1"/>
    <col min="2" max="2" width="16.125" bestFit="1" customWidth="1"/>
    <col min="3" max="3" width="10.5" bestFit="1" customWidth="1"/>
    <col min="4" max="4" width="14.25" bestFit="1" customWidth="1"/>
    <col min="5" max="6" width="7.5" bestFit="1" customWidth="1"/>
    <col min="7" max="7" width="7.25" bestFit="1" customWidth="1"/>
    <col min="8" max="8" width="7" bestFit="1" customWidth="1"/>
    <col min="9" max="9" width="7.25" bestFit="1" customWidth="1"/>
    <col min="10" max="10" width="7.125" bestFit="1" customWidth="1"/>
    <col min="11" max="13" width="7.375" bestFit="1" customWidth="1"/>
    <col min="14" max="14" width="10.25" bestFit="1" customWidth="1"/>
    <col min="15" max="15" width="13.625" bestFit="1" customWidth="1"/>
    <col min="16" max="16" width="14.625" bestFit="1" customWidth="1"/>
    <col min="17" max="17" width="13.625" bestFit="1" customWidth="1"/>
    <col min="18" max="18" width="14.625" bestFit="1" customWidth="1"/>
    <col min="19" max="19" width="13.625" bestFit="1" customWidth="1"/>
    <col min="20" max="20" width="14.625" bestFit="1" customWidth="1"/>
    <col min="21" max="21" width="13.625" bestFit="1" customWidth="1"/>
    <col min="22" max="22" width="14.625" bestFit="1" customWidth="1"/>
    <col min="23" max="23" width="13.625" bestFit="1" customWidth="1"/>
    <col min="24" max="24" width="14.625" bestFit="1" customWidth="1"/>
    <col min="25" max="25" width="13.625" bestFit="1" customWidth="1"/>
    <col min="26" max="26" width="19.25" bestFit="1" customWidth="1"/>
    <col min="27" max="27" width="18.25" bestFit="1" customWidth="1"/>
  </cols>
  <sheetData>
    <row r="1" spans="1:4" ht="18.75" thickBot="1"/>
    <row r="2" spans="1:4" ht="26.25" thickBot="1">
      <c r="B2" s="115" t="s">
        <v>164</v>
      </c>
      <c r="C2" s="68"/>
    </row>
    <row r="5" spans="1:4">
      <c r="A5" s="4" t="s">
        <v>53</v>
      </c>
      <c r="B5" s="23" t="s">
        <v>33</v>
      </c>
      <c r="C5" t="s">
        <v>34</v>
      </c>
      <c r="D5" t="s">
        <v>35</v>
      </c>
    </row>
    <row r="6" spans="1:4">
      <c r="A6" s="10" t="s">
        <v>7</v>
      </c>
      <c r="B6" s="23">
        <v>2769.46</v>
      </c>
      <c r="C6">
        <v>345.47000000000008</v>
      </c>
      <c r="D6" s="5">
        <v>1752.31</v>
      </c>
    </row>
    <row r="7" spans="1:4">
      <c r="A7" s="21" t="s">
        <v>20</v>
      </c>
      <c r="B7" s="23">
        <v>1793.88</v>
      </c>
      <c r="C7">
        <v>154.27000000000004</v>
      </c>
      <c r="D7" s="5">
        <v>864.38</v>
      </c>
    </row>
    <row r="8" spans="1:4">
      <c r="A8" s="21" t="s">
        <v>5</v>
      </c>
      <c r="B8" s="23">
        <v>975.58</v>
      </c>
      <c r="C8">
        <v>191.20000000000005</v>
      </c>
      <c r="D8" s="5">
        <v>887.92999999999984</v>
      </c>
    </row>
    <row r="9" spans="1:4">
      <c r="A9" s="10" t="s">
        <v>25</v>
      </c>
      <c r="B9" s="23">
        <v>1969.36</v>
      </c>
      <c r="C9">
        <v>336.64</v>
      </c>
      <c r="D9" s="5">
        <v>526.89</v>
      </c>
    </row>
    <row r="10" spans="1:4">
      <c r="A10" s="21" t="s">
        <v>24</v>
      </c>
      <c r="B10" s="23">
        <v>1969.36</v>
      </c>
      <c r="C10">
        <v>336.64</v>
      </c>
      <c r="D10" s="5">
        <v>526.89</v>
      </c>
    </row>
    <row r="11" spans="1:4">
      <c r="A11" s="10" t="s">
        <v>23</v>
      </c>
      <c r="B11" s="23">
        <v>1614.4999999999998</v>
      </c>
      <c r="C11">
        <v>248.38</v>
      </c>
      <c r="D11" s="5">
        <v>630.27</v>
      </c>
    </row>
    <row r="12" spans="1:4">
      <c r="A12" s="21" t="s">
        <v>22</v>
      </c>
      <c r="B12" s="23">
        <v>1614.4999999999998</v>
      </c>
      <c r="C12">
        <v>248.38</v>
      </c>
      <c r="D12" s="5">
        <v>630.27</v>
      </c>
    </row>
    <row r="13" spans="1:4">
      <c r="A13" s="10" t="s">
        <v>30</v>
      </c>
      <c r="B13" s="23"/>
      <c r="D13" s="5"/>
    </row>
    <row r="14" spans="1:4">
      <c r="A14" s="21" t="s">
        <v>30</v>
      </c>
      <c r="B14" s="23"/>
      <c r="D14" s="5"/>
    </row>
    <row r="15" spans="1:4">
      <c r="A15" s="10" t="s">
        <v>31</v>
      </c>
      <c r="B15" s="23">
        <v>6353.32</v>
      </c>
      <c r="C15">
        <v>930.49000000000012</v>
      </c>
      <c r="D15" s="5">
        <v>2909.47</v>
      </c>
    </row>
    <row r="16" spans="1:4">
      <c r="A16" s="10"/>
      <c r="D16" s="5"/>
    </row>
    <row r="17" spans="1:2" ht="22.5">
      <c r="A17" s="22"/>
      <c r="B17" s="17"/>
    </row>
    <row r="18" spans="1:2">
      <c r="B18" s="18"/>
    </row>
    <row r="19" spans="1:2" ht="19.5">
      <c r="A19" s="17"/>
      <c r="B19" s="18"/>
    </row>
    <row r="20" spans="1:2">
      <c r="A20" s="18"/>
      <c r="B20" s="18"/>
    </row>
    <row r="21" spans="1:2">
      <c r="A21" s="18"/>
      <c r="B21" s="18"/>
    </row>
    <row r="22" spans="1:2">
      <c r="A22" s="18"/>
      <c r="B22" s="18"/>
    </row>
    <row r="23" spans="1:2">
      <c r="A23" s="18"/>
      <c r="B23" s="18"/>
    </row>
    <row r="24" spans="1:2">
      <c r="A24" s="18"/>
    </row>
    <row r="25" spans="1:2" ht="19.5">
      <c r="A25" s="18"/>
      <c r="B25" s="17"/>
    </row>
    <row r="26" spans="1:2">
      <c r="B26" s="18"/>
    </row>
    <row r="27" spans="1:2" ht="19.5">
      <c r="A27" s="17"/>
      <c r="B27" s="18"/>
    </row>
    <row r="28" spans="1:2">
      <c r="A28" s="18"/>
      <c r="B28" s="18"/>
    </row>
    <row r="29" spans="1:2">
      <c r="A29" s="18"/>
      <c r="B29" s="18"/>
    </row>
    <row r="30" spans="1:2">
      <c r="A30" s="18"/>
      <c r="B30" s="18"/>
    </row>
    <row r="31" spans="1:2">
      <c r="A31" s="18"/>
      <c r="B31" s="18"/>
    </row>
    <row r="32" spans="1:2">
      <c r="A32" s="18"/>
    </row>
    <row r="33" spans="1:2" ht="19.5">
      <c r="A33" s="18"/>
      <c r="B33" s="17"/>
    </row>
    <row r="34" spans="1:2">
      <c r="B34" s="18"/>
    </row>
    <row r="35" spans="1:2" ht="19.5">
      <c r="A35" s="17"/>
      <c r="B35" s="18"/>
    </row>
    <row r="36" spans="1:2">
      <c r="A36" s="18"/>
      <c r="B36" s="18"/>
    </row>
    <row r="37" spans="1:2">
      <c r="A37" s="18"/>
      <c r="B37" s="18"/>
    </row>
    <row r="38" spans="1:2">
      <c r="A38" s="18"/>
    </row>
    <row r="39" spans="1:2">
      <c r="A39" s="18"/>
    </row>
    <row r="41" spans="1:2" ht="22.5">
      <c r="B41" s="22"/>
    </row>
  </sheetData>
  <conditionalFormatting pivot="1" sqref="B6:D6 B7:D8 B9:D9 B10:D10 B11:D11 B12:D12">
    <cfRule type="dataBar" priority="5">
      <dataBar>
        <cfvo type="min"/>
        <cfvo type="max"/>
        <color rgb="FFFF555A"/>
      </dataBar>
      <extLst>
        <ext xmlns:x14="http://schemas.microsoft.com/office/spreadsheetml/2009/9/main" uri="{B025F937-C7B1-47D3-B67F-A62EFF666E3E}">
          <x14:id>{CC304C40-AA57-4A6F-90AC-7DCF130A2CCE}</x14:id>
        </ext>
      </extLst>
    </cfRule>
  </conditionalFormatting>
  <conditionalFormatting pivot="1" sqref="B6:D6 B7:D8 B9:D9 B10:D10 B11:D11 B12:D12">
    <cfRule type="dataBar" priority="4">
      <dataBar>
        <cfvo type="min"/>
        <cfvo type="max"/>
        <color rgb="FF008AEF"/>
      </dataBar>
      <extLst>
        <ext xmlns:x14="http://schemas.microsoft.com/office/spreadsheetml/2009/9/main" uri="{B025F937-C7B1-47D3-B67F-A62EFF666E3E}">
          <x14:id>{887077A6-B3F0-402B-81FE-C405676F73AD}</x14:id>
        </ext>
      </extLst>
    </cfRule>
  </conditionalFormatting>
  <conditionalFormatting pivot="1" sqref="D6">
    <cfRule type="dataBar" priority="3">
      <dataBar>
        <cfvo type="min"/>
        <cfvo type="max"/>
        <color theme="7" tint="0.59999389629810485"/>
      </dataBar>
      <extLst>
        <ext xmlns:x14="http://schemas.microsoft.com/office/spreadsheetml/2009/9/main" uri="{B025F937-C7B1-47D3-B67F-A62EFF666E3E}">
          <x14:id>{55B58DD3-5239-4037-91A3-769F75E5A79C}</x14:id>
        </ext>
      </extLst>
    </cfRule>
  </conditionalFormatting>
  <conditionalFormatting pivot="1" sqref="D7:D8 D6 D9 D10 D11 D12">
    <cfRule type="dataBar" priority="2">
      <dataBar>
        <cfvo type="min"/>
        <cfvo type="max"/>
        <color rgb="FFFFB628"/>
      </dataBar>
      <extLst>
        <ext xmlns:x14="http://schemas.microsoft.com/office/spreadsheetml/2009/9/main" uri="{B025F937-C7B1-47D3-B67F-A62EFF666E3E}">
          <x14:id>{2BA125D9-8F48-4228-8515-DF28607B5362}</x14:id>
        </ext>
      </extLst>
    </cfRule>
  </conditionalFormatting>
  <conditionalFormatting pivot="1" sqref="B7:B8 B6 B9 B10 B11 B12">
    <cfRule type="dataBar" priority="1">
      <dataBar>
        <cfvo type="min"/>
        <cfvo type="max"/>
        <color rgb="FFFF555A"/>
      </dataBar>
      <extLst>
        <ext xmlns:x14="http://schemas.microsoft.com/office/spreadsheetml/2009/9/main" uri="{B025F937-C7B1-47D3-B67F-A62EFF666E3E}">
          <x14:id>{9E9C2CC8-FC50-4A16-9E55-7025DA9DE671}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C304C40-AA57-4A6F-90AC-7DCF130A2CCE}">
            <x14:dataBar minLength="0" maxLength="100" border="1" negativeBarBorderColorSameAsPositive="0">
              <x14:cfvo type="autoMin"/>
              <x14:cfvo type="autoMax"/>
              <x14:borderColor rgb="FFFF555A"/>
              <x14:negativeFillColor rgb="FFFF0000"/>
              <x14:negativeBorderColor rgb="FFFF0000"/>
              <x14:axisColor rgb="FF000000"/>
            </x14:dataBar>
          </x14:cfRule>
          <xm:sqref>B6:D6 B7:D8 B9:D9 B10:D10 B11:D11 B12:D12</xm:sqref>
        </x14:conditionalFormatting>
        <x14:conditionalFormatting xmlns:xm="http://schemas.microsoft.com/office/excel/2006/main" pivot="1">
          <x14:cfRule type="dataBar" id="{887077A6-B3F0-402B-81FE-C405676F73AD}">
            <x14:dataBar minLength="0" maxLength="100" border="1" negativeBarBorderColorSameAsPositive="0">
              <x14:cfvo type="autoMin"/>
              <x14:cfvo type="autoMax"/>
              <x14:borderColor rgb="FF008AEF"/>
              <x14:negativeFillColor rgb="FFFF0000"/>
              <x14:negativeBorderColor rgb="FFFF0000"/>
              <x14:axisColor rgb="FF000000"/>
            </x14:dataBar>
          </x14:cfRule>
          <xm:sqref>B6:D6 B7:D8 B9:D9 B10:D10 B11:D11 B12:D12</xm:sqref>
        </x14:conditionalFormatting>
        <x14:conditionalFormatting xmlns:xm="http://schemas.microsoft.com/office/excel/2006/main" pivot="1">
          <x14:cfRule type="dataBar" id="{55B58DD3-5239-4037-91A3-769F75E5A79C}">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pivot="1">
          <x14:cfRule type="dataBar" id="{2BA125D9-8F48-4228-8515-DF28607B5362}">
            <x14:dataBar minLength="0" maxLength="100" border="1" negativeBarBorderColorSameAsPositive="0">
              <x14:cfvo type="autoMin"/>
              <x14:cfvo type="autoMax"/>
              <x14:borderColor rgb="FFFFB628"/>
              <x14:negativeFillColor rgb="FFFF0000"/>
              <x14:negativeBorderColor rgb="FFFF0000"/>
              <x14:axisColor rgb="FF000000"/>
            </x14:dataBar>
          </x14:cfRule>
          <xm:sqref>D7:D8 D6 D9 D10 D11 D12</xm:sqref>
        </x14:conditionalFormatting>
        <x14:conditionalFormatting xmlns:xm="http://schemas.microsoft.com/office/excel/2006/main" pivot="1">
          <x14:cfRule type="dataBar" id="{9E9C2CC8-FC50-4A16-9E55-7025DA9DE671}">
            <x14:dataBar minLength="0" maxLength="100" border="1" negativeBarBorderColorSameAsPositive="0">
              <x14:cfvo type="autoMin"/>
              <x14:cfvo type="autoMax"/>
              <x14:borderColor rgb="FFFF555A"/>
              <x14:negativeFillColor rgb="FFFF0000"/>
              <x14:negativeBorderColor rgb="FFFF0000"/>
              <x14:axisColor rgb="FF000000"/>
            </x14:dataBar>
          </x14:cfRule>
          <xm:sqref>B7:B8 B6 B9 B10 B11 B12</xm:sqref>
        </x14:conditionalFormatting>
      </x14:conditionalFormatting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F735-3EDE-4F48-A722-29DFDEC62A5F}">
  <sheetPr>
    <tabColor theme="8" tint="0.59999389629810485"/>
  </sheetPr>
  <dimension ref="A25:S55"/>
  <sheetViews>
    <sheetView topLeftCell="A32" workbookViewId="0">
      <selection activeCell="I49" sqref="I49"/>
    </sheetView>
  </sheetViews>
  <sheetFormatPr defaultRowHeight="18"/>
  <cols>
    <col min="12" max="13" width="10" customWidth="1"/>
  </cols>
  <sheetData>
    <row r="25" spans="1:4" ht="18.75" thickBot="1"/>
    <row r="26" spans="1:4" ht="24.75" thickBot="1">
      <c r="A26" s="121" t="s">
        <v>163</v>
      </c>
      <c r="B26" s="100"/>
    </row>
    <row r="28" spans="1:4">
      <c r="A28" s="116" t="s">
        <v>166</v>
      </c>
      <c r="B28" s="116"/>
      <c r="C28" s="116"/>
      <c r="D28" s="116"/>
    </row>
    <row r="29" spans="1:4">
      <c r="A29" s="117"/>
      <c r="B29" s="117"/>
      <c r="C29" s="117"/>
      <c r="D29" s="117"/>
    </row>
    <row r="30" spans="1:4">
      <c r="A30" s="116" t="s">
        <v>165</v>
      </c>
      <c r="B30" s="116"/>
      <c r="C30" s="116"/>
      <c r="D30" s="116"/>
    </row>
    <row r="31" spans="1:4">
      <c r="A31" s="117"/>
      <c r="B31" s="117"/>
      <c r="C31" s="117"/>
      <c r="D31" s="117"/>
    </row>
    <row r="32" spans="1:4">
      <c r="A32" s="116" t="s">
        <v>167</v>
      </c>
      <c r="B32" s="116"/>
      <c r="C32" s="116"/>
      <c r="D32" s="116"/>
    </row>
    <row r="33" spans="1:4">
      <c r="A33" s="117"/>
      <c r="B33" s="117"/>
      <c r="C33" s="117"/>
      <c r="D33" s="117"/>
    </row>
    <row r="34" spans="1:4" ht="18.75" thickBot="1">
      <c r="A34" s="117"/>
      <c r="B34" s="117"/>
      <c r="C34" s="117"/>
      <c r="D34" s="117"/>
    </row>
    <row r="35" spans="1:4" ht="26.25" thickBot="1">
      <c r="A35" s="122" t="s">
        <v>168</v>
      </c>
      <c r="B35" s="123"/>
      <c r="C35" s="124"/>
      <c r="D35" s="117"/>
    </row>
    <row r="36" spans="1:4">
      <c r="A36" s="118"/>
      <c r="B36" s="117"/>
      <c r="C36" s="117"/>
      <c r="D36" s="117"/>
    </row>
    <row r="37" spans="1:4">
      <c r="A37" s="119" t="s">
        <v>169</v>
      </c>
      <c r="B37" s="119"/>
      <c r="C37" s="119"/>
      <c r="D37" s="119"/>
    </row>
    <row r="38" spans="1:4">
      <c r="A38" s="119"/>
      <c r="B38" s="119"/>
      <c r="C38" s="119"/>
      <c r="D38" s="119"/>
    </row>
    <row r="39" spans="1:4">
      <c r="A39" s="120" t="s">
        <v>170</v>
      </c>
      <c r="B39" s="120"/>
      <c r="C39" s="120"/>
      <c r="D39" s="120"/>
    </row>
    <row r="40" spans="1:4">
      <c r="A40" s="118"/>
      <c r="B40" s="117"/>
      <c r="C40" s="117"/>
      <c r="D40" s="117"/>
    </row>
    <row r="41" spans="1:4">
      <c r="A41" s="120" t="s">
        <v>171</v>
      </c>
      <c r="B41" s="120"/>
      <c r="C41" s="120"/>
      <c r="D41" s="120"/>
    </row>
    <row r="42" spans="1:4">
      <c r="A42" s="120"/>
      <c r="B42" s="120"/>
      <c r="C42" s="120"/>
      <c r="D42" s="120"/>
    </row>
    <row r="43" spans="1:4">
      <c r="A43" s="120" t="s">
        <v>172</v>
      </c>
      <c r="B43" s="120"/>
      <c r="C43" s="120"/>
      <c r="D43" s="120"/>
    </row>
    <row r="44" spans="1:4" ht="18.75" thickBot="1">
      <c r="A44" s="117"/>
      <c r="B44" s="117"/>
      <c r="C44" s="117"/>
      <c r="D44" s="117"/>
    </row>
    <row r="45" spans="1:4" ht="26.25" thickBot="1">
      <c r="A45" s="122" t="s">
        <v>54</v>
      </c>
      <c r="B45" s="123"/>
      <c r="C45" s="124"/>
      <c r="D45" s="117"/>
    </row>
    <row r="46" spans="1:4">
      <c r="A46" s="118"/>
      <c r="B46" s="117"/>
      <c r="C46" s="117"/>
      <c r="D46" s="117"/>
    </row>
    <row r="47" spans="1:4">
      <c r="A47" s="119" t="s">
        <v>173</v>
      </c>
      <c r="B47" s="119"/>
      <c r="C47" s="119"/>
      <c r="D47" s="119"/>
    </row>
    <row r="48" spans="1:4" ht="18.75" thickBot="1">
      <c r="A48" s="118"/>
      <c r="B48" s="117"/>
      <c r="C48" s="117"/>
      <c r="D48" s="117"/>
    </row>
    <row r="49" spans="1:19" ht="18.75" thickBot="1">
      <c r="A49" s="119" t="s">
        <v>174</v>
      </c>
      <c r="B49" s="119"/>
      <c r="C49" s="119"/>
      <c r="D49" s="119"/>
      <c r="M49" s="93"/>
      <c r="N49" s="94"/>
      <c r="O49" s="94"/>
      <c r="P49" s="94"/>
      <c r="Q49" s="94"/>
      <c r="R49" s="94"/>
      <c r="S49" s="95"/>
    </row>
    <row r="50" spans="1:19" ht="18.75" thickBot="1">
      <c r="A50" s="117"/>
      <c r="B50" s="117"/>
      <c r="C50" s="117"/>
      <c r="D50" s="117"/>
    </row>
    <row r="51" spans="1:19" ht="26.25" thickBot="1">
      <c r="A51" s="122" t="s">
        <v>55</v>
      </c>
      <c r="B51" s="124"/>
      <c r="C51" s="125"/>
      <c r="D51" s="117"/>
    </row>
    <row r="52" spans="1:19">
      <c r="A52" s="118"/>
      <c r="B52" s="117"/>
      <c r="C52" s="117"/>
      <c r="D52" s="117"/>
    </row>
    <row r="53" spans="1:19">
      <c r="A53" s="119" t="s">
        <v>175</v>
      </c>
      <c r="B53" s="119"/>
      <c r="C53" s="119"/>
      <c r="D53" s="119"/>
    </row>
    <row r="54" spans="1:19">
      <c r="A54" s="118"/>
      <c r="B54" s="117"/>
      <c r="C54" s="117"/>
      <c r="D54" s="117"/>
    </row>
    <row r="55" spans="1:19">
      <c r="A55" s="120" t="s">
        <v>176</v>
      </c>
      <c r="B55" s="120"/>
      <c r="C55" s="120"/>
      <c r="D55" s="1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Home_0</vt:lpstr>
      <vt:lpstr>1AWS_Costs_Timeseries 1</vt:lpstr>
      <vt:lpstr>1AWS_Energy_Consump_Timeseri2</vt:lpstr>
      <vt:lpstr>1AWS_Resource_Usage_Timeseries3</vt:lpstr>
      <vt:lpstr>1Combined Data</vt:lpstr>
      <vt:lpstr>2.Pvt Cost source </vt:lpstr>
      <vt:lpstr>2a. Chart Cost source </vt:lpstr>
      <vt:lpstr>3.Pvt Underused source </vt:lpstr>
      <vt:lpstr>3a.Chart Cost vs Usage%</vt:lpstr>
      <vt:lpstr>3b.Chart Cost vs kWh</vt:lpstr>
      <vt:lpstr>what if fixed costs droppednow,</vt:lpstr>
      <vt:lpstr>4.Pvt Tot Savings by Res_ID </vt:lpstr>
      <vt:lpstr>4a.Chart Tot Savings by Res_ID</vt:lpstr>
      <vt:lpstr>5a.Pvt Base cost and Reduced </vt:lpstr>
      <vt:lpstr>5b. Chart Base cost vs Reduced</vt:lpstr>
      <vt:lpstr>6.Chart Top 5 Res_ID by Savings</vt:lpstr>
      <vt:lpstr>7.Pvt Total Savings by Region</vt:lpstr>
      <vt:lpstr>7a.Chart Tot Savings by Region</vt:lpstr>
      <vt:lpstr>8.Pvt Expensive Regions</vt:lpstr>
      <vt:lpstr>8a.Chart Expensive Regions</vt:lpstr>
      <vt:lpstr>Optimization</vt:lpstr>
      <vt:lpstr>Cost Justification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Javed</dc:creator>
  <cp:lastModifiedBy>Sara Javed</cp:lastModifiedBy>
  <dcterms:created xsi:type="dcterms:W3CDTF">2025-04-05T23:38:07Z</dcterms:created>
  <dcterms:modified xsi:type="dcterms:W3CDTF">2025-04-08T16:40:40Z</dcterms:modified>
</cp:coreProperties>
</file>