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SaraJimenez/Documents/Master/Thesis/Model/Scripts/"/>
    </mc:Choice>
  </mc:AlternateContent>
  <bookViews>
    <workbookView xWindow="0" yWindow="460" windowWidth="25600" windowHeight="14200" tabRatio="500"/>
  </bookViews>
  <sheets>
    <sheet name="Raw data" sheetId="2" r:id="rId1"/>
    <sheet name="TA" sheetId="1" r:id="rId2"/>
    <sheet name="AR" sheetId="3" r:id="rId3"/>
    <sheet name="Mixture" sheetId="4" r:id="rId4"/>
  </sheets>
  <definedNames>
    <definedName name="solver_adj" localSheetId="1" hidden="1">TA!$H$3:$I$3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itr" localSheetId="1" hidden="1">2147483647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opt" localSheetId="1" hidden="1">TA!$F$16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F16" i="1"/>
  <c r="C4" i="1"/>
  <c r="C5" i="1"/>
  <c r="C6" i="1"/>
  <c r="C7" i="1"/>
  <c r="C8" i="1"/>
  <c r="C9" i="1"/>
  <c r="C10" i="1"/>
  <c r="C11" i="1"/>
  <c r="C12" i="1"/>
  <c r="C13" i="1"/>
  <c r="C14" i="1"/>
  <c r="C3" i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3" i="2"/>
  <c r="K19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3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4" i="2"/>
  <c r="H3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4" i="2"/>
</calcChain>
</file>

<file path=xl/sharedStrings.xml><?xml version="1.0" encoding="utf-8"?>
<sst xmlns="http://schemas.openxmlformats.org/spreadsheetml/2006/main" count="35" uniqueCount="22">
  <si>
    <t>Day</t>
  </si>
  <si>
    <r>
      <t>TA [mg/kg</t>
    </r>
    <r>
      <rPr>
        <b/>
        <vertAlign val="subscript"/>
        <sz val="11"/>
        <color theme="1"/>
        <rFont val="Times Roman"/>
      </rPr>
      <t>ds</t>
    </r>
    <r>
      <rPr>
        <b/>
        <sz val="11"/>
        <color theme="1"/>
        <rFont val="Times Roman"/>
      </rPr>
      <t>]</t>
    </r>
  </si>
  <si>
    <r>
      <t>AR [mg/kg</t>
    </r>
    <r>
      <rPr>
        <b/>
        <vertAlign val="subscript"/>
        <sz val="11"/>
        <color theme="1"/>
        <rFont val="Times Roman"/>
      </rPr>
      <t>ds</t>
    </r>
    <r>
      <rPr>
        <b/>
        <sz val="11"/>
        <color theme="1"/>
        <rFont val="Times Roman"/>
      </rPr>
      <t>]</t>
    </r>
  </si>
  <si>
    <r>
      <t>Mixture [mg/kg</t>
    </r>
    <r>
      <rPr>
        <b/>
        <vertAlign val="subscript"/>
        <sz val="11"/>
        <color theme="1"/>
        <rFont val="Times Roman"/>
      </rPr>
      <t>ds</t>
    </r>
    <r>
      <rPr>
        <b/>
        <sz val="11"/>
        <color theme="1"/>
        <rFont val="Times Roman"/>
      </rPr>
      <t>]</t>
    </r>
  </si>
  <si>
    <t>TA</t>
  </si>
  <si>
    <t>AR</t>
  </si>
  <si>
    <t>M</t>
  </si>
  <si>
    <t>% degradation</t>
  </si>
  <si>
    <t>mg of remain dye</t>
  </si>
  <si>
    <t>mgdye/gds</t>
  </si>
  <si>
    <t>mgdye/kgds</t>
  </si>
  <si>
    <t>Lac U/gds</t>
  </si>
  <si>
    <t>Lac U/kgds</t>
  </si>
  <si>
    <r>
      <t>Lac [U/kg</t>
    </r>
    <r>
      <rPr>
        <b/>
        <vertAlign val="subscript"/>
        <sz val="11"/>
        <color theme="1"/>
        <rFont val="Times Roman"/>
      </rPr>
      <t>ds</t>
    </r>
    <r>
      <rPr>
        <b/>
        <sz val="11"/>
        <color theme="1"/>
        <rFont val="Times Roman"/>
      </rPr>
      <t>]</t>
    </r>
  </si>
  <si>
    <t>Parámetros del modelo</t>
  </si>
  <si>
    <t>Km</t>
  </si>
  <si>
    <t>Experimental data</t>
  </si>
  <si>
    <t>Michaelis-Menten model</t>
  </si>
  <si>
    <t>Predicted</t>
  </si>
  <si>
    <r>
      <t>𝞆</t>
    </r>
    <r>
      <rPr>
        <vertAlign val="superscript"/>
        <sz val="11"/>
        <color theme="1"/>
        <rFont val="Times Roman"/>
      </rPr>
      <t xml:space="preserve">2 </t>
    </r>
    <r>
      <rPr>
        <sz val="11"/>
        <color theme="1"/>
        <rFont val="Times Roman"/>
      </rPr>
      <t>Test</t>
    </r>
  </si>
  <si>
    <t>kcat</t>
  </si>
  <si>
    <t>∆TA/∆t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</si>
</sst>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8" x14ac:knownFonts="1">
    <font>
      <sz val="12"/>
      <color theme="1"/>
      <name val="Calibri"/>
      <family val="2"/>
      <scheme val="minor"/>
    </font>
    <font>
      <b/>
      <sz val="11"/>
      <color theme="1"/>
      <name val="Times Roman"/>
    </font>
    <font>
      <sz val="11"/>
      <color theme="1"/>
      <name val="Times Roman"/>
    </font>
    <font>
      <b/>
      <vertAlign val="subscript"/>
      <sz val="11"/>
      <color theme="1"/>
      <name val="Times Roman"/>
    </font>
    <font>
      <sz val="12"/>
      <color theme="1"/>
      <name val="Times Roman"/>
    </font>
    <font>
      <vertAlign val="superscript"/>
      <sz val="11"/>
      <color theme="1"/>
      <name val="Times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Border="1" applyAlignment="1">
      <alignment vertical="center"/>
    </xf>
    <xf numFmtId="2" fontId="2" fillId="0" borderId="0" xfId="0" applyNumberFormat="1" applyFont="1"/>
    <xf numFmtId="2" fontId="4" fillId="0" borderId="0" xfId="0" applyNumberFormat="1" applyFont="1"/>
    <xf numFmtId="0" fontId="2" fillId="0" borderId="0" xfId="0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TA!$D$23</c:f>
              <c:strCache>
                <c:ptCount val="1"/>
                <c:pt idx="0">
                  <c:v>Experimental data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TA!$B$3:$B$14</c:f>
              <c:numCache>
                <c:formatCode>0.00</c:formatCode>
                <c:ptCount val="12"/>
                <c:pt idx="0">
                  <c:v>1339.557546878032</c:v>
                </c:pt>
                <c:pt idx="1">
                  <c:v>1317.841757835241</c:v>
                </c:pt>
                <c:pt idx="2">
                  <c:v>1306.884806517778</c:v>
                </c:pt>
                <c:pt idx="3">
                  <c:v>1230.514075201608</c:v>
                </c:pt>
                <c:pt idx="4">
                  <c:v>1214.420182350626</c:v>
                </c:pt>
                <c:pt idx="5">
                  <c:v>1151.572899484119</c:v>
                </c:pt>
                <c:pt idx="6">
                  <c:v>1076.65090824924</c:v>
                </c:pt>
                <c:pt idx="7">
                  <c:v>926.5248287809688</c:v>
                </c:pt>
                <c:pt idx="8">
                  <c:v>782.7650081128578</c:v>
                </c:pt>
                <c:pt idx="9">
                  <c:v>793.5977282650882</c:v>
                </c:pt>
                <c:pt idx="10">
                  <c:v>657.133916731354</c:v>
                </c:pt>
                <c:pt idx="11">
                  <c:v>716.5551141999266</c:v>
                </c:pt>
              </c:numCache>
            </c:numRef>
          </c:xVal>
          <c:yVal>
            <c:numRef>
              <c:f>TA!$C$3:$C$14</c:f>
              <c:numCache>
                <c:formatCode>0.00</c:formatCode>
                <c:ptCount val="12"/>
                <c:pt idx="0">
                  <c:v>21.71578904279067</c:v>
                </c:pt>
                <c:pt idx="1">
                  <c:v>10.95695131746334</c:v>
                </c:pt>
                <c:pt idx="2">
                  <c:v>76.37073131616967</c:v>
                </c:pt>
                <c:pt idx="3">
                  <c:v>16.09389285098223</c:v>
                </c:pt>
                <c:pt idx="4">
                  <c:v>62.84728286650738</c:v>
                </c:pt>
                <c:pt idx="5">
                  <c:v>74.92199123487921</c:v>
                </c:pt>
                <c:pt idx="6">
                  <c:v>150.1260794682707</c:v>
                </c:pt>
                <c:pt idx="7">
                  <c:v>143.759820668111</c:v>
                </c:pt>
                <c:pt idx="8">
                  <c:v>10.83272015223042</c:v>
                </c:pt>
                <c:pt idx="9">
                  <c:v>136.4638115337343</c:v>
                </c:pt>
                <c:pt idx="10">
                  <c:v>59.4211974685727</c:v>
                </c:pt>
                <c:pt idx="11">
                  <c:v>436.5785141341613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TA!$E$1</c:f>
              <c:strCache>
                <c:ptCount val="1"/>
                <c:pt idx="0">
                  <c:v>Michaelis-Menten model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TA!$B$3:$B$14</c:f>
              <c:numCache>
                <c:formatCode>0.00</c:formatCode>
                <c:ptCount val="12"/>
                <c:pt idx="0">
                  <c:v>1339.557546878032</c:v>
                </c:pt>
                <c:pt idx="1">
                  <c:v>1317.841757835241</c:v>
                </c:pt>
                <c:pt idx="2">
                  <c:v>1306.884806517778</c:v>
                </c:pt>
                <c:pt idx="3">
                  <c:v>1230.514075201608</c:v>
                </c:pt>
                <c:pt idx="4">
                  <c:v>1214.420182350626</c:v>
                </c:pt>
                <c:pt idx="5">
                  <c:v>1151.572899484119</c:v>
                </c:pt>
                <c:pt idx="6">
                  <c:v>1076.65090824924</c:v>
                </c:pt>
                <c:pt idx="7">
                  <c:v>926.5248287809688</c:v>
                </c:pt>
                <c:pt idx="8">
                  <c:v>782.7650081128578</c:v>
                </c:pt>
                <c:pt idx="9">
                  <c:v>793.5977282650882</c:v>
                </c:pt>
                <c:pt idx="10">
                  <c:v>657.133916731354</c:v>
                </c:pt>
                <c:pt idx="11">
                  <c:v>716.5551141999266</c:v>
                </c:pt>
              </c:numCache>
            </c:numRef>
          </c:xVal>
          <c:yVal>
            <c:numRef>
              <c:f>TA!$E$3:$E$15</c:f>
              <c:numCache>
                <c:formatCode>0.00</c:formatCode>
                <c:ptCount val="13"/>
                <c:pt idx="0">
                  <c:v>0.0</c:v>
                </c:pt>
                <c:pt idx="1">
                  <c:v>4.68695441696769E-6</c:v>
                </c:pt>
                <c:pt idx="2">
                  <c:v>134.4220462916045</c:v>
                </c:pt>
                <c:pt idx="3">
                  <c:v>366.0902167864866</c:v>
                </c:pt>
                <c:pt idx="4">
                  <c:v>583.3418588526682</c:v>
                </c:pt>
                <c:pt idx="5">
                  <c:v>751.9142017645822</c:v>
                </c:pt>
                <c:pt idx="6">
                  <c:v>820.7575084200915</c:v>
                </c:pt>
                <c:pt idx="7">
                  <c:v>850.422865128216</c:v>
                </c:pt>
                <c:pt idx="8">
                  <c:v>832.208177407464</c:v>
                </c:pt>
                <c:pt idx="9">
                  <c:v>950.9125278804675</c:v>
                </c:pt>
                <c:pt idx="10">
                  <c:v>869.4265699169316</c:v>
                </c:pt>
                <c:pt idx="11">
                  <c:v>1030.155697362427</c:v>
                </c:pt>
                <c:pt idx="12">
                  <c:v>431.7255026750468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916528"/>
        <c:axId val="1647918576"/>
      </c:scatterChart>
      <c:valAx>
        <c:axId val="1647916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918576"/>
        <c:crosses val="autoZero"/>
        <c:crossBetween val="midCat"/>
      </c:valAx>
      <c:valAx>
        <c:axId val="1647918576"/>
        <c:scaling>
          <c:orientation val="minMax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91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1</xdr:row>
      <xdr:rowOff>171450</xdr:rowOff>
    </xdr:from>
    <xdr:to>
      <xdr:col>15</xdr:col>
      <xdr:colOff>0</xdr:colOff>
      <xdr:row>16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workbookViewId="0">
      <selection activeCell="O3" sqref="O3"/>
    </sheetView>
  </sheetViews>
  <sheetFormatPr baseColWidth="10" defaultRowHeight="15" x14ac:dyDescent="0.2"/>
  <cols>
    <col min="1" max="16384" width="10.83203125" style="2"/>
  </cols>
  <sheetData>
    <row r="1" spans="1:19" x14ac:dyDescent="0.2">
      <c r="A1" s="2" t="s">
        <v>7</v>
      </c>
      <c r="F1" s="2" t="s">
        <v>8</v>
      </c>
      <c r="J1" s="2" t="s">
        <v>9</v>
      </c>
      <c r="N1" s="2" t="s">
        <v>10</v>
      </c>
    </row>
    <row r="2" spans="1:19" x14ac:dyDescent="0.2">
      <c r="B2" s="2" t="s">
        <v>4</v>
      </c>
      <c r="C2" s="2" t="s">
        <v>5</v>
      </c>
      <c r="D2" s="2" t="s">
        <v>6</v>
      </c>
      <c r="F2" s="2" t="s">
        <v>4</v>
      </c>
      <c r="G2" s="2" t="s">
        <v>5</v>
      </c>
      <c r="H2" s="2" t="s">
        <v>6</v>
      </c>
      <c r="J2" s="2" t="s">
        <v>4</v>
      </c>
      <c r="K2" s="2" t="s">
        <v>5</v>
      </c>
      <c r="L2" s="2" t="s">
        <v>6</v>
      </c>
      <c r="N2" s="2" t="s">
        <v>4</v>
      </c>
      <c r="O2" s="2" t="s">
        <v>5</v>
      </c>
      <c r="P2" s="2" t="s">
        <v>6</v>
      </c>
      <c r="R2" s="2" t="s">
        <v>11</v>
      </c>
      <c r="S2" s="2" t="s">
        <v>12</v>
      </c>
    </row>
    <row r="3" spans="1:19" x14ac:dyDescent="0.2">
      <c r="A3" s="2">
        <v>0</v>
      </c>
      <c r="B3" s="4">
        <v>0</v>
      </c>
      <c r="C3" s="4">
        <v>0</v>
      </c>
      <c r="D3" s="4">
        <v>0</v>
      </c>
      <c r="E3" s="4"/>
      <c r="F3" s="4">
        <v>0.66977877343901604</v>
      </c>
      <c r="G3" s="4">
        <v>0.74640373705244523</v>
      </c>
      <c r="H3" s="4">
        <f>(F3+G3)/2</f>
        <v>0.70809125524573058</v>
      </c>
      <c r="I3" s="4"/>
      <c r="J3" s="4">
        <f>F3/0.5</f>
        <v>1.3395575468780321</v>
      </c>
      <c r="K3" s="4">
        <f>G3/0.5</f>
        <v>1.4928074741048905</v>
      </c>
      <c r="L3" s="4">
        <f>H3/0.5</f>
        <v>1.4161825104914612</v>
      </c>
      <c r="M3" s="4"/>
      <c r="N3" s="4">
        <f>J3*1000</f>
        <v>1339.5575468780321</v>
      </c>
      <c r="O3" s="4">
        <f>K3*1000</f>
        <v>1492.8074741048904</v>
      </c>
      <c r="P3" s="4">
        <f>L3*1000</f>
        <v>1416.1825104914612</v>
      </c>
      <c r="R3" s="4">
        <v>0.43219999999999997</v>
      </c>
      <c r="S3" s="2">
        <f>+R3*1000</f>
        <v>432.2</v>
      </c>
    </row>
    <row r="4" spans="1:19" x14ac:dyDescent="0.2">
      <c r="A4" s="2">
        <v>1</v>
      </c>
      <c r="B4" s="4">
        <v>1.6211165465344399</v>
      </c>
      <c r="C4" s="4">
        <v>10.972309237958825</v>
      </c>
      <c r="D4" s="4">
        <v>6.2967128922466324</v>
      </c>
      <c r="E4" s="4"/>
      <c r="F4" s="4">
        <f>$F$3-$F$3*(B4/100)</f>
        <v>0.65892087891762074</v>
      </c>
      <c r="G4" s="4">
        <f>$G$3-$G$3*(C4/100)</f>
        <v>0.66450601085936989</v>
      </c>
      <c r="H4" s="4">
        <f>$H$3-$H$3*(D4/100)</f>
        <v>0.66350478188780171</v>
      </c>
      <c r="I4" s="4"/>
      <c r="J4" s="4">
        <f t="shared" ref="J4:J19" si="0">F4/0.5</f>
        <v>1.3178417578352415</v>
      </c>
      <c r="K4" s="4">
        <f t="shared" ref="K4:K18" si="1">G4/0.5</f>
        <v>1.3290120217187398</v>
      </c>
      <c r="L4" s="4">
        <f t="shared" ref="L4:L19" si="2">H4/0.5</f>
        <v>1.3270095637756034</v>
      </c>
      <c r="M4" s="4"/>
      <c r="N4" s="4">
        <f t="shared" ref="N4:N19" si="3">J4*1000</f>
        <v>1317.8417578352414</v>
      </c>
      <c r="O4" s="4">
        <f t="shared" ref="O4:O19" si="4">K4*1000</f>
        <v>1329.0120217187398</v>
      </c>
      <c r="P4" s="4">
        <f t="shared" ref="P4:P19" si="5">L4*1000</f>
        <v>1327.0095637756035</v>
      </c>
      <c r="R4" s="4">
        <v>2.4657</v>
      </c>
      <c r="S4" s="2">
        <f t="shared" ref="S4:S19" si="6">+R4*1000</f>
        <v>2465.6999999999998</v>
      </c>
    </row>
    <row r="5" spans="1:19" x14ac:dyDescent="0.2">
      <c r="A5" s="2">
        <v>2</v>
      </c>
      <c r="B5" s="4">
        <v>2.4390695596767062</v>
      </c>
      <c r="C5" s="4">
        <v>11.694516168228716</v>
      </c>
      <c r="D5" s="4">
        <v>7.0667928639527116</v>
      </c>
      <c r="E5" s="4"/>
      <c r="F5" s="4">
        <f t="shared" ref="F5:F19" si="7">$F$3-$F$3*(B5/100)</f>
        <v>0.65344240325888903</v>
      </c>
      <c r="G5" s="4">
        <f t="shared" ref="G5:G19" si="8">$G$3-$G$3*(C5/100)</f>
        <v>0.65911543134258366</v>
      </c>
      <c r="H5" s="4">
        <f t="shared" ref="H5:H19" si="9">$H$3-$H$3*(D5/100)</f>
        <v>0.65805191294975207</v>
      </c>
      <c r="I5" s="4"/>
      <c r="J5" s="4">
        <f t="shared" si="0"/>
        <v>1.3068848065177781</v>
      </c>
      <c r="K5" s="4">
        <f t="shared" si="1"/>
        <v>1.3182308626851673</v>
      </c>
      <c r="L5" s="4">
        <f t="shared" si="2"/>
        <v>1.3161038258995041</v>
      </c>
      <c r="M5" s="4"/>
      <c r="N5" s="4">
        <f t="shared" si="3"/>
        <v>1306.8848065177781</v>
      </c>
      <c r="O5" s="4">
        <f t="shared" si="4"/>
        <v>1318.2308626851673</v>
      </c>
      <c r="P5" s="4">
        <f t="shared" si="5"/>
        <v>1316.103825899504</v>
      </c>
      <c r="R5" s="4">
        <v>9.3645999999999994</v>
      </c>
      <c r="S5" s="2">
        <f t="shared" si="6"/>
        <v>9364.5999999999985</v>
      </c>
    </row>
    <row r="6" spans="1:19" x14ac:dyDescent="0.2">
      <c r="A6" s="2">
        <v>3</v>
      </c>
      <c r="B6" s="4">
        <v>8.1402603367477582</v>
      </c>
      <c r="C6" s="4">
        <v>33.835205272264545</v>
      </c>
      <c r="D6" s="4">
        <v>20.987732804506152</v>
      </c>
      <c r="E6" s="4"/>
      <c r="F6" s="4">
        <f t="shared" si="7"/>
        <v>0.61525703760080419</v>
      </c>
      <c r="G6" s="4">
        <f t="shared" si="8"/>
        <v>0.49385650046089669</v>
      </c>
      <c r="H6" s="4">
        <f t="shared" si="9"/>
        <v>0.55947895458268304</v>
      </c>
      <c r="I6" s="4"/>
      <c r="J6" s="4">
        <f t="shared" si="0"/>
        <v>1.2305140752016084</v>
      </c>
      <c r="K6" s="4">
        <f t="shared" si="1"/>
        <v>0.98771300092179337</v>
      </c>
      <c r="L6" s="4">
        <f t="shared" si="2"/>
        <v>1.1189579091653661</v>
      </c>
      <c r="M6" s="4"/>
      <c r="N6" s="4">
        <f t="shared" si="3"/>
        <v>1230.5140752016084</v>
      </c>
      <c r="O6" s="4">
        <f t="shared" si="4"/>
        <v>987.71300092179342</v>
      </c>
      <c r="P6" s="4">
        <f t="shared" si="5"/>
        <v>1118.9579091653661</v>
      </c>
      <c r="R6" s="4">
        <v>8.3515999999999995</v>
      </c>
      <c r="S6" s="2">
        <f t="shared" si="6"/>
        <v>8351.6</v>
      </c>
    </row>
    <row r="7" spans="1:19" x14ac:dyDescent="0.2">
      <c r="A7" s="2">
        <v>4</v>
      </c>
      <c r="B7" s="4">
        <v>9.34169381666735</v>
      </c>
      <c r="C7" s="4">
        <v>35.919468835468081</v>
      </c>
      <c r="D7" s="4">
        <v>22.630581326067716</v>
      </c>
      <c r="E7" s="4"/>
      <c r="F7" s="4">
        <f t="shared" si="7"/>
        <v>0.6072100911753131</v>
      </c>
      <c r="G7" s="4">
        <f t="shared" si="8"/>
        <v>0.47829947933512301</v>
      </c>
      <c r="H7" s="4">
        <f t="shared" si="9"/>
        <v>0.54784608786457178</v>
      </c>
      <c r="I7" s="4"/>
      <c r="J7" s="4">
        <f t="shared" si="0"/>
        <v>1.2144201823506262</v>
      </c>
      <c r="K7" s="4">
        <f t="shared" si="1"/>
        <v>0.95659895867024602</v>
      </c>
      <c r="L7" s="4">
        <f t="shared" si="2"/>
        <v>1.0956921757291436</v>
      </c>
      <c r="M7" s="4"/>
      <c r="N7" s="4">
        <f t="shared" si="3"/>
        <v>1214.4201823506262</v>
      </c>
      <c r="O7" s="4">
        <f t="shared" si="4"/>
        <v>956.59895867024602</v>
      </c>
      <c r="P7" s="4">
        <f t="shared" si="5"/>
        <v>1095.6921757291436</v>
      </c>
      <c r="R7" s="4">
        <v>7.1140999999999996</v>
      </c>
      <c r="S7" s="2">
        <f t="shared" si="6"/>
        <v>7114.0999999999995</v>
      </c>
    </row>
    <row r="8" spans="1:19" x14ac:dyDescent="0.2">
      <c r="A8" s="2">
        <v>5</v>
      </c>
      <c r="B8" s="4">
        <v>14.033338682017026</v>
      </c>
      <c r="C8" s="4">
        <v>44.020249349070774</v>
      </c>
      <c r="D8" s="4">
        <v>29.026794015543899</v>
      </c>
      <c r="E8" s="4"/>
      <c r="F8" s="4">
        <f t="shared" si="7"/>
        <v>0.57578644974205939</v>
      </c>
      <c r="G8" s="4">
        <f t="shared" si="8"/>
        <v>0.41783495085117628</v>
      </c>
      <c r="H8" s="4">
        <f t="shared" si="9"/>
        <v>0.50255506514347315</v>
      </c>
      <c r="I8" s="4"/>
      <c r="J8" s="4">
        <f t="shared" si="0"/>
        <v>1.1515728994841188</v>
      </c>
      <c r="K8" s="4">
        <f t="shared" si="1"/>
        <v>0.83566990170235256</v>
      </c>
      <c r="L8" s="4">
        <f t="shared" si="2"/>
        <v>1.0051101302869463</v>
      </c>
      <c r="M8" s="4"/>
      <c r="N8" s="4">
        <f t="shared" si="3"/>
        <v>1151.5728994841188</v>
      </c>
      <c r="O8" s="4">
        <f t="shared" si="4"/>
        <v>835.6699017023526</v>
      </c>
      <c r="P8" s="4">
        <f t="shared" si="5"/>
        <v>1005.1101302869463</v>
      </c>
      <c r="R8" s="4">
        <v>10.1183</v>
      </c>
      <c r="S8" s="2">
        <f t="shared" si="6"/>
        <v>10118.299999999999</v>
      </c>
    </row>
    <row r="9" spans="1:19" x14ac:dyDescent="0.2">
      <c r="A9" s="2">
        <v>6</v>
      </c>
      <c r="B9" s="4">
        <v>19.626378817507454</v>
      </c>
      <c r="C9" s="4">
        <v>44.430685405614895</v>
      </c>
      <c r="D9" s="4">
        <v>32.028532111561177</v>
      </c>
      <c r="E9" s="4"/>
      <c r="F9" s="4">
        <f t="shared" si="7"/>
        <v>0.53832545412461974</v>
      </c>
      <c r="G9" s="4">
        <f t="shared" si="8"/>
        <v>0.4147714407869203</v>
      </c>
      <c r="H9" s="4">
        <f t="shared" si="9"/>
        <v>0.48130002018019513</v>
      </c>
      <c r="I9" s="4"/>
      <c r="J9" s="4">
        <f t="shared" si="0"/>
        <v>1.0766509082492395</v>
      </c>
      <c r="K9" s="4">
        <f t="shared" si="1"/>
        <v>0.8295428815738406</v>
      </c>
      <c r="L9" s="4">
        <f t="shared" si="2"/>
        <v>0.96260004036039026</v>
      </c>
      <c r="M9" s="4"/>
      <c r="N9" s="4">
        <f t="shared" si="3"/>
        <v>1076.6509082492396</v>
      </c>
      <c r="O9" s="4">
        <f t="shared" si="4"/>
        <v>829.54288157384065</v>
      </c>
      <c r="P9" s="4">
        <f t="shared" si="5"/>
        <v>962.60004036039027</v>
      </c>
      <c r="R9" s="4">
        <v>13.992900000000001</v>
      </c>
      <c r="S9" s="2">
        <f t="shared" si="6"/>
        <v>13992.900000000001</v>
      </c>
    </row>
    <row r="10" spans="1:19" x14ac:dyDescent="0.2">
      <c r="A10" s="2">
        <v>7</v>
      </c>
      <c r="B10" s="4">
        <v>30.833518056740132</v>
      </c>
      <c r="C10" s="4">
        <v>50.77432290243889</v>
      </c>
      <c r="D10" s="4">
        <v>40.803920479589507</v>
      </c>
      <c r="E10" s="4"/>
      <c r="F10" s="4">
        <f t="shared" si="7"/>
        <v>0.46326241439048443</v>
      </c>
      <c r="G10" s="4">
        <f t="shared" si="8"/>
        <v>0.36742229344556582</v>
      </c>
      <c r="H10" s="4">
        <f t="shared" si="9"/>
        <v>0.41916226253233552</v>
      </c>
      <c r="I10" s="4"/>
      <c r="J10" s="4">
        <f t="shared" si="0"/>
        <v>0.92652482878096887</v>
      </c>
      <c r="K10" s="4">
        <f t="shared" si="1"/>
        <v>0.73484458689113163</v>
      </c>
      <c r="L10" s="4">
        <f t="shared" si="2"/>
        <v>0.83832452506467103</v>
      </c>
      <c r="M10" s="4"/>
      <c r="N10" s="4">
        <f t="shared" si="3"/>
        <v>926.52482878096885</v>
      </c>
      <c r="O10" s="4">
        <f t="shared" si="4"/>
        <v>734.8445868911316</v>
      </c>
      <c r="P10" s="4">
        <f t="shared" si="5"/>
        <v>838.32452506467098</v>
      </c>
      <c r="R10" s="4">
        <v>15.379099999999999</v>
      </c>
      <c r="S10" s="2">
        <f t="shared" si="6"/>
        <v>15379.099999999999</v>
      </c>
    </row>
    <row r="11" spans="1:19" x14ac:dyDescent="0.2">
      <c r="A11" s="2">
        <v>8</v>
      </c>
      <c r="B11" s="4">
        <v>41.565406433104194</v>
      </c>
      <c r="C11" s="4">
        <v>79.039250654220098</v>
      </c>
      <c r="D11" s="4">
        <v>61.316121585387329</v>
      </c>
      <c r="E11" s="4"/>
      <c r="F11" s="4">
        <f t="shared" si="7"/>
        <v>0.39138250405642888</v>
      </c>
      <c r="G11" s="4">
        <f t="shared" si="8"/>
        <v>0.15645181643109718</v>
      </c>
      <c r="H11" s="4">
        <f t="shared" si="9"/>
        <v>0.27391716024376306</v>
      </c>
      <c r="I11" s="4"/>
      <c r="J11" s="4">
        <f t="shared" si="0"/>
        <v>0.78276500811285776</v>
      </c>
      <c r="K11" s="4">
        <f t="shared" si="1"/>
        <v>0.31290363286219436</v>
      </c>
      <c r="L11" s="4">
        <f t="shared" si="2"/>
        <v>0.54783432048752612</v>
      </c>
      <c r="M11" s="4"/>
      <c r="N11" s="4">
        <f t="shared" si="3"/>
        <v>782.7650081128578</v>
      </c>
      <c r="O11" s="4">
        <f t="shared" si="4"/>
        <v>312.90363286219434</v>
      </c>
      <c r="P11" s="4">
        <f t="shared" si="5"/>
        <v>547.83432048752616</v>
      </c>
      <c r="R11" s="4">
        <v>20.3626</v>
      </c>
      <c r="S11" s="2">
        <f t="shared" si="6"/>
        <v>20362.600000000002</v>
      </c>
    </row>
    <row r="12" spans="1:19" x14ac:dyDescent="0.2">
      <c r="A12" s="2">
        <v>9</v>
      </c>
      <c r="B12" s="4">
        <v>40.75672746462859</v>
      </c>
      <c r="C12" s="4">
        <v>82.519333269299253</v>
      </c>
      <c r="D12" s="4">
        <v>62.767848778954608</v>
      </c>
      <c r="E12" s="4"/>
      <c r="F12" s="4">
        <f t="shared" si="7"/>
        <v>0.39679886413254412</v>
      </c>
      <c r="G12" s="4">
        <f t="shared" si="8"/>
        <v>0.13047634973963385</v>
      </c>
      <c r="H12" s="4">
        <f t="shared" si="9"/>
        <v>0.26363760693608895</v>
      </c>
      <c r="I12" s="4"/>
      <c r="J12" s="4">
        <f t="shared" si="0"/>
        <v>0.79359772826508823</v>
      </c>
      <c r="K12" s="4">
        <f t="shared" si="1"/>
        <v>0.26095269947926769</v>
      </c>
      <c r="L12" s="4">
        <f t="shared" si="2"/>
        <v>0.52727521387217791</v>
      </c>
      <c r="M12" s="4"/>
      <c r="N12" s="4">
        <f t="shared" si="3"/>
        <v>793.59772826508822</v>
      </c>
      <c r="O12" s="4">
        <f t="shared" si="4"/>
        <v>260.95269947926766</v>
      </c>
      <c r="P12" s="4">
        <f t="shared" si="5"/>
        <v>527.27521387217791</v>
      </c>
      <c r="R12" s="4">
        <v>15.5069</v>
      </c>
      <c r="S12" s="2">
        <f t="shared" si="6"/>
        <v>15506.9</v>
      </c>
    </row>
    <row r="13" spans="1:19" x14ac:dyDescent="0.2">
      <c r="A13" s="2">
        <v>10</v>
      </c>
      <c r="B13" s="4">
        <v>50.943957707314048</v>
      </c>
      <c r="C13" s="4">
        <v>85.067723341276889</v>
      </c>
      <c r="D13" s="4">
        <v>68.929002715850928</v>
      </c>
      <c r="E13" s="4"/>
      <c r="F13" s="4">
        <f t="shared" si="7"/>
        <v>0.32856695836567695</v>
      </c>
      <c r="G13" s="4">
        <f t="shared" si="8"/>
        <v>0.11145507100771934</v>
      </c>
      <c r="H13" s="4">
        <f t="shared" si="9"/>
        <v>0.22001101468669804</v>
      </c>
      <c r="I13" s="4"/>
      <c r="J13" s="4">
        <f t="shared" si="0"/>
        <v>0.65713391673135391</v>
      </c>
      <c r="K13" s="4">
        <f t="shared" si="1"/>
        <v>0.22291014201543868</v>
      </c>
      <c r="L13" s="4">
        <f t="shared" si="2"/>
        <v>0.44002202937339607</v>
      </c>
      <c r="M13" s="4"/>
      <c r="N13" s="4">
        <f t="shared" si="3"/>
        <v>657.13391673135391</v>
      </c>
      <c r="O13" s="4">
        <f t="shared" si="4"/>
        <v>222.91014201543868</v>
      </c>
      <c r="P13" s="4">
        <f t="shared" si="5"/>
        <v>440.02202937339609</v>
      </c>
      <c r="R13" s="4">
        <v>29.51</v>
      </c>
      <c r="S13" s="2">
        <f t="shared" si="6"/>
        <v>29510</v>
      </c>
    </row>
    <row r="14" spans="1:19" x14ac:dyDescent="0.2">
      <c r="A14" s="2">
        <v>11</v>
      </c>
      <c r="B14" s="4">
        <v>46.508075306661716</v>
      </c>
      <c r="C14" s="4">
        <v>85.691919591622465</v>
      </c>
      <c r="D14" s="4">
        <v>67.160051721923438</v>
      </c>
      <c r="E14" s="4"/>
      <c r="F14" s="4">
        <f t="shared" si="7"/>
        <v>0.35827755709996328</v>
      </c>
      <c r="G14" s="4">
        <f t="shared" si="8"/>
        <v>0.10679604686859867</v>
      </c>
      <c r="H14" s="4">
        <f t="shared" si="9"/>
        <v>0.23253680198428101</v>
      </c>
      <c r="I14" s="4"/>
      <c r="J14" s="4">
        <f t="shared" si="0"/>
        <v>0.71655511419992657</v>
      </c>
      <c r="K14" s="4">
        <f t="shared" si="1"/>
        <v>0.21359209373719734</v>
      </c>
      <c r="L14" s="4">
        <f t="shared" si="2"/>
        <v>0.46507360396856201</v>
      </c>
      <c r="M14" s="4"/>
      <c r="N14" s="4">
        <f t="shared" si="3"/>
        <v>716.55511419992661</v>
      </c>
      <c r="O14" s="4">
        <f t="shared" si="4"/>
        <v>213.59209373719733</v>
      </c>
      <c r="P14" s="4">
        <f t="shared" si="5"/>
        <v>465.073603968562</v>
      </c>
      <c r="R14" s="2">
        <v>29.421399999999998</v>
      </c>
      <c r="S14" s="2">
        <f t="shared" si="6"/>
        <v>29421.399999999998</v>
      </c>
    </row>
    <row r="15" spans="1:19" x14ac:dyDescent="0.2">
      <c r="A15" s="2">
        <v>12</v>
      </c>
      <c r="B15" s="4">
        <v>79.099322704106456</v>
      </c>
      <c r="C15" s="4">
        <v>93.069172523529531</v>
      </c>
      <c r="D15" s="4">
        <v>86.462178857202332</v>
      </c>
      <c r="E15" s="4"/>
      <c r="F15" s="4">
        <f t="shared" si="7"/>
        <v>0.13998830003288265</v>
      </c>
      <c r="G15" s="4">
        <f t="shared" si="8"/>
        <v>5.1731955293033316E-2</v>
      </c>
      <c r="H15" s="4">
        <f t="shared" si="9"/>
        <v>9.5860127662957928E-2</v>
      </c>
      <c r="I15" s="4"/>
      <c r="J15" s="4">
        <f t="shared" si="0"/>
        <v>0.2799766000657653</v>
      </c>
      <c r="K15" s="4">
        <f t="shared" si="1"/>
        <v>0.10346391058606663</v>
      </c>
      <c r="L15" s="4">
        <f t="shared" si="2"/>
        <v>0.19172025532591586</v>
      </c>
      <c r="M15" s="4"/>
      <c r="N15" s="4">
        <f t="shared" si="3"/>
        <v>279.9766000657653</v>
      </c>
      <c r="O15" s="4">
        <f t="shared" si="4"/>
        <v>103.46391058606663</v>
      </c>
      <c r="P15" s="4">
        <f t="shared" si="5"/>
        <v>191.72025532591584</v>
      </c>
      <c r="R15" s="2">
        <v>32.067500000000003</v>
      </c>
      <c r="S15" s="2">
        <f t="shared" si="6"/>
        <v>32067.500000000004</v>
      </c>
    </row>
    <row r="16" spans="1:19" x14ac:dyDescent="0.2">
      <c r="A16" s="2">
        <v>13</v>
      </c>
      <c r="B16" s="4">
        <v>80.980987921082729</v>
      </c>
      <c r="C16" s="4">
        <v>93.726807101039313</v>
      </c>
      <c r="D16" s="4">
        <v>87.698714624551783</v>
      </c>
      <c r="E16" s="4"/>
      <c r="F16" s="4">
        <f t="shared" si="7"/>
        <v>0.12738530582239038</v>
      </c>
      <c r="G16" s="4">
        <f t="shared" si="8"/>
        <v>4.6823346230351226E-2</v>
      </c>
      <c r="H16" s="4">
        <f t="shared" si="9"/>
        <v>8.7104326026370749E-2</v>
      </c>
      <c r="I16" s="4"/>
      <c r="J16" s="4">
        <f t="shared" si="0"/>
        <v>0.25477061164478076</v>
      </c>
      <c r="K16" s="4">
        <f t="shared" si="1"/>
        <v>9.3646692460702452E-2</v>
      </c>
      <c r="L16" s="4">
        <f t="shared" si="2"/>
        <v>0.1742086520527415</v>
      </c>
      <c r="M16" s="4"/>
      <c r="N16" s="4">
        <f t="shared" si="3"/>
        <v>254.77061164478076</v>
      </c>
      <c r="O16" s="4">
        <f t="shared" si="4"/>
        <v>93.646692460702454</v>
      </c>
      <c r="P16" s="4">
        <f t="shared" si="5"/>
        <v>174.20865205274148</v>
      </c>
      <c r="R16" s="2">
        <v>26.031500000000001</v>
      </c>
      <c r="S16" s="2">
        <f t="shared" si="6"/>
        <v>26031.5</v>
      </c>
    </row>
    <row r="17" spans="1:19" x14ac:dyDescent="0.2">
      <c r="A17" s="2">
        <v>14</v>
      </c>
      <c r="B17" s="4">
        <v>82.862653138059002</v>
      </c>
      <c r="C17" s="4">
        <v>94.384441678549067</v>
      </c>
      <c r="D17" s="4">
        <v>88.935250391901221</v>
      </c>
      <c r="E17" s="4"/>
      <c r="F17" s="4">
        <f t="shared" si="7"/>
        <v>0.11478231161189811</v>
      </c>
      <c r="G17" s="4">
        <f t="shared" si="8"/>
        <v>4.1914737167669358E-2</v>
      </c>
      <c r="H17" s="4">
        <f t="shared" si="9"/>
        <v>7.834852438978368E-2</v>
      </c>
      <c r="I17" s="4"/>
      <c r="J17" s="4">
        <f t="shared" si="0"/>
        <v>0.22956462322379623</v>
      </c>
      <c r="K17" s="4">
        <f t="shared" si="1"/>
        <v>8.3829474335338716E-2</v>
      </c>
      <c r="L17" s="4">
        <f t="shared" si="2"/>
        <v>0.15669704877956736</v>
      </c>
      <c r="M17" s="4"/>
      <c r="N17" s="4">
        <f t="shared" si="3"/>
        <v>229.56462322379622</v>
      </c>
      <c r="O17" s="4">
        <f t="shared" si="4"/>
        <v>83.829474335338716</v>
      </c>
      <c r="P17" s="4">
        <f t="shared" si="5"/>
        <v>156.69704877956735</v>
      </c>
      <c r="R17" s="2">
        <v>19.663499999999999</v>
      </c>
      <c r="S17" s="2">
        <f t="shared" si="6"/>
        <v>19663.5</v>
      </c>
    </row>
    <row r="18" spans="1:19" x14ac:dyDescent="0.2">
      <c r="A18" s="2">
        <v>15</v>
      </c>
      <c r="B18" s="4">
        <v>84.203688638752965</v>
      </c>
      <c r="C18" s="4">
        <v>94.432064211879648</v>
      </c>
      <c r="D18" s="4">
        <v>89.594588254585872</v>
      </c>
      <c r="E18" s="4"/>
      <c r="F18" s="4">
        <f t="shared" si="7"/>
        <v>0.10580034048396836</v>
      </c>
      <c r="G18" s="4">
        <f t="shared" si="8"/>
        <v>4.1559280799210785E-2</v>
      </c>
      <c r="H18" s="4">
        <f t="shared" si="9"/>
        <v>7.3679810641589571E-2</v>
      </c>
      <c r="I18" s="4"/>
      <c r="J18" s="4">
        <f t="shared" si="0"/>
        <v>0.21160068096793672</v>
      </c>
      <c r="K18" s="4">
        <f t="shared" si="1"/>
        <v>8.311856159842157E-2</v>
      </c>
      <c r="L18" s="4">
        <f t="shared" si="2"/>
        <v>0.14735962128317914</v>
      </c>
      <c r="M18" s="4"/>
      <c r="N18" s="4">
        <f t="shared" si="3"/>
        <v>211.60068096793671</v>
      </c>
      <c r="O18" s="4">
        <f t="shared" si="4"/>
        <v>83.118561598421564</v>
      </c>
      <c r="P18" s="4">
        <f t="shared" si="5"/>
        <v>147.35962128317914</v>
      </c>
      <c r="R18" s="2">
        <v>18.7864</v>
      </c>
      <c r="S18" s="2">
        <f t="shared" si="6"/>
        <v>18786.400000000001</v>
      </c>
    </row>
    <row r="19" spans="1:19" x14ac:dyDescent="0.2">
      <c r="A19" s="2">
        <v>16</v>
      </c>
      <c r="B19" s="4">
        <v>84.203688638752965</v>
      </c>
      <c r="C19" s="4">
        <v>94.432064211879648</v>
      </c>
      <c r="D19" s="4">
        <v>89.594588254585872</v>
      </c>
      <c r="E19" s="4"/>
      <c r="F19" s="4">
        <f t="shared" si="7"/>
        <v>0.10580034048396836</v>
      </c>
      <c r="G19" s="4">
        <f t="shared" si="8"/>
        <v>4.1559280799210785E-2</v>
      </c>
      <c r="H19" s="4">
        <f t="shared" si="9"/>
        <v>7.3679810641589571E-2</v>
      </c>
      <c r="I19" s="4"/>
      <c r="J19" s="4">
        <f t="shared" si="0"/>
        <v>0.21160068096793672</v>
      </c>
      <c r="K19" s="4">
        <f>G19/0.5</f>
        <v>8.311856159842157E-2</v>
      </c>
      <c r="L19" s="4">
        <f t="shared" si="2"/>
        <v>0.14735962128317914</v>
      </c>
      <c r="M19" s="4"/>
      <c r="N19" s="4">
        <f t="shared" si="3"/>
        <v>211.60068096793671</v>
      </c>
      <c r="O19" s="4">
        <f t="shared" si="4"/>
        <v>83.118561598421564</v>
      </c>
      <c r="P19" s="4">
        <f t="shared" si="5"/>
        <v>147.35962128317914</v>
      </c>
      <c r="R19" s="2">
        <v>18.116800000000001</v>
      </c>
      <c r="S19" s="2">
        <f t="shared" si="6"/>
        <v>18116.800000000003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I10" sqref="I10"/>
    </sheetView>
  </sheetViews>
  <sheetFormatPr baseColWidth="10" defaultRowHeight="15" x14ac:dyDescent="0.2"/>
  <cols>
    <col min="1" max="4" width="10.83203125" style="2"/>
    <col min="5" max="5" width="14" style="2" bestFit="1" customWidth="1"/>
    <col min="6" max="7" width="10.83203125" style="2"/>
    <col min="8" max="8" width="15" style="2" bestFit="1" customWidth="1"/>
    <col min="9" max="9" width="15.33203125" style="2" bestFit="1" customWidth="1"/>
    <col min="10" max="16384" width="10.83203125" style="2"/>
  </cols>
  <sheetData>
    <row r="1" spans="1:9" s="1" customFormat="1" x14ac:dyDescent="0.2">
      <c r="E1" s="8" t="s">
        <v>17</v>
      </c>
      <c r="F1" s="8"/>
      <c r="H1" s="9" t="s">
        <v>14</v>
      </c>
      <c r="I1" s="9"/>
    </row>
    <row r="2" spans="1:9" s="1" customFormat="1" ht="17" x14ac:dyDescent="0.25">
      <c r="A2" s="1" t="s">
        <v>0</v>
      </c>
      <c r="B2" s="1" t="s">
        <v>1</v>
      </c>
      <c r="C2" s="1" t="s">
        <v>21</v>
      </c>
      <c r="D2" s="1" t="s">
        <v>13</v>
      </c>
      <c r="E2" s="1" t="s">
        <v>18</v>
      </c>
      <c r="F2" s="6" t="s">
        <v>19</v>
      </c>
      <c r="H2" s="6" t="s">
        <v>20</v>
      </c>
      <c r="I2" s="6" t="s">
        <v>15</v>
      </c>
    </row>
    <row r="3" spans="1:9" x14ac:dyDescent="0.2">
      <c r="A3" s="2">
        <v>0</v>
      </c>
      <c r="B3" s="4">
        <v>1339.5575468780321</v>
      </c>
      <c r="C3" s="4">
        <f>ABS(B4-B3)/(A4-A3)</f>
        <v>21.715789042790675</v>
      </c>
      <c r="D3" s="4">
        <v>0</v>
      </c>
      <c r="E3" s="4">
        <f>$H$3*D3*B3/($I$3+B3)</f>
        <v>0</v>
      </c>
      <c r="F3" s="4">
        <f>(B3-E3)^2/B3</f>
        <v>1339.5575468780321</v>
      </c>
      <c r="G3" s="4"/>
      <c r="H3" s="7">
        <v>1094069.2386651302</v>
      </c>
      <c r="I3" s="7">
        <v>15454227498.063</v>
      </c>
    </row>
    <row r="4" spans="1:9" x14ac:dyDescent="0.2">
      <c r="A4" s="3">
        <v>1</v>
      </c>
      <c r="B4" s="4">
        <v>1317.8417578352414</v>
      </c>
      <c r="C4" s="4">
        <f t="shared" ref="C4:C14" si="0">ABS(B5-B4)/(A5-A4)</f>
        <v>10.956951317463336</v>
      </c>
      <c r="D4" s="4">
        <v>5.0237728650202302E-5</v>
      </c>
      <c r="E4" s="4">
        <f t="shared" ref="E4:E15" si="1">$H$3*D4*B4/($I$3+B4)</f>
        <v>4.6869544169676869E-6</v>
      </c>
      <c r="F4" s="4">
        <f t="shared" ref="F4:F15" si="2">(B4-E4)^2/B4</f>
        <v>1317.8417484613324</v>
      </c>
      <c r="G4" s="4"/>
    </row>
    <row r="5" spans="1:9" x14ac:dyDescent="0.2">
      <c r="A5" s="3">
        <v>2</v>
      </c>
      <c r="B5" s="4">
        <v>1306.8848065177781</v>
      </c>
      <c r="C5" s="4">
        <f t="shared" si="0"/>
        <v>76.370731316169667</v>
      </c>
      <c r="D5" s="4">
        <v>1452.9</v>
      </c>
      <c r="E5" s="4">
        <f t="shared" si="1"/>
        <v>134.42204629160452</v>
      </c>
      <c r="F5" s="4">
        <f t="shared" si="2"/>
        <v>1051.8669413412279</v>
      </c>
      <c r="G5" s="4"/>
      <c r="H5" s="4"/>
    </row>
    <row r="6" spans="1:9" x14ac:dyDescent="0.2">
      <c r="A6" s="3">
        <v>3</v>
      </c>
      <c r="B6" s="4">
        <v>1230.5140752016084</v>
      </c>
      <c r="C6" s="4">
        <f t="shared" si="0"/>
        <v>16.093892850982229</v>
      </c>
      <c r="D6" s="4">
        <v>4202.4646187313501</v>
      </c>
      <c r="E6" s="4">
        <f t="shared" si="1"/>
        <v>366.09021678648656</v>
      </c>
      <c r="F6" s="4">
        <f t="shared" si="2"/>
        <v>607.24913437082</v>
      </c>
      <c r="G6" s="4"/>
      <c r="H6" s="4"/>
    </row>
    <row r="7" spans="1:9" x14ac:dyDescent="0.2">
      <c r="A7" s="3">
        <v>4</v>
      </c>
      <c r="B7" s="4">
        <v>1214.4201823506262</v>
      </c>
      <c r="C7" s="4">
        <f t="shared" si="0"/>
        <v>62.847282866507385</v>
      </c>
      <c r="D7" s="4">
        <v>6785.1068771255404</v>
      </c>
      <c r="E7" s="4">
        <f t="shared" si="1"/>
        <v>583.34185885266822</v>
      </c>
      <c r="F7" s="4">
        <f t="shared" si="2"/>
        <v>327.94238450329715</v>
      </c>
      <c r="G7" s="4"/>
      <c r="H7" s="4"/>
    </row>
    <row r="8" spans="1:9" x14ac:dyDescent="0.2">
      <c r="A8" s="3">
        <v>5</v>
      </c>
      <c r="B8" s="4">
        <v>1151.5728994841188</v>
      </c>
      <c r="C8" s="4">
        <f t="shared" si="0"/>
        <v>74.921991234879215</v>
      </c>
      <c r="D8" s="4">
        <v>9223.1522517699796</v>
      </c>
      <c r="E8" s="4">
        <f t="shared" si="1"/>
        <v>751.91420176458223</v>
      </c>
      <c r="F8" s="4">
        <f t="shared" si="2"/>
        <v>138.7033983992072</v>
      </c>
      <c r="G8" s="4"/>
      <c r="H8" s="4"/>
    </row>
    <row r="9" spans="1:9" x14ac:dyDescent="0.2">
      <c r="A9" s="3">
        <v>6</v>
      </c>
      <c r="B9" s="4">
        <v>1076.6509082492396</v>
      </c>
      <c r="C9" s="4">
        <f t="shared" si="0"/>
        <v>150.12607946827075</v>
      </c>
      <c r="D9" s="4">
        <v>10768.184232783</v>
      </c>
      <c r="E9" s="4">
        <f t="shared" si="1"/>
        <v>820.75750842009154</v>
      </c>
      <c r="F9" s="4">
        <f t="shared" si="2"/>
        <v>60.819557736314643</v>
      </c>
      <c r="G9" s="4"/>
      <c r="H9" s="4"/>
    </row>
    <row r="10" spans="1:9" x14ac:dyDescent="0.2">
      <c r="A10" s="3">
        <v>7</v>
      </c>
      <c r="B10" s="4">
        <v>926.52482878096885</v>
      </c>
      <c r="C10" s="4">
        <f t="shared" si="0"/>
        <v>143.75982066811105</v>
      </c>
      <c r="D10" s="4">
        <v>12965.234801177899</v>
      </c>
      <c r="E10" s="4">
        <f t="shared" si="1"/>
        <v>850.42286512821602</v>
      </c>
      <c r="F10" s="4">
        <f t="shared" si="2"/>
        <v>6.2507864785715634</v>
      </c>
      <c r="G10" s="4"/>
      <c r="H10" s="4"/>
    </row>
    <row r="11" spans="1:9" x14ac:dyDescent="0.2">
      <c r="A11" s="3">
        <v>8</v>
      </c>
      <c r="B11" s="4">
        <v>782.7650081128578</v>
      </c>
      <c r="C11" s="4">
        <f t="shared" si="0"/>
        <v>10.832720152230422</v>
      </c>
      <c r="D11" s="4">
        <v>15017.688485823001</v>
      </c>
      <c r="E11" s="4">
        <f t="shared" si="1"/>
        <v>832.20817740746406</v>
      </c>
      <c r="F11" s="4">
        <f t="shared" si="2"/>
        <v>3.1230662645341876</v>
      </c>
      <c r="G11" s="4"/>
      <c r="H11" s="4"/>
    </row>
    <row r="12" spans="1:9" x14ac:dyDescent="0.2">
      <c r="A12" s="3">
        <v>9</v>
      </c>
      <c r="B12" s="4">
        <v>793.59772826508822</v>
      </c>
      <c r="C12" s="4">
        <f t="shared" si="0"/>
        <v>136.46381153373432</v>
      </c>
      <c r="D12" s="4">
        <v>16925.545286718399</v>
      </c>
      <c r="E12" s="4">
        <f t="shared" si="1"/>
        <v>950.91252788046745</v>
      </c>
      <c r="F12" s="4">
        <f t="shared" si="2"/>
        <v>31.184497254206196</v>
      </c>
      <c r="G12" s="4"/>
      <c r="H12" s="4"/>
    </row>
    <row r="13" spans="1:9" x14ac:dyDescent="0.2">
      <c r="A13" s="3">
        <v>10</v>
      </c>
      <c r="B13" s="4">
        <v>657.13391673135391</v>
      </c>
      <c r="C13" s="4">
        <f t="shared" si="0"/>
        <v>59.4211974685727</v>
      </c>
      <c r="D13" s="4">
        <v>18688.805203864002</v>
      </c>
      <c r="E13" s="4">
        <f t="shared" si="1"/>
        <v>869.42656991693161</v>
      </c>
      <c r="F13" s="4">
        <f t="shared" si="2"/>
        <v>68.582931802919731</v>
      </c>
      <c r="G13" s="4"/>
      <c r="H13" s="4"/>
    </row>
    <row r="14" spans="1:9" x14ac:dyDescent="0.2">
      <c r="A14" s="2">
        <v>11</v>
      </c>
      <c r="B14" s="4">
        <v>716.55511419992661</v>
      </c>
      <c r="C14" s="4">
        <f t="shared" si="0"/>
        <v>436.57851413416131</v>
      </c>
      <c r="D14" s="4">
        <v>20307.468237259902</v>
      </c>
      <c r="E14" s="4">
        <f t="shared" si="1"/>
        <v>1030.1556973624265</v>
      </c>
      <c r="F14" s="4">
        <f t="shared" si="2"/>
        <v>137.24739913365633</v>
      </c>
    </row>
    <row r="15" spans="1:9" x14ac:dyDescent="0.2">
      <c r="A15" s="2">
        <v>12</v>
      </c>
      <c r="B15" s="4">
        <v>279.9766000657653</v>
      </c>
      <c r="C15" s="4"/>
      <c r="D15" s="4">
        <v>21781.5343869061</v>
      </c>
      <c r="E15" s="4">
        <f t="shared" si="1"/>
        <v>431.72550267504676</v>
      </c>
      <c r="F15" s="4">
        <f t="shared" si="2"/>
        <v>82.248764495718831</v>
      </c>
    </row>
    <row r="16" spans="1:9" x14ac:dyDescent="0.2">
      <c r="B16" s="4"/>
      <c r="C16" s="4"/>
      <c r="D16" s="4"/>
      <c r="E16" s="4"/>
      <c r="F16" s="4">
        <f>SUM(F3:F15)</f>
        <v>5172.6181571198376</v>
      </c>
    </row>
    <row r="17" spans="2:6" x14ac:dyDescent="0.2">
      <c r="B17" s="4"/>
      <c r="C17" s="4"/>
      <c r="D17" s="4"/>
      <c r="E17" s="4"/>
      <c r="F17" s="4"/>
    </row>
    <row r="18" spans="2:6" x14ac:dyDescent="0.2">
      <c r="B18" s="4"/>
      <c r="C18" s="4"/>
      <c r="D18" s="4"/>
      <c r="E18" s="4"/>
      <c r="F18" s="4"/>
    </row>
    <row r="19" spans="2:6" x14ac:dyDescent="0.2">
      <c r="B19" s="4"/>
      <c r="C19" s="4"/>
      <c r="D19" s="4"/>
      <c r="E19" s="4"/>
      <c r="F19" s="4"/>
    </row>
    <row r="23" spans="2:6" x14ac:dyDescent="0.2">
      <c r="D23" s="8" t="s">
        <v>16</v>
      </c>
      <c r="E23" s="8"/>
    </row>
  </sheetData>
  <mergeCells count="3">
    <mergeCell ref="D23:E23"/>
    <mergeCell ref="E1:F1"/>
    <mergeCell ref="H1:I1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sqref="A1:B18"/>
    </sheetView>
  </sheetViews>
  <sheetFormatPr baseColWidth="10" defaultRowHeight="16" x14ac:dyDescent="0.2"/>
  <cols>
    <col min="2" max="2" width="11.6640625" bestFit="1" customWidth="1"/>
  </cols>
  <sheetData>
    <row r="1" spans="1:3" ht="17" x14ac:dyDescent="0.25">
      <c r="A1" s="1" t="s">
        <v>0</v>
      </c>
      <c r="B1" s="1" t="s">
        <v>2</v>
      </c>
      <c r="C1" s="1" t="s">
        <v>13</v>
      </c>
    </row>
    <row r="2" spans="1:3" x14ac:dyDescent="0.2">
      <c r="A2" s="2">
        <v>0</v>
      </c>
      <c r="B2" s="5">
        <v>1492.8074741048904</v>
      </c>
      <c r="C2" s="4">
        <v>432.2</v>
      </c>
    </row>
    <row r="3" spans="1:3" x14ac:dyDescent="0.2">
      <c r="A3" s="3">
        <v>1</v>
      </c>
      <c r="B3" s="5">
        <v>1329.0120217187398</v>
      </c>
      <c r="C3" s="4">
        <v>2465.6999999999998</v>
      </c>
    </row>
    <row r="4" spans="1:3" x14ac:dyDescent="0.2">
      <c r="A4" s="3">
        <v>2</v>
      </c>
      <c r="B4" s="5">
        <v>1318.2308626851673</v>
      </c>
      <c r="C4" s="4">
        <v>9364.5999999999985</v>
      </c>
    </row>
    <row r="5" spans="1:3" x14ac:dyDescent="0.2">
      <c r="A5" s="3">
        <v>3</v>
      </c>
      <c r="B5" s="5">
        <v>987.71300092179342</v>
      </c>
      <c r="C5" s="4">
        <v>8351.6</v>
      </c>
    </row>
    <row r="6" spans="1:3" x14ac:dyDescent="0.2">
      <c r="A6" s="3">
        <v>4</v>
      </c>
      <c r="B6" s="5">
        <v>956.59895867024602</v>
      </c>
      <c r="C6" s="4">
        <v>7114.0999999999995</v>
      </c>
    </row>
    <row r="7" spans="1:3" x14ac:dyDescent="0.2">
      <c r="A7" s="3">
        <v>5</v>
      </c>
      <c r="B7" s="5">
        <v>835.6699017023526</v>
      </c>
      <c r="C7" s="4">
        <v>10118.299999999999</v>
      </c>
    </row>
    <row r="8" spans="1:3" x14ac:dyDescent="0.2">
      <c r="A8" s="3">
        <v>6</v>
      </c>
      <c r="B8" s="5">
        <v>829.54288157384065</v>
      </c>
      <c r="C8" s="4">
        <v>13992.900000000001</v>
      </c>
    </row>
    <row r="9" spans="1:3" x14ac:dyDescent="0.2">
      <c r="A9" s="3">
        <v>7</v>
      </c>
      <c r="B9" s="5">
        <v>734.8445868911316</v>
      </c>
      <c r="C9" s="4">
        <v>15379.099999999999</v>
      </c>
    </row>
    <row r="10" spans="1:3" x14ac:dyDescent="0.2">
      <c r="A10" s="3">
        <v>8</v>
      </c>
      <c r="B10" s="5">
        <v>312.90363286219434</v>
      </c>
      <c r="C10" s="4">
        <v>20362.600000000002</v>
      </c>
    </row>
    <row r="11" spans="1:3" x14ac:dyDescent="0.2">
      <c r="A11" s="3">
        <v>9</v>
      </c>
      <c r="B11" s="5">
        <v>260.95269947926766</v>
      </c>
      <c r="C11" s="4">
        <v>15506.9</v>
      </c>
    </row>
    <row r="12" spans="1:3" x14ac:dyDescent="0.2">
      <c r="A12" s="3">
        <v>10</v>
      </c>
      <c r="B12" s="5">
        <v>222.91014201543868</v>
      </c>
      <c r="C12" s="4">
        <v>29510</v>
      </c>
    </row>
    <row r="13" spans="1:3" x14ac:dyDescent="0.2">
      <c r="A13" s="2">
        <v>11</v>
      </c>
      <c r="B13" s="5">
        <v>213.59209373719733</v>
      </c>
      <c r="C13" s="4">
        <v>29421.399999999998</v>
      </c>
    </row>
    <row r="14" spans="1:3" x14ac:dyDescent="0.2">
      <c r="A14" s="2">
        <v>12</v>
      </c>
      <c r="B14" s="5">
        <v>103.46391058606663</v>
      </c>
      <c r="C14" s="4">
        <v>32067.500000000004</v>
      </c>
    </row>
    <row r="15" spans="1:3" x14ac:dyDescent="0.2">
      <c r="A15" s="2">
        <v>13</v>
      </c>
      <c r="B15" s="5">
        <v>93.646692460702454</v>
      </c>
      <c r="C15" s="4">
        <v>26031.5</v>
      </c>
    </row>
    <row r="16" spans="1:3" x14ac:dyDescent="0.2">
      <c r="A16" s="2">
        <v>14</v>
      </c>
      <c r="B16" s="5">
        <v>83.829474335338716</v>
      </c>
      <c r="C16" s="4">
        <v>19663.5</v>
      </c>
    </row>
    <row r="17" spans="1:3" x14ac:dyDescent="0.2">
      <c r="A17" s="2">
        <v>15</v>
      </c>
      <c r="B17" s="5">
        <v>83.118561598421564</v>
      </c>
      <c r="C17" s="4">
        <v>18786.400000000001</v>
      </c>
    </row>
    <row r="18" spans="1:3" x14ac:dyDescent="0.2">
      <c r="A18" s="2">
        <v>16</v>
      </c>
      <c r="B18" s="5">
        <v>83.118561598421564</v>
      </c>
      <c r="C18" s="4">
        <v>18116.800000000003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E9" sqref="E9"/>
    </sheetView>
  </sheetViews>
  <sheetFormatPr baseColWidth="10" defaultRowHeight="16" x14ac:dyDescent="0.2"/>
  <sheetData>
    <row r="1" spans="1:3" ht="17" x14ac:dyDescent="0.25">
      <c r="A1" s="1" t="s">
        <v>0</v>
      </c>
      <c r="B1" s="1" t="s">
        <v>3</v>
      </c>
      <c r="C1" s="1" t="s">
        <v>13</v>
      </c>
    </row>
    <row r="2" spans="1:3" x14ac:dyDescent="0.2">
      <c r="A2" s="2">
        <v>0</v>
      </c>
      <c r="B2" s="5">
        <v>1416.1825104914612</v>
      </c>
      <c r="C2" s="4">
        <v>432.2</v>
      </c>
    </row>
    <row r="3" spans="1:3" x14ac:dyDescent="0.2">
      <c r="A3" s="3">
        <v>1</v>
      </c>
      <c r="B3" s="5">
        <v>1327.0095637756035</v>
      </c>
      <c r="C3" s="4">
        <v>2465.6999999999998</v>
      </c>
    </row>
    <row r="4" spans="1:3" x14ac:dyDescent="0.2">
      <c r="A4" s="3">
        <v>2</v>
      </c>
      <c r="B4" s="5">
        <v>1316.103825899504</v>
      </c>
      <c r="C4" s="4">
        <v>9364.5999999999985</v>
      </c>
    </row>
    <row r="5" spans="1:3" x14ac:dyDescent="0.2">
      <c r="A5" s="3">
        <v>3</v>
      </c>
      <c r="B5" s="5">
        <v>1118.9579091653661</v>
      </c>
      <c r="C5" s="4">
        <v>8351.6</v>
      </c>
    </row>
    <row r="6" spans="1:3" x14ac:dyDescent="0.2">
      <c r="A6" s="3">
        <v>4</v>
      </c>
      <c r="B6" s="5">
        <v>1095.6921757291436</v>
      </c>
      <c r="C6" s="4">
        <v>7114.0999999999995</v>
      </c>
    </row>
    <row r="7" spans="1:3" x14ac:dyDescent="0.2">
      <c r="A7" s="3">
        <v>5</v>
      </c>
      <c r="B7" s="5">
        <v>1005.1101302869463</v>
      </c>
      <c r="C7" s="4">
        <v>10118.299999999999</v>
      </c>
    </row>
    <row r="8" spans="1:3" x14ac:dyDescent="0.2">
      <c r="A8" s="3">
        <v>6</v>
      </c>
      <c r="B8" s="5">
        <v>962.60004036039027</v>
      </c>
      <c r="C8" s="4">
        <v>13992.900000000001</v>
      </c>
    </row>
    <row r="9" spans="1:3" x14ac:dyDescent="0.2">
      <c r="A9" s="3">
        <v>7</v>
      </c>
      <c r="B9" s="5">
        <v>838.32452506467098</v>
      </c>
      <c r="C9" s="4">
        <v>15379.099999999999</v>
      </c>
    </row>
    <row r="10" spans="1:3" x14ac:dyDescent="0.2">
      <c r="A10" s="3">
        <v>8</v>
      </c>
      <c r="B10" s="5">
        <v>547.83432048752616</v>
      </c>
      <c r="C10" s="4">
        <v>20362.600000000002</v>
      </c>
    </row>
    <row r="11" spans="1:3" x14ac:dyDescent="0.2">
      <c r="A11" s="3">
        <v>9</v>
      </c>
      <c r="B11" s="5">
        <v>527.27521387217791</v>
      </c>
      <c r="C11" s="4">
        <v>15506.9</v>
      </c>
    </row>
    <row r="12" spans="1:3" x14ac:dyDescent="0.2">
      <c r="A12" s="3">
        <v>10</v>
      </c>
      <c r="B12" s="5">
        <v>440.02202937339609</v>
      </c>
      <c r="C12" s="4">
        <v>29510</v>
      </c>
    </row>
    <row r="13" spans="1:3" x14ac:dyDescent="0.2">
      <c r="A13" s="2">
        <v>11</v>
      </c>
      <c r="B13" s="5">
        <v>465.073603968562</v>
      </c>
      <c r="C13" s="4">
        <v>29421.399999999998</v>
      </c>
    </row>
    <row r="14" spans="1:3" x14ac:dyDescent="0.2">
      <c r="A14" s="2">
        <v>12</v>
      </c>
      <c r="B14" s="5">
        <v>191.72025532591584</v>
      </c>
      <c r="C14" s="4">
        <v>32067.500000000004</v>
      </c>
    </row>
    <row r="15" spans="1:3" x14ac:dyDescent="0.2">
      <c r="A15" s="2">
        <v>13</v>
      </c>
      <c r="B15" s="5">
        <v>174.20865205274148</v>
      </c>
      <c r="C15" s="4">
        <v>26031.5</v>
      </c>
    </row>
    <row r="16" spans="1:3" x14ac:dyDescent="0.2">
      <c r="A16" s="2">
        <v>14</v>
      </c>
      <c r="B16" s="5">
        <v>156.69704877956735</v>
      </c>
      <c r="C16" s="4">
        <v>19663.5</v>
      </c>
    </row>
    <row r="17" spans="1:3" x14ac:dyDescent="0.2">
      <c r="A17" s="2">
        <v>15</v>
      </c>
      <c r="B17" s="5">
        <v>147.35962128317914</v>
      </c>
      <c r="C17" s="4">
        <v>18786.400000000001</v>
      </c>
    </row>
    <row r="18" spans="1:3" x14ac:dyDescent="0.2">
      <c r="A18" s="2">
        <v>16</v>
      </c>
      <c r="B18" s="5">
        <v>147.35962128317914</v>
      </c>
      <c r="C18" s="4">
        <v>18116.800000000003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TA</vt:lpstr>
      <vt:lpstr>AR</vt:lpstr>
      <vt:lpstr>Mixture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2017-10-30T14:30:13Z</dcterms:created>
  <dcterms:modified xsi:type="dcterms:W3CDTF">2017-11-29T21:30:28Z</dcterms:modified>
</cp:coreProperties>
</file>