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40" windowHeight="11460" tabRatio="992" activeTab="2"/>
  </bookViews>
  <sheets>
    <sheet name="PP&amp;DAB" sheetId="1" r:id="rId1"/>
    <sheet name="Comptes avec ou sans cartes" sheetId="7" r:id="rId2"/>
    <sheet name="Par mode" sheetId="2" r:id="rId3"/>
    <sheet name="Par mode2" sheetId="4" r:id="rId4"/>
    <sheet name="Comportement client avec carte" sheetId="5" r:id="rId5"/>
    <sheet name="Guichet uniquement" sheetId="6" r:id="rId6"/>
    <sheet name="Avec carte" sheetId="8" r:id="rId7"/>
    <sheet name="BT&amp;BL" sheetId="9" r:id="rId8"/>
    <sheet name="Feuil9" sheetId="10" r:id="rId9"/>
    <sheet name="PP par palier" sheetId="11" r:id="rId10"/>
    <sheet name="DAB Palier Nbre" sheetId="12" r:id="rId11"/>
    <sheet name="DAB palier MNT" sheetId="13" r:id="rId12"/>
    <sheet name="Feuil12" sheetId="14" r:id="rId13"/>
    <sheet name="Feuil14" sheetId="15" r:id="rId14"/>
  </sheets>
  <externalReferences>
    <externalReference r:id="rId15"/>
  </externalReferences>
  <definedNames>
    <definedName name="DAB_seulement" localSheetId="11">#REF!</definedName>
    <definedName name="DAB_seulement" localSheetId="10">#REF!</definedName>
    <definedName name="DAB_seulement" localSheetId="9">#REF!</definedName>
    <definedName name="DAB_seulement">#REF!</definedName>
    <definedName name="Guichet_seulement" localSheetId="11">#REF!</definedName>
    <definedName name="Guichet_seulement" localSheetId="10">#REF!</definedName>
    <definedName name="Guichet_seulement" localSheetId="9">#REF!</definedName>
    <definedName name="Guichet_seulement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8" i="15" l="1"/>
  <c r="A8" i="15"/>
  <c r="B7" i="15"/>
  <c r="A7" i="15"/>
  <c r="B5" i="15"/>
  <c r="A5" i="15"/>
  <c r="B4" i="15"/>
  <c r="A4" i="15"/>
  <c r="J12" i="14"/>
  <c r="J11" i="14"/>
  <c r="J10" i="14"/>
  <c r="CE22" i="13"/>
  <c r="CE21" i="13"/>
  <c r="CD23" i="13"/>
  <c r="CD22" i="13"/>
  <c r="CD21" i="13"/>
  <c r="CE23" i="13"/>
  <c r="BL31" i="13"/>
  <c r="BM31" i="13"/>
  <c r="BN31" i="13"/>
  <c r="BO31" i="13"/>
  <c r="BP31" i="13"/>
  <c r="BK31" i="13"/>
  <c r="AL24" i="12"/>
  <c r="AJ24" i="12"/>
  <c r="AH24" i="12"/>
  <c r="AF24" i="12"/>
  <c r="AD24" i="12"/>
  <c r="AN20" i="11"/>
  <c r="AN19" i="11"/>
  <c r="AN18" i="11"/>
  <c r="AN17" i="11"/>
  <c r="AN16" i="11"/>
  <c r="AM20" i="11"/>
  <c r="AM19" i="11"/>
  <c r="AM18" i="11"/>
  <c r="AM17" i="11"/>
  <c r="AM16" i="11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C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C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C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C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C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C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C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C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C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C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C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C37" i="13"/>
  <c r="Y32" i="13"/>
  <c r="W32" i="13"/>
  <c r="U32" i="13"/>
  <c r="S32" i="13"/>
  <c r="Q32" i="13"/>
  <c r="O32" i="13"/>
  <c r="M32" i="13"/>
  <c r="K32" i="13"/>
  <c r="I32" i="13"/>
  <c r="G32" i="13"/>
  <c r="E32" i="13"/>
  <c r="D31" i="13"/>
  <c r="C31" i="13"/>
  <c r="D30" i="13"/>
  <c r="C30" i="13"/>
  <c r="D29" i="13"/>
  <c r="AC24" i="13" s="1"/>
  <c r="C29" i="13"/>
  <c r="D28" i="13"/>
  <c r="C28" i="13"/>
  <c r="D27" i="13"/>
  <c r="C27" i="13"/>
  <c r="AX26" i="13"/>
  <c r="AV26" i="13"/>
  <c r="AT26" i="13"/>
  <c r="AR26" i="13"/>
  <c r="AP26" i="13"/>
  <c r="D26" i="13"/>
  <c r="C26" i="13"/>
  <c r="D25" i="13"/>
  <c r="C25" i="13"/>
  <c r="AN24" i="13"/>
  <c r="AM24" i="13"/>
  <c r="AL24" i="13"/>
  <c r="AK24" i="13"/>
  <c r="AJ24" i="13"/>
  <c r="AI24" i="13"/>
  <c r="AH24" i="13"/>
  <c r="AG24" i="13"/>
  <c r="AF24" i="13"/>
  <c r="AE24" i="13"/>
  <c r="AD24" i="13"/>
  <c r="D24" i="13"/>
  <c r="C24" i="13"/>
  <c r="D23" i="13"/>
  <c r="C23" i="13"/>
  <c r="AN22" i="13"/>
  <c r="AM22" i="13"/>
  <c r="AL22" i="13"/>
  <c r="AK22" i="13"/>
  <c r="AJ22" i="13"/>
  <c r="AI22" i="13"/>
  <c r="AH22" i="13"/>
  <c r="AG22" i="13"/>
  <c r="AF22" i="13"/>
  <c r="AE22" i="13"/>
  <c r="AD22" i="13"/>
  <c r="D22" i="13"/>
  <c r="C22" i="13"/>
  <c r="AN21" i="13"/>
  <c r="AM21" i="13"/>
  <c r="AL21" i="13"/>
  <c r="AK21" i="13"/>
  <c r="AJ21" i="13"/>
  <c r="AI21" i="13"/>
  <c r="AH21" i="13"/>
  <c r="AG21" i="13"/>
  <c r="AF21" i="13"/>
  <c r="AE21" i="13"/>
  <c r="AD21" i="13"/>
  <c r="D21" i="13"/>
  <c r="C21" i="13"/>
  <c r="D20" i="13"/>
  <c r="C20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D7" i="13"/>
  <c r="D41" i="13" s="1"/>
  <c r="C7" i="13"/>
  <c r="D6" i="13"/>
  <c r="D40" i="13" s="1"/>
  <c r="C6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D5" i="13"/>
  <c r="C5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D4" i="13"/>
  <c r="C4" i="13"/>
  <c r="D3" i="13"/>
  <c r="AC4" i="13" s="1"/>
  <c r="C3" i="13"/>
  <c r="AK30" i="12"/>
  <c r="AO29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CE24" i="13" l="1"/>
  <c r="CD24" i="13"/>
  <c r="AR41" i="13"/>
  <c r="AY39" i="13"/>
  <c r="AJ41" i="13"/>
  <c r="C32" i="13"/>
  <c r="C33" i="13" s="1"/>
  <c r="AE39" i="13"/>
  <c r="AI39" i="13"/>
  <c r="AM39" i="13"/>
  <c r="AQ39" i="13"/>
  <c r="AU39" i="13"/>
  <c r="C15" i="13"/>
  <c r="C16" i="13" s="1"/>
  <c r="AC21" i="13"/>
  <c r="AC22" i="13"/>
  <c r="AE41" i="13"/>
  <c r="AG41" i="13"/>
  <c r="AI41" i="13"/>
  <c r="AK41" i="13"/>
  <c r="AM41" i="13"/>
  <c r="AO41" i="13"/>
  <c r="AQ41" i="13"/>
  <c r="AS41" i="13"/>
  <c r="AU41" i="13"/>
  <c r="AD41" i="13"/>
  <c r="AF41" i="13"/>
  <c r="AH41" i="13"/>
  <c r="AL41" i="13"/>
  <c r="AN41" i="13"/>
  <c r="AP41" i="13"/>
  <c r="AT41" i="13"/>
  <c r="AV41" i="13"/>
  <c r="AD26" i="13"/>
  <c r="AF26" i="13"/>
  <c r="AH26" i="13"/>
  <c r="AJ26" i="13"/>
  <c r="AL26" i="13"/>
  <c r="AN26" i="13"/>
  <c r="E49" i="13"/>
  <c r="G49" i="13"/>
  <c r="I49" i="13"/>
  <c r="K49" i="13"/>
  <c r="M49" i="13"/>
  <c r="O49" i="13"/>
  <c r="Q49" i="13"/>
  <c r="S49" i="13"/>
  <c r="U49" i="13"/>
  <c r="W49" i="13"/>
  <c r="Y49" i="13"/>
  <c r="N49" i="13"/>
  <c r="D37" i="13"/>
  <c r="D38" i="13"/>
  <c r="D42" i="13"/>
  <c r="D43" i="13"/>
  <c r="D45" i="13"/>
  <c r="D46" i="13"/>
  <c r="D47" i="13"/>
  <c r="D48" i="13"/>
  <c r="D44" i="13"/>
  <c r="AF38" i="13"/>
  <c r="AJ38" i="13"/>
  <c r="AN38" i="13"/>
  <c r="AR38" i="13"/>
  <c r="AV38" i="13"/>
  <c r="AD9" i="13"/>
  <c r="AF9" i="13"/>
  <c r="AJ9" i="13"/>
  <c r="AN9" i="13"/>
  <c r="AR9" i="13"/>
  <c r="AV9" i="13"/>
  <c r="AH9" i="13"/>
  <c r="AL9" i="13"/>
  <c r="AP9" i="13"/>
  <c r="AT9" i="13"/>
  <c r="AX9" i="13"/>
  <c r="AC7" i="13"/>
  <c r="AE38" i="13"/>
  <c r="AI38" i="13"/>
  <c r="AM38" i="13"/>
  <c r="AQ38" i="13"/>
  <c r="AU38" i="13"/>
  <c r="AY38" i="13"/>
  <c r="AD38" i="13"/>
  <c r="AH38" i="13"/>
  <c r="AL38" i="13"/>
  <c r="AP38" i="13"/>
  <c r="AT38" i="13"/>
  <c r="AX38" i="13"/>
  <c r="AG39" i="13"/>
  <c r="AK39" i="13"/>
  <c r="AO39" i="13"/>
  <c r="AS39" i="13"/>
  <c r="AW39" i="13"/>
  <c r="AD39" i="13"/>
  <c r="AF39" i="13"/>
  <c r="AH39" i="13"/>
  <c r="AJ39" i="13"/>
  <c r="AL39" i="13"/>
  <c r="AN39" i="13"/>
  <c r="AP39" i="13"/>
  <c r="AR39" i="13"/>
  <c r="AT39" i="13"/>
  <c r="AV39" i="13"/>
  <c r="AX39" i="13"/>
  <c r="F49" i="13"/>
  <c r="V49" i="13"/>
  <c r="AC5" i="13"/>
  <c r="D15" i="13"/>
  <c r="J16" i="13" s="1"/>
  <c r="AG38" i="13"/>
  <c r="H49" i="13"/>
  <c r="AK38" i="13"/>
  <c r="L49" i="13"/>
  <c r="AO38" i="13"/>
  <c r="P49" i="13"/>
  <c r="AS38" i="13"/>
  <c r="T49" i="13"/>
  <c r="AW38" i="13"/>
  <c r="X49" i="13"/>
  <c r="J49" i="13"/>
  <c r="R49" i="13"/>
  <c r="Z49" i="13"/>
  <c r="D39" i="13"/>
  <c r="C49" i="13"/>
  <c r="C50" i="13" s="1"/>
  <c r="R16" i="13" l="1"/>
  <c r="D49" i="13"/>
  <c r="D50" i="13" s="1"/>
  <c r="AC39" i="13"/>
  <c r="AT43" i="13"/>
  <c r="AL43" i="13"/>
  <c r="AD43" i="13"/>
  <c r="AC41" i="13"/>
  <c r="AC38" i="13"/>
  <c r="AV43" i="13"/>
  <c r="AN43" i="13"/>
  <c r="AF43" i="13"/>
  <c r="AX43" i="13"/>
  <c r="AP43" i="13"/>
  <c r="AH43" i="13"/>
  <c r="AR43" i="13"/>
  <c r="AJ43" i="13"/>
  <c r="T16" i="13"/>
  <c r="L16" i="13"/>
  <c r="D16" i="13"/>
  <c r="X16" i="13"/>
  <c r="H16" i="13"/>
  <c r="AP10" i="13"/>
  <c r="AD10" i="13"/>
  <c r="V16" i="13"/>
  <c r="N16" i="13"/>
  <c r="F16" i="13"/>
  <c r="P16" i="13"/>
  <c r="AT10" i="13"/>
  <c r="AF10" i="13"/>
  <c r="AH27" i="13" l="1"/>
  <c r="AV10" i="13"/>
  <c r="AR10" i="13"/>
  <c r="AN10" i="13"/>
  <c r="AL10" i="13"/>
  <c r="P50" i="13"/>
  <c r="AJ10" i="13"/>
  <c r="AH10" i="13"/>
  <c r="AX10" i="13"/>
  <c r="R50" i="13"/>
  <c r="V50" i="13"/>
  <c r="J50" i="13"/>
  <c r="L50" i="13"/>
  <c r="N50" i="13"/>
  <c r="T50" i="13"/>
  <c r="Z50" i="13"/>
  <c r="H50" i="13"/>
  <c r="X50" i="13"/>
  <c r="F50" i="13"/>
  <c r="AR44" i="13"/>
  <c r="AD27" i="13"/>
  <c r="AT27" i="13"/>
  <c r="AV27" i="13"/>
  <c r="AN27" i="13"/>
  <c r="AF27" i="13"/>
  <c r="AL27" i="13"/>
  <c r="AX27" i="13"/>
  <c r="AP27" i="13"/>
  <c r="AR27" i="13"/>
  <c r="AJ27" i="13"/>
  <c r="AV44" i="13"/>
  <c r="AJ44" i="13"/>
  <c r="AX44" i="13"/>
  <c r="AF44" i="13"/>
  <c r="AH44" i="13" l="1"/>
  <c r="AL44" i="13"/>
  <c r="AN44" i="13"/>
  <c r="AT44" i="13"/>
  <c r="AD44" i="13"/>
  <c r="AP44" i="13"/>
  <c r="Z56" i="12" l="1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Z55" i="12"/>
  <c r="Y55" i="12"/>
  <c r="AY49" i="12" s="1"/>
  <c r="X55" i="12"/>
  <c r="W55" i="12"/>
  <c r="V55" i="12"/>
  <c r="U55" i="12"/>
  <c r="AU49" i="12" s="1"/>
  <c r="T55" i="12"/>
  <c r="S55" i="12"/>
  <c r="R55" i="12"/>
  <c r="Q55" i="12"/>
  <c r="AQ49" i="12" s="1"/>
  <c r="P55" i="12"/>
  <c r="O55" i="12"/>
  <c r="N55" i="12"/>
  <c r="M55" i="12"/>
  <c r="AM49" i="12" s="1"/>
  <c r="L55" i="12"/>
  <c r="K55" i="12"/>
  <c r="J55" i="12"/>
  <c r="I55" i="12"/>
  <c r="AI49" i="12" s="1"/>
  <c r="H55" i="12"/>
  <c r="G55" i="12"/>
  <c r="F55" i="12"/>
  <c r="E55" i="12"/>
  <c r="AE49" i="12" s="1"/>
  <c r="D55" i="12"/>
  <c r="Z54" i="12"/>
  <c r="AZ49" i="12" s="1"/>
  <c r="Y54" i="12"/>
  <c r="X54" i="12"/>
  <c r="AX49" i="12" s="1"/>
  <c r="W54" i="12"/>
  <c r="V54" i="12"/>
  <c r="AV49" i="12" s="1"/>
  <c r="U54" i="12"/>
  <c r="T54" i="12"/>
  <c r="AT49" i="12" s="1"/>
  <c r="S54" i="12"/>
  <c r="R54" i="12"/>
  <c r="AR49" i="12" s="1"/>
  <c r="Q54" i="12"/>
  <c r="P54" i="12"/>
  <c r="AP49" i="12" s="1"/>
  <c r="O54" i="12"/>
  <c r="N54" i="12"/>
  <c r="AN49" i="12" s="1"/>
  <c r="M54" i="12"/>
  <c r="L54" i="12"/>
  <c r="AL49" i="12" s="1"/>
  <c r="K54" i="12"/>
  <c r="J54" i="12"/>
  <c r="AJ49" i="12" s="1"/>
  <c r="I54" i="12"/>
  <c r="H54" i="12"/>
  <c r="AH49" i="12" s="1"/>
  <c r="G54" i="12"/>
  <c r="F54" i="12"/>
  <c r="AF49" i="12" s="1"/>
  <c r="E54" i="12"/>
  <c r="D54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AW49" i="12"/>
  <c r="AS49" i="12"/>
  <c r="AO49" i="12"/>
  <c r="AK49" i="12"/>
  <c r="AG49" i="12"/>
  <c r="Z49" i="12"/>
  <c r="Y49" i="12"/>
  <c r="X49" i="12"/>
  <c r="AX47" i="12" s="1"/>
  <c r="W49" i="12"/>
  <c r="V49" i="12"/>
  <c r="U49" i="12"/>
  <c r="T49" i="12"/>
  <c r="AT47" i="12" s="1"/>
  <c r="S49" i="12"/>
  <c r="R49" i="12"/>
  <c r="Q49" i="12"/>
  <c r="P49" i="12"/>
  <c r="AP47" i="12" s="1"/>
  <c r="O49" i="12"/>
  <c r="N49" i="12"/>
  <c r="M49" i="12"/>
  <c r="L49" i="12"/>
  <c r="AL47" i="12" s="1"/>
  <c r="K49" i="12"/>
  <c r="J49" i="12"/>
  <c r="I49" i="12"/>
  <c r="H49" i="12"/>
  <c r="AH47" i="12" s="1"/>
  <c r="G49" i="12"/>
  <c r="F49" i="12"/>
  <c r="E49" i="12"/>
  <c r="D49" i="12"/>
  <c r="Z48" i="12"/>
  <c r="Y48" i="12"/>
  <c r="AY47" i="12" s="1"/>
  <c r="X48" i="12"/>
  <c r="W48" i="12"/>
  <c r="AW47" i="12" s="1"/>
  <c r="V48" i="12"/>
  <c r="U48" i="12"/>
  <c r="AU47" i="12" s="1"/>
  <c r="T48" i="12"/>
  <c r="S48" i="12"/>
  <c r="AS47" i="12" s="1"/>
  <c r="R48" i="12"/>
  <c r="Q48" i="12"/>
  <c r="AQ47" i="12" s="1"/>
  <c r="P48" i="12"/>
  <c r="O48" i="12"/>
  <c r="AO47" i="12" s="1"/>
  <c r="N48" i="12"/>
  <c r="M48" i="12"/>
  <c r="AM47" i="12" s="1"/>
  <c r="L48" i="12"/>
  <c r="K48" i="12"/>
  <c r="AK47" i="12" s="1"/>
  <c r="J48" i="12"/>
  <c r="I48" i="12"/>
  <c r="AI47" i="12" s="1"/>
  <c r="H48" i="12"/>
  <c r="G48" i="12"/>
  <c r="AG47" i="12" s="1"/>
  <c r="F48" i="12"/>
  <c r="E48" i="12"/>
  <c r="AE47" i="12" s="1"/>
  <c r="D48" i="12"/>
  <c r="AZ47" i="12"/>
  <c r="AV47" i="12"/>
  <c r="AR47" i="12"/>
  <c r="AN47" i="12"/>
  <c r="AJ47" i="12"/>
  <c r="AF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D32" i="12"/>
  <c r="C32" i="12"/>
  <c r="D31" i="12"/>
  <c r="AD30" i="12" s="1"/>
  <c r="C31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J30" i="12"/>
  <c r="AI30" i="12"/>
  <c r="AH30" i="12"/>
  <c r="AG30" i="12"/>
  <c r="AF30" i="12"/>
  <c r="AE30" i="12"/>
  <c r="AC30" i="12"/>
  <c r="D30" i="12"/>
  <c r="C30" i="12"/>
  <c r="AZ29" i="12"/>
  <c r="AY29" i="12"/>
  <c r="AX29" i="12"/>
  <c r="AW29" i="12"/>
  <c r="AV29" i="12"/>
  <c r="AU29" i="12"/>
  <c r="AT29" i="12"/>
  <c r="AS29" i="12"/>
  <c r="AR29" i="12"/>
  <c r="AQ29" i="12"/>
  <c r="AP29" i="12"/>
  <c r="AN29" i="12"/>
  <c r="AN34" i="12" s="1"/>
  <c r="AM29" i="12"/>
  <c r="AL29" i="12"/>
  <c r="AL34" i="12" s="1"/>
  <c r="AK29" i="12"/>
  <c r="AJ29" i="12"/>
  <c r="AJ34" i="12" s="1"/>
  <c r="AI29" i="12"/>
  <c r="AH29" i="12"/>
  <c r="AH34" i="12" s="1"/>
  <c r="AG29" i="12"/>
  <c r="AF29" i="12"/>
  <c r="AF34" i="12" s="1"/>
  <c r="AE29" i="12"/>
  <c r="D29" i="12"/>
  <c r="C29" i="12"/>
  <c r="D28" i="12"/>
  <c r="C28" i="12"/>
  <c r="D22" i="12"/>
  <c r="C22" i="12"/>
  <c r="D21" i="12"/>
  <c r="C21" i="12"/>
  <c r="D12" i="12"/>
  <c r="C12" i="12"/>
  <c r="AC7" i="12" s="1"/>
  <c r="D11" i="12"/>
  <c r="C11" i="12"/>
  <c r="D10" i="12"/>
  <c r="C10" i="12"/>
  <c r="D9" i="12"/>
  <c r="C9" i="12"/>
  <c r="D8" i="12"/>
  <c r="C8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D7" i="12"/>
  <c r="C7" i="12"/>
  <c r="D6" i="12"/>
  <c r="C6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C5" i="12"/>
  <c r="D5" i="12"/>
  <c r="C5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D4" i="12"/>
  <c r="C4" i="12"/>
  <c r="D3" i="12"/>
  <c r="C3" i="12"/>
  <c r="C23" i="12" s="1"/>
  <c r="Z15" i="11"/>
  <c r="AA15" i="11"/>
  <c r="Y15" i="11"/>
  <c r="AA34" i="11"/>
  <c r="Y34" i="11"/>
  <c r="Z34" i="11"/>
  <c r="X34" i="11"/>
  <c r="AD5" i="12" l="1"/>
  <c r="D40" i="12"/>
  <c r="AC13" i="12"/>
  <c r="AE9" i="12"/>
  <c r="AC14" i="12"/>
  <c r="AG9" i="12"/>
  <c r="AC15" i="12"/>
  <c r="AI9" i="12"/>
  <c r="AC16" i="12"/>
  <c r="AK9" i="12"/>
  <c r="AC17" i="12"/>
  <c r="AM9" i="12"/>
  <c r="AC18" i="12"/>
  <c r="AO9" i="12"/>
  <c r="AC19" i="12"/>
  <c r="AQ9" i="12"/>
  <c r="AC20" i="12"/>
  <c r="AS9" i="12"/>
  <c r="AC21" i="12"/>
  <c r="AU9" i="12"/>
  <c r="AC22" i="12"/>
  <c r="AW9" i="12"/>
  <c r="AC23" i="12"/>
  <c r="AY9" i="12"/>
  <c r="AG19" i="12"/>
  <c r="AQ34" i="12"/>
  <c r="AG20" i="12"/>
  <c r="AS34" i="12"/>
  <c r="AG21" i="12"/>
  <c r="AU34" i="12"/>
  <c r="AG22" i="12"/>
  <c r="AW34" i="12"/>
  <c r="AG23" i="12"/>
  <c r="AY34" i="12"/>
  <c r="D23" i="12"/>
  <c r="AF9" i="12"/>
  <c r="AH9" i="12"/>
  <c r="AJ9" i="12"/>
  <c r="AL9" i="12"/>
  <c r="AN9" i="12"/>
  <c r="AP9" i="12"/>
  <c r="AR9" i="12"/>
  <c r="AT9" i="12"/>
  <c r="AV9" i="12"/>
  <c r="AX9" i="12"/>
  <c r="AZ9" i="12"/>
  <c r="AG13" i="12"/>
  <c r="AE34" i="12"/>
  <c r="AG14" i="12"/>
  <c r="AG34" i="12"/>
  <c r="AG15" i="12"/>
  <c r="AI34" i="12"/>
  <c r="AG16" i="12"/>
  <c r="AK34" i="12"/>
  <c r="AG17" i="12"/>
  <c r="AM34" i="12"/>
  <c r="AP34" i="12"/>
  <c r="AR34" i="12"/>
  <c r="AT34" i="12"/>
  <c r="AV34" i="12"/>
  <c r="AX34" i="12"/>
  <c r="AZ34" i="12"/>
  <c r="AO34" i="12"/>
  <c r="AG18" i="12"/>
  <c r="AF46" i="12"/>
  <c r="AH46" i="12"/>
  <c r="AJ46" i="12"/>
  <c r="AL46" i="12"/>
  <c r="AN46" i="12"/>
  <c r="AP46" i="12"/>
  <c r="AR46" i="12"/>
  <c r="AT46" i="12"/>
  <c r="AV46" i="12"/>
  <c r="AX46" i="12"/>
  <c r="AZ46" i="12"/>
  <c r="AD49" i="12"/>
  <c r="C45" i="12"/>
  <c r="C46" i="12"/>
  <c r="C47" i="12"/>
  <c r="C48" i="12"/>
  <c r="C49" i="12"/>
  <c r="C50" i="12"/>
  <c r="C51" i="12"/>
  <c r="AD46" i="12"/>
  <c r="AF51" i="12"/>
  <c r="AH51" i="12"/>
  <c r="AJ51" i="12"/>
  <c r="AL51" i="12"/>
  <c r="AN51" i="12"/>
  <c r="AP51" i="12"/>
  <c r="AR51" i="12"/>
  <c r="AT51" i="12"/>
  <c r="AV51" i="12"/>
  <c r="AX51" i="12"/>
  <c r="AZ51" i="12"/>
  <c r="E57" i="12"/>
  <c r="G57" i="12"/>
  <c r="I57" i="12"/>
  <c r="K57" i="12"/>
  <c r="M57" i="12"/>
  <c r="O57" i="12"/>
  <c r="Q57" i="12"/>
  <c r="S57" i="12"/>
  <c r="U57" i="12"/>
  <c r="W57" i="12"/>
  <c r="Y57" i="12"/>
  <c r="AD47" i="12"/>
  <c r="AC4" i="12"/>
  <c r="AC9" i="12" s="1"/>
  <c r="AD4" i="12"/>
  <c r="AD9" i="12" s="1"/>
  <c r="AC29" i="12"/>
  <c r="AC34" i="12" s="1"/>
  <c r="C53" i="12"/>
  <c r="C54" i="12"/>
  <c r="C55" i="12"/>
  <c r="C56" i="12"/>
  <c r="C40" i="12"/>
  <c r="C41" i="12" s="1"/>
  <c r="AE46" i="12"/>
  <c r="AK13" i="12" s="1"/>
  <c r="AI46" i="12"/>
  <c r="AK15" i="12" s="1"/>
  <c r="AM46" i="12"/>
  <c r="AK17" i="12" s="1"/>
  <c r="AQ46" i="12"/>
  <c r="AK19" i="12" s="1"/>
  <c r="AU46" i="12"/>
  <c r="AK21" i="12" s="1"/>
  <c r="AY46" i="12"/>
  <c r="AK23" i="12" s="1"/>
  <c r="AD29" i="12"/>
  <c r="C52" i="12"/>
  <c r="E41" i="12"/>
  <c r="I41" i="12"/>
  <c r="M41" i="12"/>
  <c r="Q41" i="12"/>
  <c r="U41" i="12"/>
  <c r="Y41" i="12"/>
  <c r="AG46" i="12"/>
  <c r="AK14" i="12" s="1"/>
  <c r="AK46" i="12"/>
  <c r="AK16" i="12" s="1"/>
  <c r="AO46" i="12"/>
  <c r="AK18" i="12" s="1"/>
  <c r="AS46" i="12"/>
  <c r="AK20" i="12" s="1"/>
  <c r="AW46" i="12"/>
  <c r="AK22" i="12" s="1"/>
  <c r="D57" i="12"/>
  <c r="F57" i="12"/>
  <c r="H57" i="12"/>
  <c r="J57" i="12"/>
  <c r="L57" i="12"/>
  <c r="N57" i="12"/>
  <c r="P57" i="12"/>
  <c r="R57" i="12"/>
  <c r="T57" i="12"/>
  <c r="V57" i="12"/>
  <c r="X57" i="12"/>
  <c r="AD34" i="12" l="1"/>
  <c r="AD35" i="12" s="1"/>
  <c r="AK24" i="12"/>
  <c r="AI18" i="12"/>
  <c r="AI17" i="12"/>
  <c r="AI15" i="12"/>
  <c r="AG24" i="12"/>
  <c r="AG12" i="12"/>
  <c r="AI13" i="12"/>
  <c r="AI23" i="12"/>
  <c r="AI22" i="12"/>
  <c r="AI21" i="12"/>
  <c r="AI20" i="12"/>
  <c r="AI19" i="12"/>
  <c r="AE23" i="12"/>
  <c r="AE21" i="12"/>
  <c r="AE19" i="12"/>
  <c r="AE17" i="12"/>
  <c r="AE15" i="12"/>
  <c r="AC24" i="12"/>
  <c r="AC12" i="12"/>
  <c r="AE12" i="12" s="1"/>
  <c r="AE13" i="12"/>
  <c r="C57" i="12"/>
  <c r="G58" i="12" s="1"/>
  <c r="AD51" i="12"/>
  <c r="AC46" i="12"/>
  <c r="AD10" i="12"/>
  <c r="C58" i="12"/>
  <c r="K58" i="12"/>
  <c r="S58" i="12"/>
  <c r="E58" i="12"/>
  <c r="M58" i="12"/>
  <c r="U58" i="12"/>
  <c r="AV35" i="12"/>
  <c r="AR35" i="12"/>
  <c r="AN35" i="12"/>
  <c r="AJ35" i="12"/>
  <c r="AF35" i="12"/>
  <c r="AN10" i="12"/>
  <c r="AJ10" i="12"/>
  <c r="AF10" i="12"/>
  <c r="S41" i="12"/>
  <c r="K41" i="12"/>
  <c r="AC47" i="12"/>
  <c r="AV10" i="12"/>
  <c r="AR10" i="12"/>
  <c r="AC49" i="12"/>
  <c r="AP35" i="12"/>
  <c r="AL35" i="12"/>
  <c r="AH35" i="12"/>
  <c r="AL10" i="12"/>
  <c r="AH10" i="12"/>
  <c r="W41" i="12"/>
  <c r="O41" i="12"/>
  <c r="G41" i="12"/>
  <c r="AX10" i="12"/>
  <c r="AT10" i="12"/>
  <c r="AP10" i="12"/>
  <c r="AK12" i="12" l="1"/>
  <c r="AE14" i="12"/>
  <c r="AE24" i="12" s="1"/>
  <c r="AE16" i="12"/>
  <c r="AE18" i="12"/>
  <c r="AE20" i="12"/>
  <c r="AE22" i="12"/>
  <c r="AI12" i="12"/>
  <c r="AX35" i="12"/>
  <c r="AT35" i="12"/>
  <c r="AI14" i="12"/>
  <c r="AI24" i="12" s="1"/>
  <c r="AI16" i="12"/>
  <c r="Y58" i="12"/>
  <c r="Q58" i="12"/>
  <c r="I58" i="12"/>
  <c r="W58" i="12"/>
  <c r="O58" i="12"/>
  <c r="AL52" i="12"/>
  <c r="AF52" i="12"/>
  <c r="AN52" i="12"/>
  <c r="AV52" i="12"/>
  <c r="AM12" i="12" l="1"/>
  <c r="AM22" i="12"/>
  <c r="AM14" i="12"/>
  <c r="AM17" i="12"/>
  <c r="AM13" i="12"/>
  <c r="AM20" i="12"/>
  <c r="AM23" i="12"/>
  <c r="AM15" i="12"/>
  <c r="AM18" i="12"/>
  <c r="AM21" i="12"/>
  <c r="AM16" i="12"/>
  <c r="AM19" i="12"/>
  <c r="AT52" i="12"/>
  <c r="AD52" i="12"/>
  <c r="AR52" i="12"/>
  <c r="AJ52" i="12"/>
  <c r="AX52" i="12"/>
  <c r="AP52" i="12"/>
  <c r="AH52" i="12"/>
  <c r="C3" i="10"/>
  <c r="C2" i="10"/>
  <c r="F4" i="10"/>
  <c r="D4" i="10"/>
  <c r="G3" i="10"/>
  <c r="F3" i="10"/>
  <c r="E3" i="10"/>
  <c r="D3" i="10"/>
  <c r="G2" i="10"/>
  <c r="F2" i="10"/>
  <c r="E2" i="10"/>
  <c r="D2" i="10"/>
  <c r="G13" i="8"/>
  <c r="G12" i="8"/>
  <c r="G11" i="8"/>
  <c r="E13" i="8"/>
  <c r="E12" i="8"/>
  <c r="E11" i="8"/>
  <c r="C12" i="8"/>
  <c r="C13" i="8"/>
  <c r="C11" i="8"/>
  <c r="F12" i="8"/>
  <c r="F13" i="8"/>
  <c r="F11" i="8"/>
  <c r="D12" i="8"/>
  <c r="D13" i="8"/>
  <c r="D11" i="8"/>
  <c r="B12" i="8"/>
  <c r="B13" i="8"/>
  <c r="B11" i="8"/>
  <c r="D3" i="5"/>
  <c r="P3" i="5" s="1"/>
  <c r="F3" i="5"/>
  <c r="R3" i="5" s="1"/>
  <c r="I3" i="5"/>
  <c r="F4" i="5"/>
  <c r="F5" i="5"/>
  <c r="D4" i="5"/>
  <c r="D5" i="5"/>
  <c r="B6" i="5"/>
  <c r="C4" i="5" s="1"/>
  <c r="J6" i="5"/>
  <c r="J8" i="5" s="1"/>
  <c r="L6" i="5"/>
  <c r="N6" i="5"/>
  <c r="N8" i="5" s="1"/>
  <c r="O6" i="5"/>
  <c r="O8" i="5" s="1"/>
  <c r="Q6" i="5"/>
  <c r="Q8" i="5" s="1"/>
  <c r="H6" i="5"/>
  <c r="H8" i="5" s="1"/>
  <c r="C4" i="7"/>
  <c r="D4" i="7"/>
  <c r="G10" i="6"/>
  <c r="D3" i="6"/>
  <c r="D4" i="6"/>
  <c r="D5" i="6"/>
  <c r="C2" i="6"/>
  <c r="M3" i="5" l="1"/>
  <c r="K3" i="5"/>
  <c r="AM24" i="12"/>
  <c r="F6" i="5"/>
  <c r="F8" i="5" s="1"/>
  <c r="C3" i="5"/>
  <c r="C5" i="5"/>
  <c r="D6" i="5"/>
  <c r="E4" i="5" s="1"/>
  <c r="B8" i="5"/>
  <c r="L8" i="5"/>
  <c r="C6" i="5"/>
  <c r="G6" i="5"/>
  <c r="B4" i="7"/>
  <c r="C3" i="7"/>
  <c r="D3" i="7"/>
  <c r="D5" i="7" s="1"/>
  <c r="C5" i="7"/>
  <c r="G3" i="5" l="1"/>
  <c r="G4" i="5"/>
  <c r="G5" i="5"/>
  <c r="D8" i="5"/>
  <c r="E6" i="5"/>
  <c r="E3" i="5"/>
  <c r="E5" i="5"/>
  <c r="B5" i="7"/>
  <c r="Y24" i="12"/>
  <c r="E24" i="12"/>
  <c r="C24" i="12"/>
  <c r="I24" i="12"/>
  <c r="O24" i="12"/>
  <c r="S24" i="12"/>
  <c r="G24" i="12"/>
  <c r="K24" i="12"/>
  <c r="W24" i="12"/>
  <c r="M24" i="12"/>
  <c r="U24" i="12"/>
  <c r="Q24" i="12"/>
  <c r="Z15" i="13"/>
  <c r="Z16" i="13"/>
</calcChain>
</file>

<file path=xl/sharedStrings.xml><?xml version="1.0" encoding="utf-8"?>
<sst xmlns="http://schemas.openxmlformats.org/spreadsheetml/2006/main" count="607" uniqueCount="112">
  <si>
    <t>Nbre Comptes</t>
  </si>
  <si>
    <t>Nbre Retraits</t>
  </si>
  <si>
    <t>MNT Retraits</t>
  </si>
  <si>
    <t>Nbre Cptes</t>
  </si>
  <si>
    <t>Total Retrait</t>
  </si>
  <si>
    <t>2 221 061 080</t>
  </si>
  <si>
    <t>Retrait Guichet (PP)</t>
  </si>
  <si>
    <t>Retrait DAB</t>
  </si>
  <si>
    <t>4 785 700</t>
  </si>
  <si>
    <t>Retrait uniquement Guichet PP</t>
  </si>
  <si>
    <t>Retrait uniquement DAB</t>
  </si>
  <si>
    <t>Retrait aux deux lieux</t>
  </si>
  <si>
    <t>-DAB et Guichet PP-</t>
  </si>
  <si>
    <t>71 178</t>
  </si>
  <si>
    <t>Retrait Guichet PP</t>
  </si>
  <si>
    <t>Dont Retrait Guichet uniquement</t>
  </si>
  <si>
    <t>137 836 402</t>
  </si>
  <si>
    <t>Reatrit Guichet (PP)</t>
  </si>
  <si>
    <t>Nbre retraits</t>
  </si>
  <si>
    <t>Retrait aux deux lieux   -DAB et Guichet PP-</t>
  </si>
  <si>
    <t>clients n'ont jamais utilisé la carte pour les retraits</t>
  </si>
  <si>
    <t>Comptes avec cartes</t>
  </si>
  <si>
    <t xml:space="preserve">Comptes sans cartes </t>
  </si>
  <si>
    <t>Nbre cptes</t>
  </si>
  <si>
    <t>Clients avec cartes</t>
  </si>
  <si>
    <t>Clients ont utilisé la carte pour le retrait  DAB et Guichet</t>
  </si>
  <si>
    <t>Clients ont utilisé la carte pour le retrait  DAB uniqument</t>
  </si>
  <si>
    <t>Total Retraits -tous clients confondus-</t>
  </si>
  <si>
    <t>Total Retraits des clients avec cartes</t>
  </si>
  <si>
    <t>Carte utilisée pour Retrait DAB et Guichet</t>
  </si>
  <si>
    <r>
      <t>·</t>
    </r>
    <r>
      <rPr>
        <sz val="7"/>
        <color rgb="FF000099"/>
        <rFont val="Times New Roman"/>
        <family val="1"/>
      </rPr>
      <t xml:space="preserve">         </t>
    </r>
    <r>
      <rPr>
        <i/>
        <sz val="11"/>
        <color rgb="FF000099"/>
        <rFont val="Calibri"/>
        <family val="2"/>
        <scheme val="minor"/>
      </rPr>
      <t>Dont Retraits DAB</t>
    </r>
  </si>
  <si>
    <r>
      <t>·</t>
    </r>
    <r>
      <rPr>
        <sz val="7"/>
        <color rgb="FF000099"/>
        <rFont val="Times New Roman"/>
        <family val="1"/>
      </rPr>
      <t xml:space="preserve">         </t>
    </r>
    <r>
      <rPr>
        <i/>
        <sz val="11"/>
        <color rgb="FF000099"/>
        <rFont val="Calibri"/>
        <family val="2"/>
        <scheme val="minor"/>
      </rPr>
      <t>Dont Retraits Guichet</t>
    </r>
  </si>
  <si>
    <t>Carte utilisée pour Retrait DAB uniquement</t>
  </si>
  <si>
    <t>Carte jamais utilisée pour Retrait DAB</t>
  </si>
  <si>
    <t>Part des clients avec cartes</t>
  </si>
  <si>
    <t>MNT retraits</t>
  </si>
  <si>
    <t>Clients sans carte</t>
  </si>
  <si>
    <t>Retrait DAB et Guichet</t>
  </si>
  <si>
    <t xml:space="preserve"> Retrait DAB uniquement</t>
  </si>
  <si>
    <t>Retrait Guichet uniquement</t>
  </si>
  <si>
    <t>Retrait Initié</t>
  </si>
  <si>
    <t>Retrait auprès de l'agence domiciliataire</t>
  </si>
  <si>
    <t>Nbre Compte</t>
  </si>
  <si>
    <t xml:space="preserve">COMPTE DE PRODUIT                            </t>
  </si>
  <si>
    <t xml:space="preserve">COMPTE DE PASSIF                             </t>
  </si>
  <si>
    <t xml:space="preserve">AUTRES COMPTES DE GARANTIES OPERATIONS DIV   </t>
  </si>
  <si>
    <t xml:space="preserve">COMPTE INDISPONIBLE DE SOUSCRIPTION          </t>
  </si>
  <si>
    <t xml:space="preserve">COMPTE INDISPONIBLE DE SUCCESSION            </t>
  </si>
  <si>
    <t xml:space="preserve">COMPTE D ATTENTE                             </t>
  </si>
  <si>
    <t xml:space="preserve">COMPTES EN DCV DE NON RESIDENT LIBYEN        </t>
  </si>
  <si>
    <t xml:space="preserve">COMPTES EN TND DE NON RÉSIDENT LIBYEN        </t>
  </si>
  <si>
    <t xml:space="preserve">COMPTES INTERIEURS NON RESIDENTS             </t>
  </si>
  <si>
    <t xml:space="preserve">COMPTE PROFESSIONNEL EN DINARS CONVERTIBLES  </t>
  </si>
  <si>
    <t xml:space="preserve">CPTES PRESTATAIRES DE SERVICES EN DNT CONV   </t>
  </si>
  <si>
    <t xml:space="preserve">COMPTE SPECIAL EN DINARS CONVERTIBLES        </t>
  </si>
  <si>
    <t xml:space="preserve">COMPTE ETRANGER EN DINARS CONVERTIBLES       </t>
  </si>
  <si>
    <t xml:space="preserve">COMPTES DU PERSONNEL                         </t>
  </si>
  <si>
    <t>Total Retrait PP</t>
  </si>
  <si>
    <t xml:space="preserve">COMPTE COURANT                               </t>
  </si>
  <si>
    <t>Comptes Internes</t>
  </si>
  <si>
    <t xml:space="preserve">COMPTE DE DEPOTS                             </t>
  </si>
  <si>
    <t>Comptes Rattachés</t>
  </si>
  <si>
    <t xml:space="preserve">COMPTE EPARGNE AVENIR                        </t>
  </si>
  <si>
    <t>Comptes Réglementés</t>
  </si>
  <si>
    <t xml:space="preserve">COMPTE EPARGNE HORIZONS                      </t>
  </si>
  <si>
    <t>Comptes à Vue</t>
  </si>
  <si>
    <t xml:space="preserve">COMPTE EPARGNE LOGEMENT                      </t>
  </si>
  <si>
    <t>Comptes d’Epargne</t>
  </si>
  <si>
    <t xml:space="preserve">COMPTE EPARGNE                               </t>
  </si>
  <si>
    <t xml:space="preserve">&gt;5000 </t>
  </si>
  <si>
    <t>&gt;4000 et &lt;= 5000</t>
  </si>
  <si>
    <t>&gt;3000 et &lt;= 4000</t>
  </si>
  <si>
    <t>&gt;2000 et &lt;= 3000</t>
  </si>
  <si>
    <t>&gt;1500 et &lt;= 2000</t>
  </si>
  <si>
    <t>&gt;1000 et &lt;= 1500</t>
  </si>
  <si>
    <t>&gt;900 et &lt;= 1000</t>
  </si>
  <si>
    <t>&gt;800 et &lt;= 900</t>
  </si>
  <si>
    <t>&gt;700 et &lt;= 800</t>
  </si>
  <si>
    <t>&gt;600 et &lt;= 700</t>
  </si>
  <si>
    <t>&gt;500 et &lt;= 600</t>
  </si>
  <si>
    <t>&gt;400 et &lt;= 500</t>
  </si>
  <si>
    <t>&gt;300 et &lt;= 400</t>
  </si>
  <si>
    <t>&gt;200 et &lt;= 300</t>
  </si>
  <si>
    <t>&gt;100 et &lt;= 200</t>
  </si>
  <si>
    <t>&lt;=100</t>
  </si>
  <si>
    <t>Total</t>
  </si>
  <si>
    <t>Nature Compte</t>
  </si>
  <si>
    <t>Nombre Retraits PP par palier</t>
  </si>
  <si>
    <t>Retrait DAB BL</t>
  </si>
  <si>
    <t>&gt;1000 et &lt;= 1004</t>
  </si>
  <si>
    <t>Comptes Internes (cartes prépayées)</t>
  </si>
  <si>
    <t xml:space="preserve">COMPTES SPECIAUX BENEFICE EXPORT EN DIN CONV </t>
  </si>
  <si>
    <t>Autres Comptes internes</t>
  </si>
  <si>
    <t>Total Retrait DAB BL</t>
  </si>
  <si>
    <t xml:space="preserve">COMPTE CARTE ENTREPRISE                      </t>
  </si>
  <si>
    <t xml:space="preserve">COMPTE CARTE ALLOCATION TOURISTIQUE          </t>
  </si>
  <si>
    <t xml:space="preserve">CARTE JEUNESSE                               </t>
  </si>
  <si>
    <t>Retrait DAB BT</t>
  </si>
  <si>
    <t>Total Retrait DAB BT</t>
  </si>
  <si>
    <t>Retrait DAB BL &amp; BT</t>
  </si>
  <si>
    <t>Total Retrait DAB</t>
  </si>
  <si>
    <t>BL</t>
  </si>
  <si>
    <t>BT</t>
  </si>
  <si>
    <t>]0; 500]</t>
  </si>
  <si>
    <t>]500; 1000]</t>
  </si>
  <si>
    <t>]1000; 5000]</t>
  </si>
  <si>
    <t>&gt;5000</t>
  </si>
  <si>
    <t>]1000;1004]</t>
  </si>
  <si>
    <t>CompteDeCPGMNTDV</t>
  </si>
  <si>
    <t>SommeDeCPGMNTDV</t>
  </si>
  <si>
    <t xml:space="preserve">Retrait DAB autres banques </t>
  </si>
  <si>
    <t>Retrait DAB Banque de Tunisie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</si>
</sst>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99"/>
      <name val="Calibri"/>
      <family val="2"/>
      <scheme val="minor"/>
    </font>
    <font>
      <sz val="11"/>
      <color rgb="FF000099"/>
      <name val="Symbol"/>
      <family val="1"/>
      <charset val="2"/>
    </font>
    <font>
      <sz val="7"/>
      <color rgb="FF000099"/>
      <name val="Times New Roman"/>
      <family val="1"/>
    </font>
    <font>
      <i/>
      <sz val="11"/>
      <color rgb="FF00009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rgb="FF000099"/>
      <name val="Calibri"/>
      <family val="2"/>
    </font>
    <font>
      <sz val="10"/>
      <color indexed="8"/>
      <name val="Calibri"/>
      <family val="2"/>
    </font>
    <font>
      <b/>
      <u/>
      <sz val="10"/>
      <color rgb="FF00009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rgb="FF000099"/>
      </left>
      <right style="thin">
        <color rgb="FF000099"/>
      </right>
      <top style="thin">
        <color rgb="FF000099"/>
      </top>
      <bottom/>
      <diagonal/>
    </border>
    <border>
      <left style="thin">
        <color rgb="FF000099"/>
      </left>
      <right style="thin">
        <color rgb="FF000099"/>
      </right>
      <top/>
      <bottom/>
      <diagonal/>
    </border>
    <border>
      <left style="thin">
        <color rgb="FF000099"/>
      </left>
      <right style="thin">
        <color rgb="FF000099"/>
      </right>
      <top/>
      <bottom style="thin">
        <color rgb="FF00009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34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9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9" fontId="3" fillId="0" borderId="0" xfId="0" applyNumberFormat="1" applyFont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3" fontId="2" fillId="0" borderId="0" xfId="0" applyNumberFormat="1" applyFont="1" applyAlignment="1">
      <alignment horizontal="right" vertical="center"/>
    </xf>
    <xf numFmtId="9" fontId="0" fillId="0" borderId="0" xfId="0" applyNumberFormat="1"/>
    <xf numFmtId="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3" fontId="5" fillId="0" borderId="0" xfId="0" applyNumberFormat="1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vertical="center"/>
    </xf>
    <xf numFmtId="9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6" fillId="0" borderId="0" xfId="0" applyFont="1" applyAlignment="1">
      <alignment horizontal="left" vertical="center" indent="7"/>
    </xf>
    <xf numFmtId="0" fontId="8" fillId="0" borderId="0" xfId="0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/>
    <xf numFmtId="3" fontId="2" fillId="0" borderId="0" xfId="0" applyNumberFormat="1" applyFont="1"/>
    <xf numFmtId="3" fontId="9" fillId="0" borderId="0" xfId="0" applyNumberFormat="1" applyFont="1" applyFill="1" applyBorder="1"/>
    <xf numFmtId="9" fontId="10" fillId="2" borderId="0" xfId="0" applyNumberFormat="1" applyFont="1" applyFill="1" applyBorder="1"/>
    <xf numFmtId="3" fontId="10" fillId="2" borderId="0" xfId="0" applyNumberFormat="1" applyFont="1" applyFill="1" applyBorder="1"/>
    <xf numFmtId="3" fontId="10" fillId="0" borderId="0" xfId="0" applyNumberFormat="1" applyFont="1" applyFill="1" applyBorder="1"/>
    <xf numFmtId="3" fontId="5" fillId="0" borderId="0" xfId="0" applyNumberFormat="1" applyFont="1" applyFill="1" applyBorder="1"/>
    <xf numFmtId="3" fontId="5" fillId="5" borderId="0" xfId="0" applyNumberFormat="1" applyFont="1" applyFill="1" applyBorder="1"/>
    <xf numFmtId="3" fontId="12" fillId="5" borderId="0" xfId="1" applyNumberFormat="1" applyFont="1" applyFill="1" applyBorder="1" applyAlignment="1">
      <alignment horizontal="right" wrapText="1"/>
    </xf>
    <xf numFmtId="3" fontId="12" fillId="5" borderId="0" xfId="1" applyNumberFormat="1" applyFont="1" applyFill="1" applyBorder="1" applyAlignment="1">
      <alignment wrapText="1"/>
    </xf>
    <xf numFmtId="3" fontId="12" fillId="5" borderId="0" xfId="1" applyNumberFormat="1" applyFont="1" applyFill="1" applyBorder="1" applyAlignment="1">
      <alignment horizontal="center"/>
    </xf>
    <xf numFmtId="3" fontId="5" fillId="6" borderId="0" xfId="0" applyNumberFormat="1" applyFont="1" applyFill="1" applyBorder="1"/>
    <xf numFmtId="3" fontId="12" fillId="6" borderId="0" xfId="1" applyNumberFormat="1" applyFont="1" applyFill="1" applyBorder="1" applyAlignment="1">
      <alignment horizontal="right" wrapText="1"/>
    </xf>
    <xf numFmtId="3" fontId="12" fillId="6" borderId="0" xfId="1" applyNumberFormat="1" applyFont="1" applyFill="1" applyBorder="1" applyAlignment="1">
      <alignment wrapText="1"/>
    </xf>
    <xf numFmtId="0" fontId="12" fillId="6" borderId="0" xfId="1" applyFont="1" applyFill="1" applyBorder="1" applyAlignment="1">
      <alignment horizontal="right" wrapText="1"/>
    </xf>
    <xf numFmtId="3" fontId="12" fillId="7" borderId="0" xfId="1" applyNumberFormat="1" applyFont="1" applyFill="1" applyBorder="1" applyAlignment="1">
      <alignment horizontal="right" wrapText="1"/>
    </xf>
    <xf numFmtId="3" fontId="5" fillId="7" borderId="0" xfId="0" applyNumberFormat="1" applyFont="1" applyFill="1" applyBorder="1"/>
    <xf numFmtId="3" fontId="12" fillId="7" borderId="0" xfId="1" applyNumberFormat="1" applyFont="1" applyFill="1" applyBorder="1" applyAlignment="1">
      <alignment wrapText="1"/>
    </xf>
    <xf numFmtId="0" fontId="12" fillId="7" borderId="0" xfId="1" applyFont="1" applyFill="1" applyBorder="1" applyAlignment="1">
      <alignment horizontal="right" wrapText="1"/>
    </xf>
    <xf numFmtId="9" fontId="10" fillId="2" borderId="0" xfId="0" applyNumberFormat="1" applyFont="1" applyFill="1" applyBorder="1" applyAlignment="1">
      <alignment vertical="center"/>
    </xf>
    <xf numFmtId="9" fontId="10" fillId="2" borderId="0" xfId="0" applyNumberFormat="1" applyFont="1" applyFill="1" applyBorder="1" applyAlignment="1">
      <alignment vertical="center" wrapText="1"/>
    </xf>
    <xf numFmtId="3" fontId="12" fillId="8" borderId="0" xfId="1" applyNumberFormat="1" applyFont="1" applyFill="1" applyBorder="1" applyAlignment="1">
      <alignment horizontal="right" wrapText="1"/>
    </xf>
    <xf numFmtId="3" fontId="5" fillId="8" borderId="0" xfId="0" applyNumberFormat="1" applyFont="1" applyFill="1" applyBorder="1"/>
    <xf numFmtId="3" fontId="12" fillId="8" borderId="0" xfId="1" applyNumberFormat="1" applyFont="1" applyFill="1" applyBorder="1" applyAlignment="1">
      <alignment wrapText="1"/>
    </xf>
    <xf numFmtId="3" fontId="10" fillId="2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3" fontId="5" fillId="9" borderId="0" xfId="0" applyNumberFormat="1" applyFont="1" applyFill="1" applyBorder="1"/>
    <xf numFmtId="3" fontId="12" fillId="9" borderId="0" xfId="1" applyNumberFormat="1" applyFont="1" applyFill="1" applyBorder="1" applyAlignment="1">
      <alignment horizontal="right" wrapText="1"/>
    </xf>
    <xf numFmtId="3" fontId="12" fillId="9" borderId="0" xfId="1" applyNumberFormat="1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center" wrapText="1"/>
    </xf>
    <xf numFmtId="3" fontId="10" fillId="0" borderId="0" xfId="0" applyNumberFormat="1" applyFont="1" applyFill="1" applyBorder="1" applyAlignment="1">
      <alignment wrapText="1"/>
    </xf>
    <xf numFmtId="3" fontId="10" fillId="2" borderId="0" xfId="0" applyNumberFormat="1" applyFont="1" applyFill="1" applyBorder="1" applyAlignment="1">
      <alignment horizontal="center" vertical="center" wrapText="1"/>
    </xf>
    <xf numFmtId="3" fontId="10" fillId="2" borderId="0" xfId="0" applyNumberFormat="1" applyFont="1" applyFill="1" applyBorder="1" applyAlignment="1">
      <alignment wrapText="1"/>
    </xf>
    <xf numFmtId="0" fontId="13" fillId="0" borderId="0" xfId="1" applyFont="1" applyFill="1" applyBorder="1" applyAlignment="1">
      <alignment horizontal="center"/>
    </xf>
    <xf numFmtId="3" fontId="14" fillId="0" borderId="0" xfId="0" applyNumberFormat="1" applyFont="1" applyFill="1" applyBorder="1"/>
    <xf numFmtId="0" fontId="10" fillId="0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  <xf numFmtId="9" fontId="5" fillId="0" borderId="0" xfId="0" applyNumberFormat="1" applyFont="1" applyFill="1" applyBorder="1"/>
    <xf numFmtId="3" fontId="5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6" fillId="2" borderId="0" xfId="3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8" borderId="0" xfId="3" applyFont="1" applyFill="1" applyBorder="1" applyAlignment="1">
      <alignment horizontal="right" vertical="center" wrapText="1"/>
    </xf>
    <xf numFmtId="0" fontId="12" fillId="8" borderId="0" xfId="3" applyFont="1" applyFill="1" applyBorder="1" applyAlignment="1">
      <alignment vertical="center" wrapText="1"/>
    </xf>
    <xf numFmtId="3" fontId="12" fillId="8" borderId="0" xfId="3" applyNumberFormat="1" applyFont="1" applyFill="1" applyBorder="1" applyAlignment="1">
      <alignment vertical="center" wrapText="1"/>
    </xf>
    <xf numFmtId="3" fontId="12" fillId="8" borderId="0" xfId="3" applyNumberFormat="1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center" wrapText="1"/>
    </xf>
    <xf numFmtId="3" fontId="5" fillId="8" borderId="0" xfId="0" applyNumberFormat="1" applyFont="1" applyFill="1" applyBorder="1" applyAlignment="1">
      <alignment vertical="center"/>
    </xf>
    <xf numFmtId="0" fontId="12" fillId="0" borderId="0" xfId="3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12" fillId="7" borderId="0" xfId="3" applyFont="1" applyFill="1" applyBorder="1" applyAlignment="1">
      <alignment horizontal="right" vertical="center" wrapText="1"/>
    </xf>
    <xf numFmtId="0" fontId="12" fillId="7" borderId="0" xfId="3" applyFont="1" applyFill="1" applyBorder="1" applyAlignment="1">
      <alignment vertical="center" wrapText="1"/>
    </xf>
    <xf numFmtId="3" fontId="12" fillId="7" borderId="0" xfId="3" applyNumberFormat="1" applyFont="1" applyFill="1" applyBorder="1" applyAlignment="1">
      <alignment vertical="center" wrapText="1"/>
    </xf>
    <xf numFmtId="3" fontId="12" fillId="7" borderId="0" xfId="3" applyNumberFormat="1" applyFont="1" applyFill="1" applyBorder="1" applyAlignment="1">
      <alignment horizontal="right" vertical="center" wrapText="1"/>
    </xf>
    <xf numFmtId="3" fontId="5" fillId="7" borderId="0" xfId="0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0" fillId="2" borderId="3" xfId="0" applyFont="1" applyFill="1" applyBorder="1" applyAlignment="1">
      <alignment vertical="center" wrapText="1"/>
    </xf>
    <xf numFmtId="10" fontId="10" fillId="2" borderId="0" xfId="0" applyNumberFormat="1" applyFont="1" applyFill="1" applyBorder="1" applyAlignment="1">
      <alignment vertical="center"/>
    </xf>
    <xf numFmtId="0" fontId="12" fillId="10" borderId="0" xfId="3" applyFont="1" applyFill="1" applyBorder="1" applyAlignment="1">
      <alignment horizontal="right" vertical="center" wrapText="1"/>
    </xf>
    <xf numFmtId="0" fontId="12" fillId="10" borderId="0" xfId="3" applyFont="1" applyFill="1" applyBorder="1" applyAlignment="1">
      <alignment vertical="center" wrapText="1"/>
    </xf>
    <xf numFmtId="3" fontId="12" fillId="10" borderId="0" xfId="3" applyNumberFormat="1" applyFont="1" applyFill="1" applyBorder="1" applyAlignment="1">
      <alignment vertical="center" wrapText="1"/>
    </xf>
    <xf numFmtId="3" fontId="12" fillId="10" borderId="0" xfId="3" applyNumberFormat="1" applyFont="1" applyFill="1" applyBorder="1" applyAlignment="1">
      <alignment horizontal="right" vertical="center" wrapText="1"/>
    </xf>
    <xf numFmtId="3" fontId="5" fillId="10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12" fillId="0" borderId="0" xfId="3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/>
    <xf numFmtId="9" fontId="2" fillId="0" borderId="0" xfId="0" applyNumberFormat="1" applyFont="1" applyFill="1" applyBorder="1" applyAlignment="1">
      <alignment vertical="center"/>
    </xf>
    <xf numFmtId="3" fontId="17" fillId="11" borderId="4" xfId="4" applyNumberFormat="1" applyFont="1" applyFill="1" applyBorder="1" applyAlignment="1">
      <alignment horizontal="center"/>
    </xf>
    <xf numFmtId="3" fontId="17" fillId="0" borderId="5" xfId="4" applyNumberFormat="1" applyFont="1" applyFill="1" applyBorder="1" applyAlignment="1">
      <alignment horizontal="right" wrapText="1"/>
    </xf>
    <xf numFmtId="3" fontId="4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Border="1" applyAlignment="1"/>
    <xf numFmtId="0" fontId="3" fillId="0" borderId="0" xfId="0" applyFont="1"/>
    <xf numFmtId="3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0" fontId="2" fillId="0" borderId="0" xfId="0" applyNumberFormat="1" applyFont="1"/>
    <xf numFmtId="3" fontId="2" fillId="0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3" fontId="10" fillId="2" borderId="0" xfId="0" applyNumberFormat="1" applyFont="1" applyFill="1" applyBorder="1" applyAlignment="1">
      <alignment horizontal="center" vertical="center" wrapText="1"/>
    </xf>
    <xf numFmtId="9" fontId="10" fillId="4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9" fontId="15" fillId="4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 vertical="center" wrapText="1"/>
    </xf>
    <xf numFmtId="0" fontId="16" fillId="2" borderId="0" xfId="2" applyFont="1" applyFill="1" applyBorder="1" applyAlignment="1">
      <alignment horizontal="center" vertical="center"/>
    </xf>
  </cellXfs>
  <cellStyles count="5">
    <cellStyle name="Normal" xfId="0" builtinId="0"/>
    <cellStyle name="Normal_Feuil14" xfId="4"/>
    <cellStyle name="Normal_Feuil2" xfId="1"/>
    <cellStyle name="Normal_Feuil3" xfId="2"/>
    <cellStyle name="Normal_Feuil7" xfId="3"/>
  </cellStyles>
  <dxfs count="0"/>
  <tableStyles count="0" defaultTableStyle="TableStyleMedium2" defaultPivotStyle="PivotStyleLight16"/>
  <colors>
    <mruColors>
      <color rgb="FF0000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'PP&amp;DAB'!$A$3</c:f>
              <c:strCache>
                <c:ptCount val="1"/>
                <c:pt idx="0">
                  <c:v>Retrait Guichet (PP)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642-4225-B388-F4488C1DA0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642-4225-B388-F4488C1DA0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642-4225-B388-F4488C1DA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('PP&amp;DAB'!$C$3,'PP&amp;DAB'!$E$3,'PP&amp;DAB'!$G$3)</c:f>
              <c:numCache>
                <c:formatCode>0%</c:formatCode>
                <c:ptCount val="3"/>
                <c:pt idx="0">
                  <c:v>0.9</c:v>
                </c:pt>
                <c:pt idx="1">
                  <c:v>0.26</c:v>
                </c:pt>
                <c:pt idx="2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642-4225-B388-F4488C1DA087}"/>
            </c:ext>
          </c:extLst>
        </c:ser>
        <c:ser>
          <c:idx val="1"/>
          <c:order val="1"/>
          <c:tx>
            <c:strRef>
              <c:f>'PP&amp;DAB'!$A$4</c:f>
              <c:strCache>
                <c:ptCount val="1"/>
                <c:pt idx="0">
                  <c:v>Retrait DAB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642-4225-B388-F4488C1DA0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642-4225-B388-F4488C1DA0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642-4225-B388-F4488C1DA087}"/>
              </c:ext>
            </c:extLst>
          </c:dPt>
          <c:val>
            <c:numRef>
              <c:f>('PP&amp;DAB'!$C$4,'PP&amp;DAB'!$E$4,'PP&amp;DAB'!$G$4)</c:f>
              <c:numCache>
                <c:formatCode>0%</c:formatCode>
                <c:ptCount val="3"/>
                <c:pt idx="0">
                  <c:v>0.48</c:v>
                </c:pt>
                <c:pt idx="1">
                  <c:v>0.74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642-4225-B388-F4488C1D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0.22222222222222221"/>
          <c:w val="0.87232174103237092"/>
          <c:h val="0.69352653834937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Feuil9!$A$2</c:f>
              <c:strCache>
                <c:ptCount val="1"/>
                <c:pt idx="0">
                  <c:v>Retrait auprès de l'agence domiciliataire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Feuil9!$B$1:$G$1</c:f>
              <c:strCache>
                <c:ptCount val="5"/>
                <c:pt idx="0">
                  <c:v>Nbre Comptes</c:v>
                </c:pt>
                <c:pt idx="1">
                  <c:v>Nbre Retraits</c:v>
                </c:pt>
                <c:pt idx="2">
                  <c:v>Nbre Retraits</c:v>
                </c:pt>
                <c:pt idx="3">
                  <c:v>MNT Retraits</c:v>
                </c:pt>
                <c:pt idx="4">
                  <c:v>MNT Retraits</c:v>
                </c:pt>
              </c:strCache>
            </c:strRef>
          </c:cat>
          <c:val>
            <c:numRef>
              <c:f>Feuil9!$B$2:$G$2</c:f>
              <c:numCache>
                <c:formatCode>#,##0</c:formatCode>
                <c:ptCount val="5"/>
                <c:pt idx="0" formatCode="0%">
                  <c:v>0.95128668409142736</c:v>
                </c:pt>
                <c:pt idx="1">
                  <c:v>1123706</c:v>
                </c:pt>
                <c:pt idx="2" formatCode="0%">
                  <c:v>0.89855793296795217</c:v>
                </c:pt>
                <c:pt idx="3">
                  <c:v>1541910949.6629999</c:v>
                </c:pt>
                <c:pt idx="4" formatCode="0%">
                  <c:v>0.90556342440750304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B1-4967-8D9B-09E795817250}"/>
            </c:ext>
          </c:extLst>
        </c:ser>
        <c:ser>
          <c:idx val="1"/>
          <c:order val="1"/>
          <c:tx>
            <c:strRef>
              <c:f>Feuil9!$A$3</c:f>
              <c:strCache>
                <c:ptCount val="1"/>
                <c:pt idx="0">
                  <c:v>Retrait Initié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Feuil9!$B$1:$G$1</c:f>
              <c:strCache>
                <c:ptCount val="5"/>
                <c:pt idx="0">
                  <c:v>Nbre Comptes</c:v>
                </c:pt>
                <c:pt idx="1">
                  <c:v>Nbre Retraits</c:v>
                </c:pt>
                <c:pt idx="2">
                  <c:v>Nbre Retraits</c:v>
                </c:pt>
                <c:pt idx="3">
                  <c:v>MNT Retraits</c:v>
                </c:pt>
                <c:pt idx="4">
                  <c:v>MNT Retraits</c:v>
                </c:pt>
              </c:strCache>
            </c:strRef>
          </c:cat>
          <c:val>
            <c:numRef>
              <c:f>Feuil9!$B$3:$G$3</c:f>
              <c:numCache>
                <c:formatCode>#,##0</c:formatCode>
                <c:ptCount val="5"/>
                <c:pt idx="0" formatCode="0%">
                  <c:v>0.19195888224253163</c:v>
                </c:pt>
                <c:pt idx="1">
                  <c:v>126860</c:v>
                </c:pt>
                <c:pt idx="2" formatCode="0%">
                  <c:v>0.10144206703204789</c:v>
                </c:pt>
                <c:pt idx="3">
                  <c:v>160798002.69099998</c:v>
                </c:pt>
                <c:pt idx="4" formatCode="0%">
                  <c:v>9.4436575592497074E-2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B1-4967-8D9B-09E79581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345920"/>
        <c:axId val="289347456"/>
      </c:barChart>
      <c:catAx>
        <c:axId val="2893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347456"/>
        <c:crosses val="autoZero"/>
        <c:auto val="1"/>
        <c:lblAlgn val="ctr"/>
        <c:lblOffset val="100"/>
        <c:noMultiLvlLbl val="0"/>
      </c:catAx>
      <c:valAx>
        <c:axId val="2893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3459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3296991722189"/>
          <c:y val="6.0059733912571269E-3"/>
          <c:w val="0.79317842262724148"/>
          <c:h val="7.8557637191902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11521458512317E-2"/>
          <c:y val="9.3004818059714361E-2"/>
          <c:w val="0.91483835466702867"/>
          <c:h val="0.65951720823629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'PP par palier'!$X$17</c:f>
              <c:strCache>
                <c:ptCount val="1"/>
                <c:pt idx="0">
                  <c:v>Nbre retraits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 par palier'!$W$18:$W$33</c:f>
              <c:strCache>
                <c:ptCount val="16"/>
                <c:pt idx="0">
                  <c:v>&lt;=100</c:v>
                </c:pt>
                <c:pt idx="1">
                  <c:v>&gt;100 et &lt;= 200</c:v>
                </c:pt>
                <c:pt idx="2">
                  <c:v>&gt;200 et &lt;= 300</c:v>
                </c:pt>
                <c:pt idx="3">
                  <c:v>&gt;300 et &lt;= 400</c:v>
                </c:pt>
                <c:pt idx="4">
                  <c:v>&gt;400 et &lt;= 500</c:v>
                </c:pt>
                <c:pt idx="5">
                  <c:v>&gt;500 et &lt;= 600</c:v>
                </c:pt>
                <c:pt idx="6">
                  <c:v>&gt;600 et &lt;= 700</c:v>
                </c:pt>
                <c:pt idx="7">
                  <c:v>&gt;700 et &lt;= 800</c:v>
                </c:pt>
                <c:pt idx="8">
                  <c:v>&gt;800 et &lt;= 900</c:v>
                </c:pt>
                <c:pt idx="9">
                  <c:v>&gt;900 et &lt;= 1000</c:v>
                </c:pt>
                <c:pt idx="10">
                  <c:v>&gt;1000 et &lt;= 1500</c:v>
                </c:pt>
                <c:pt idx="11">
                  <c:v>&gt;1500 et &lt;= 2000</c:v>
                </c:pt>
                <c:pt idx="12">
                  <c:v>&gt;2000 et &lt;= 3000</c:v>
                </c:pt>
                <c:pt idx="13">
                  <c:v>&gt;3000 et &lt;= 4000</c:v>
                </c:pt>
                <c:pt idx="14">
                  <c:v>&gt;4000 et &lt;= 5000</c:v>
                </c:pt>
                <c:pt idx="15">
                  <c:v>&gt;5000 </c:v>
                </c:pt>
              </c:strCache>
            </c:strRef>
          </c:cat>
          <c:val>
            <c:numRef>
              <c:f>'PP par palier'!$X$18:$X$33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80-48FE-9BB2-236DC676DDEB}"/>
            </c:ext>
          </c:extLst>
        </c:ser>
        <c:ser>
          <c:idx val="1"/>
          <c:order val="1"/>
          <c:tx>
            <c:strRef>
              <c:f>'PP par palier'!$Y$17</c:f>
              <c:strCache>
                <c:ptCount val="1"/>
                <c:pt idx="0">
                  <c:v>Nbre Retraits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 par palier'!$W$18:$W$33</c:f>
              <c:strCache>
                <c:ptCount val="16"/>
                <c:pt idx="0">
                  <c:v>&lt;=100</c:v>
                </c:pt>
                <c:pt idx="1">
                  <c:v>&gt;100 et &lt;= 200</c:v>
                </c:pt>
                <c:pt idx="2">
                  <c:v>&gt;200 et &lt;= 300</c:v>
                </c:pt>
                <c:pt idx="3">
                  <c:v>&gt;300 et &lt;= 400</c:v>
                </c:pt>
                <c:pt idx="4">
                  <c:v>&gt;400 et &lt;= 500</c:v>
                </c:pt>
                <c:pt idx="5">
                  <c:v>&gt;500 et &lt;= 600</c:v>
                </c:pt>
                <c:pt idx="6">
                  <c:v>&gt;600 et &lt;= 700</c:v>
                </c:pt>
                <c:pt idx="7">
                  <c:v>&gt;700 et &lt;= 800</c:v>
                </c:pt>
                <c:pt idx="8">
                  <c:v>&gt;800 et &lt;= 900</c:v>
                </c:pt>
                <c:pt idx="9">
                  <c:v>&gt;900 et &lt;= 1000</c:v>
                </c:pt>
                <c:pt idx="10">
                  <c:v>&gt;1000 et &lt;= 1500</c:v>
                </c:pt>
                <c:pt idx="11">
                  <c:v>&gt;1500 et &lt;= 2000</c:v>
                </c:pt>
                <c:pt idx="12">
                  <c:v>&gt;2000 et &lt;= 3000</c:v>
                </c:pt>
                <c:pt idx="13">
                  <c:v>&gt;3000 et &lt;= 4000</c:v>
                </c:pt>
                <c:pt idx="14">
                  <c:v>&gt;4000 et &lt;= 5000</c:v>
                </c:pt>
                <c:pt idx="15">
                  <c:v>&gt;5000 </c:v>
                </c:pt>
              </c:strCache>
            </c:strRef>
          </c:cat>
          <c:val>
            <c:numRef>
              <c:f>'PP par palier'!$Y$18:$Y$33</c:f>
              <c:numCache>
                <c:formatCode>0%</c:formatCode>
                <c:ptCount val="16"/>
                <c:pt idx="0">
                  <c:v>0.20738369666215137</c:v>
                </c:pt>
                <c:pt idx="1">
                  <c:v>0.14120166388659214</c:v>
                </c:pt>
                <c:pt idx="2">
                  <c:v>9.7167202690621693E-2</c:v>
                </c:pt>
                <c:pt idx="3">
                  <c:v>6.8488188548225359E-2</c:v>
                </c:pt>
                <c:pt idx="4">
                  <c:v>9.7745340909636116E-2</c:v>
                </c:pt>
                <c:pt idx="5">
                  <c:v>4.8388489691867521E-2</c:v>
                </c:pt>
                <c:pt idx="6">
                  <c:v>3.6776947398218088E-2</c:v>
                </c:pt>
                <c:pt idx="7">
                  <c:v>2.7737040667985536E-2</c:v>
                </c:pt>
                <c:pt idx="8">
                  <c:v>1.6958721091089955E-2</c:v>
                </c:pt>
                <c:pt idx="9">
                  <c:v>6.4261302482236049E-2</c:v>
                </c:pt>
                <c:pt idx="10">
                  <c:v>5.2321109001843967E-2</c:v>
                </c:pt>
                <c:pt idx="11">
                  <c:v>3.8536150830903768E-2</c:v>
                </c:pt>
                <c:pt idx="12">
                  <c:v>3.1562508496152941E-2</c:v>
                </c:pt>
                <c:pt idx="13">
                  <c:v>1.5076373418116277E-2</c:v>
                </c:pt>
                <c:pt idx="14">
                  <c:v>1.531946334699648E-2</c:v>
                </c:pt>
                <c:pt idx="15">
                  <c:v>4.1075800877362727E-2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80-48FE-9BB2-236DC676DDEB}"/>
            </c:ext>
          </c:extLst>
        </c:ser>
        <c:ser>
          <c:idx val="2"/>
          <c:order val="2"/>
          <c:tx>
            <c:strRef>
              <c:f>'PP par palier'!$Z$17</c:f>
              <c:strCache>
                <c:ptCount val="1"/>
                <c:pt idx="0">
                  <c:v>MNT Retraits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 par palier'!$W$18:$W$33</c:f>
              <c:strCache>
                <c:ptCount val="16"/>
                <c:pt idx="0">
                  <c:v>&lt;=100</c:v>
                </c:pt>
                <c:pt idx="1">
                  <c:v>&gt;100 et &lt;= 200</c:v>
                </c:pt>
                <c:pt idx="2">
                  <c:v>&gt;200 et &lt;= 300</c:v>
                </c:pt>
                <c:pt idx="3">
                  <c:v>&gt;300 et &lt;= 400</c:v>
                </c:pt>
                <c:pt idx="4">
                  <c:v>&gt;400 et &lt;= 500</c:v>
                </c:pt>
                <c:pt idx="5">
                  <c:v>&gt;500 et &lt;= 600</c:v>
                </c:pt>
                <c:pt idx="6">
                  <c:v>&gt;600 et &lt;= 700</c:v>
                </c:pt>
                <c:pt idx="7">
                  <c:v>&gt;700 et &lt;= 800</c:v>
                </c:pt>
                <c:pt idx="8">
                  <c:v>&gt;800 et &lt;= 900</c:v>
                </c:pt>
                <c:pt idx="9">
                  <c:v>&gt;900 et &lt;= 1000</c:v>
                </c:pt>
                <c:pt idx="10">
                  <c:v>&gt;1000 et &lt;= 1500</c:v>
                </c:pt>
                <c:pt idx="11">
                  <c:v>&gt;1500 et &lt;= 2000</c:v>
                </c:pt>
                <c:pt idx="12">
                  <c:v>&gt;2000 et &lt;= 3000</c:v>
                </c:pt>
                <c:pt idx="13">
                  <c:v>&gt;3000 et &lt;= 4000</c:v>
                </c:pt>
                <c:pt idx="14">
                  <c:v>&gt;4000 et &lt;= 5000</c:v>
                </c:pt>
                <c:pt idx="15">
                  <c:v>&gt;5000 </c:v>
                </c:pt>
              </c:strCache>
            </c:strRef>
          </c:cat>
          <c:val>
            <c:numRef>
              <c:f>'PP par palier'!$Z$18:$Z$33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80-48FE-9BB2-236DC676DDEB}"/>
            </c:ext>
          </c:extLst>
        </c:ser>
        <c:ser>
          <c:idx val="3"/>
          <c:order val="3"/>
          <c:tx>
            <c:strRef>
              <c:f>'PP par palier'!$AA$17</c:f>
              <c:strCache>
                <c:ptCount val="1"/>
                <c:pt idx="0">
                  <c:v>MNT Retraits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 par palier'!$W$18:$W$33</c:f>
              <c:strCache>
                <c:ptCount val="16"/>
                <c:pt idx="0">
                  <c:v>&lt;=100</c:v>
                </c:pt>
                <c:pt idx="1">
                  <c:v>&gt;100 et &lt;= 200</c:v>
                </c:pt>
                <c:pt idx="2">
                  <c:v>&gt;200 et &lt;= 300</c:v>
                </c:pt>
                <c:pt idx="3">
                  <c:v>&gt;300 et &lt;= 400</c:v>
                </c:pt>
                <c:pt idx="4">
                  <c:v>&gt;400 et &lt;= 500</c:v>
                </c:pt>
                <c:pt idx="5">
                  <c:v>&gt;500 et &lt;= 600</c:v>
                </c:pt>
                <c:pt idx="6">
                  <c:v>&gt;600 et &lt;= 700</c:v>
                </c:pt>
                <c:pt idx="7">
                  <c:v>&gt;700 et &lt;= 800</c:v>
                </c:pt>
                <c:pt idx="8">
                  <c:v>&gt;800 et &lt;= 900</c:v>
                </c:pt>
                <c:pt idx="9">
                  <c:v>&gt;900 et &lt;= 1000</c:v>
                </c:pt>
                <c:pt idx="10">
                  <c:v>&gt;1000 et &lt;= 1500</c:v>
                </c:pt>
                <c:pt idx="11">
                  <c:v>&gt;1500 et &lt;= 2000</c:v>
                </c:pt>
                <c:pt idx="12">
                  <c:v>&gt;2000 et &lt;= 3000</c:v>
                </c:pt>
                <c:pt idx="13">
                  <c:v>&gt;3000 et &lt;= 4000</c:v>
                </c:pt>
                <c:pt idx="14">
                  <c:v>&gt;4000 et &lt;= 5000</c:v>
                </c:pt>
                <c:pt idx="15">
                  <c:v>&gt;5000 </c:v>
                </c:pt>
              </c:strCache>
            </c:strRef>
          </c:cat>
          <c:val>
            <c:numRef>
              <c:f>'PP par palier'!$AA$18:$AA$33</c:f>
              <c:numCache>
                <c:formatCode>0%</c:formatCode>
                <c:ptCount val="16"/>
                <c:pt idx="0">
                  <c:v>1.0874987511165826E-2</c:v>
                </c:pt>
                <c:pt idx="1">
                  <c:v>1.8085736735820986E-2</c:v>
                </c:pt>
                <c:pt idx="2">
                  <c:v>1.9862410523092563E-2</c:v>
                </c:pt>
                <c:pt idx="3">
                  <c:v>1.8860008335308008E-2</c:v>
                </c:pt>
                <c:pt idx="4">
                  <c:v>3.4839897057560472E-2</c:v>
                </c:pt>
                <c:pt idx="5">
                  <c:v>2.0493832222328732E-2</c:v>
                </c:pt>
                <c:pt idx="6">
                  <c:v>1.8223829218787575E-2</c:v>
                </c:pt>
                <c:pt idx="7">
                  <c:v>1.5823033453105758E-2</c:v>
                </c:pt>
                <c:pt idx="8">
                  <c:v>1.0883686374808686E-2</c:v>
                </c:pt>
                <c:pt idx="9">
                  <c:v>4.695269513293706E-2</c:v>
                </c:pt>
                <c:pt idx="10">
                  <c:v>5.0258472868596568E-2</c:v>
                </c:pt>
                <c:pt idx="11">
                  <c:v>5.4001332671611835E-2</c:v>
                </c:pt>
                <c:pt idx="12">
                  <c:v>6.2400428560682314E-2</c:v>
                </c:pt>
                <c:pt idx="13">
                  <c:v>4.1157226392165201E-2</c:v>
                </c:pt>
                <c:pt idx="14">
                  <c:v>5.4492042153020774E-2</c:v>
                </c:pt>
                <c:pt idx="15">
                  <c:v>0.52279038078900775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80-48FE-9BB2-236DC676D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016832"/>
        <c:axId val="289022720"/>
      </c:barChart>
      <c:catAx>
        <c:axId val="2890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022720"/>
        <c:crosses val="autoZero"/>
        <c:auto val="1"/>
        <c:lblAlgn val="ctr"/>
        <c:lblOffset val="100"/>
        <c:noMultiLvlLbl val="0"/>
      </c:catAx>
      <c:valAx>
        <c:axId val="2890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0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39153141324814"/>
          <c:y val="1.6288985003635105E-2"/>
          <c:w val="0.31212502895570859"/>
          <c:h val="6.0393331115300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 par palier'!$AM$15</c:f>
              <c:strCache>
                <c:ptCount val="1"/>
                <c:pt idx="0">
                  <c:v>Nbre Retraits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 par palier'!$AL$16:$AL$19</c:f>
              <c:strCache>
                <c:ptCount val="4"/>
                <c:pt idx="0">
                  <c:v>]0; 500]</c:v>
                </c:pt>
                <c:pt idx="1">
                  <c:v>]500; 1000]</c:v>
                </c:pt>
                <c:pt idx="2">
                  <c:v>]1000; 5000]</c:v>
                </c:pt>
                <c:pt idx="3">
                  <c:v>&gt;5000</c:v>
                </c:pt>
              </c:strCache>
            </c:strRef>
          </c:cat>
          <c:val>
            <c:numRef>
              <c:f>'PP par palier'!$AM$16:$AM$19</c:f>
              <c:numCache>
                <c:formatCode>0%</c:formatCode>
                <c:ptCount val="4"/>
                <c:pt idx="0">
                  <c:v>0.6119860926972267</c:v>
                </c:pt>
                <c:pt idx="1">
                  <c:v>0.19412250133139716</c:v>
                </c:pt>
                <c:pt idx="2">
                  <c:v>0.15281560509401343</c:v>
                </c:pt>
                <c:pt idx="3">
                  <c:v>4.1075800877362727E-2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F-4CAC-AE99-FB71E158E762}"/>
            </c:ext>
          </c:extLst>
        </c:ser>
        <c:ser>
          <c:idx val="1"/>
          <c:order val="1"/>
          <c:tx>
            <c:strRef>
              <c:f>'PP par palier'!$AN$15</c:f>
              <c:strCache>
                <c:ptCount val="1"/>
                <c:pt idx="0">
                  <c:v>MNT Retraits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 par palier'!$AL$16:$AL$19</c:f>
              <c:strCache>
                <c:ptCount val="4"/>
                <c:pt idx="0">
                  <c:v>]0; 500]</c:v>
                </c:pt>
                <c:pt idx="1">
                  <c:v>]500; 1000]</c:v>
                </c:pt>
                <c:pt idx="2">
                  <c:v>]1000; 5000]</c:v>
                </c:pt>
                <c:pt idx="3">
                  <c:v>&gt;5000</c:v>
                </c:pt>
              </c:strCache>
            </c:strRef>
          </c:cat>
          <c:val>
            <c:numRef>
              <c:f>'PP par palier'!$AN$16:$AN$19</c:f>
              <c:numCache>
                <c:formatCode>0%</c:formatCode>
                <c:ptCount val="4"/>
                <c:pt idx="0">
                  <c:v>0.10252304016294786</c:v>
                </c:pt>
                <c:pt idx="1">
                  <c:v>0.11237707640196781</c:v>
                </c:pt>
                <c:pt idx="2">
                  <c:v>0.26230950264607666</c:v>
                </c:pt>
                <c:pt idx="3">
                  <c:v>0.52279038078900775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EF-4CAC-AE99-FB71E158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070080"/>
        <c:axId val="289071872"/>
      </c:barChart>
      <c:catAx>
        <c:axId val="2890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071872"/>
        <c:crosses val="autoZero"/>
        <c:auto val="1"/>
        <c:lblAlgn val="ctr"/>
        <c:lblOffset val="100"/>
        <c:noMultiLvlLbl val="0"/>
      </c:catAx>
      <c:valAx>
        <c:axId val="2890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05599300087491"/>
          <c:y val="7.8904199475065585E-3"/>
          <c:w val="0.43865408653055826"/>
          <c:h val="8.3260708916239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77048338540543E-2"/>
          <c:y val="0.1631504922644163"/>
          <c:w val="0.8838188470033862"/>
          <c:h val="0.70141555090423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Feuil12!$J$5</c:f>
              <c:strCache>
                <c:ptCount val="1"/>
                <c:pt idx="0">
                  <c:v>Nbre Retraits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Feuil12!$I$6:$I$10</c:f>
              <c:strCache>
                <c:ptCount val="3"/>
                <c:pt idx="0">
                  <c:v>]0; 500]</c:v>
                </c:pt>
                <c:pt idx="1">
                  <c:v>]500; 1000]</c:v>
                </c:pt>
                <c:pt idx="2">
                  <c:v>]1000;1004]</c:v>
                </c:pt>
              </c:strCache>
            </c:strRef>
          </c:cat>
          <c:val>
            <c:numRef>
              <c:f>Feuil12!$J$6:$J$10</c:f>
              <c:numCache>
                <c:formatCode>0%</c:formatCode>
                <c:ptCount val="5"/>
                <c:pt idx="0">
                  <c:v>0.98801657872091964</c:v>
                </c:pt>
                <c:pt idx="1">
                  <c:v>1.1926563462657993E-2</c:v>
                </c:pt>
                <c:pt idx="2">
                  <c:v>5.6857816422234628E-5</c:v>
                </c:pt>
                <c:pt idx="4">
                  <c:v>0.49084552064821885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9B-4E61-A84B-9E0DF085EC44}"/>
            </c:ext>
          </c:extLst>
        </c:ser>
        <c:ser>
          <c:idx val="1"/>
          <c:order val="1"/>
          <c:tx>
            <c:strRef>
              <c:f>Feuil12!$K$5</c:f>
              <c:strCache>
                <c:ptCount val="1"/>
                <c:pt idx="0">
                  <c:v>MNT Retraits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Feuil12!$I$6:$I$10</c:f>
              <c:strCache>
                <c:ptCount val="3"/>
                <c:pt idx="0">
                  <c:v>]0; 500]</c:v>
                </c:pt>
                <c:pt idx="1">
                  <c:v>]500; 1000]</c:v>
                </c:pt>
                <c:pt idx="2">
                  <c:v>]1000;1004]</c:v>
                </c:pt>
              </c:strCache>
            </c:strRef>
          </c:cat>
          <c:val>
            <c:numRef>
              <c:f>Feuil12!$K$6:$K$10</c:f>
              <c:numCache>
                <c:formatCode>0%</c:formatCode>
                <c:ptCount val="5"/>
                <c:pt idx="0">
                  <c:v>0.9541349897933169</c:v>
                </c:pt>
                <c:pt idx="1">
                  <c:v>4.5475691847385022E-2</c:v>
                </c:pt>
                <c:pt idx="2">
                  <c:v>3.8931835929817882E-4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9B-4E61-A84B-9E0DF085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37728"/>
        <c:axId val="289743616"/>
      </c:barChart>
      <c:catAx>
        <c:axId val="2897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743616"/>
        <c:crosses val="autoZero"/>
        <c:auto val="1"/>
        <c:lblAlgn val="ctr"/>
        <c:lblOffset val="100"/>
        <c:noMultiLvlLbl val="0"/>
      </c:catAx>
      <c:valAx>
        <c:axId val="2897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7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93303251030264"/>
          <c:y val="4.4303132994451593E-2"/>
          <c:w val="0.43283308501368711"/>
          <c:h val="0.10855510149838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0096237970254"/>
          <c:y val="0.16856481481481481"/>
          <c:w val="0.85914348206474189"/>
          <c:h val="0.69403543307086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Feuil12!$J$21</c:f>
              <c:strCache>
                <c:ptCount val="1"/>
                <c:pt idx="0">
                  <c:v>Nbre Retraits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Feuil12!$I$22:$I$24</c:f>
              <c:strCache>
                <c:ptCount val="3"/>
                <c:pt idx="0">
                  <c:v>]0; 500]</c:v>
                </c:pt>
                <c:pt idx="1">
                  <c:v>]500; 1000]</c:v>
                </c:pt>
                <c:pt idx="2">
                  <c:v>]1000;1004]</c:v>
                </c:pt>
              </c:strCache>
            </c:strRef>
          </c:cat>
          <c:val>
            <c:numRef>
              <c:f>Feuil12!$J$22:$J$24</c:f>
              <c:numCache>
                <c:formatCode>0%</c:formatCode>
                <c:ptCount val="3"/>
                <c:pt idx="0">
                  <c:v>0.96093855173062415</c:v>
                </c:pt>
                <c:pt idx="1">
                  <c:v>3.887611316321845E-2</c:v>
                </c:pt>
                <c:pt idx="2">
                  <c:v>1.8533510615736704E-4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D7-4223-A787-B6A5343DA6A5}"/>
            </c:ext>
          </c:extLst>
        </c:ser>
        <c:ser>
          <c:idx val="1"/>
          <c:order val="1"/>
          <c:tx>
            <c:strRef>
              <c:f>Feuil12!$K$21</c:f>
              <c:strCache>
                <c:ptCount val="1"/>
                <c:pt idx="0">
                  <c:v>MNT Retraits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Feuil12!$I$22:$I$24</c:f>
              <c:strCache>
                <c:ptCount val="3"/>
                <c:pt idx="0">
                  <c:v>]0; 500]</c:v>
                </c:pt>
                <c:pt idx="1">
                  <c:v>]500; 1000]</c:v>
                </c:pt>
                <c:pt idx="2">
                  <c:v>]1000;1004]</c:v>
                </c:pt>
              </c:strCache>
            </c:strRef>
          </c:cat>
          <c:val>
            <c:numRef>
              <c:f>Feuil12!$K$22:$K$24</c:f>
              <c:numCache>
                <c:formatCode>0%</c:formatCode>
                <c:ptCount val="3"/>
                <c:pt idx="0">
                  <c:v>0.83738621815055969</c:v>
                </c:pt>
                <c:pt idx="1">
                  <c:v>0.16123345880004783</c:v>
                </c:pt>
                <c:pt idx="2">
                  <c:v>1.3803230493922578E-3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D7-4223-A787-B6A5343D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94688"/>
        <c:axId val="289878400"/>
      </c:barChart>
      <c:catAx>
        <c:axId val="2897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878400"/>
        <c:crosses val="autoZero"/>
        <c:auto val="1"/>
        <c:lblAlgn val="ctr"/>
        <c:lblOffset val="100"/>
        <c:noMultiLvlLbl val="0"/>
      </c:catAx>
      <c:valAx>
        <c:axId val="2898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7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2812773403321"/>
          <c:y val="4.3093832020997341E-2"/>
          <c:w val="0.47566557305336832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0.18981481481481483"/>
          <c:w val="0.87232174103237092"/>
          <c:h val="0.59688247302420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Feuil12!$J$36</c:f>
              <c:strCache>
                <c:ptCount val="1"/>
                <c:pt idx="0">
                  <c:v>Nbre Retraits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Feuil12!$I$37:$I$39</c:f>
              <c:strCache>
                <c:ptCount val="3"/>
                <c:pt idx="0">
                  <c:v>]0; 500]</c:v>
                </c:pt>
                <c:pt idx="1">
                  <c:v>]500; 1000]</c:v>
                </c:pt>
                <c:pt idx="2">
                  <c:v>]1000;1004]</c:v>
                </c:pt>
              </c:strCache>
            </c:strRef>
          </c:cat>
          <c:val>
            <c:numRef>
              <c:f>Feuil12!$J$37:$J$39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37-43DB-A44B-A3C5A0F14994}"/>
            </c:ext>
          </c:extLst>
        </c:ser>
        <c:ser>
          <c:idx val="1"/>
          <c:order val="1"/>
          <c:tx>
            <c:strRef>
              <c:f>Feuil12!$K$36</c:f>
              <c:strCache>
                <c:ptCount val="1"/>
                <c:pt idx="0">
                  <c:v>MNT Retraits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Feuil12!$I$37:$I$39</c:f>
              <c:strCache>
                <c:ptCount val="3"/>
                <c:pt idx="0">
                  <c:v>]0; 500]</c:v>
                </c:pt>
                <c:pt idx="1">
                  <c:v>]500; 1000]</c:v>
                </c:pt>
                <c:pt idx="2">
                  <c:v>]1000;1004]</c:v>
                </c:pt>
              </c:strCache>
            </c:strRef>
          </c:cat>
          <c:val>
            <c:numRef>
              <c:f>Feuil12!$K$37:$K$39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1.3803230493922578E-3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37-43DB-A44B-A3C5A0F1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13088"/>
        <c:axId val="289918976"/>
      </c:barChart>
      <c:catAx>
        <c:axId val="2899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918976"/>
        <c:crosses val="autoZero"/>
        <c:auto val="1"/>
        <c:lblAlgn val="ctr"/>
        <c:lblOffset val="100"/>
        <c:noMultiLvlLbl val="0"/>
      </c:catAx>
      <c:valAx>
        <c:axId val="289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9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41076115485564"/>
          <c:y val="4.2244823563721161E-2"/>
          <c:w val="0.47566557305336832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retraits entre DAB et Guichet (PP)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285046560960706E-2"/>
          <c:y val="0.25847258675998835"/>
          <c:w val="0.88060079818789772"/>
          <c:h val="0.62481882473024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'PP&amp;DAB'!$I$2</c:f>
              <c:strCache>
                <c:ptCount val="1"/>
                <c:pt idx="0">
                  <c:v>Retrait Guichet (PP)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'PP&amp;DAB'!$J$1:$L$1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'PP&amp;DAB'!$J$2:$L$2</c:f>
              <c:numCache>
                <c:formatCode>0%</c:formatCode>
                <c:ptCount val="3"/>
                <c:pt idx="0">
                  <c:v>0.9</c:v>
                </c:pt>
                <c:pt idx="1">
                  <c:v>0.26</c:v>
                </c:pt>
                <c:pt idx="2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E-4761-8324-B661A04BC319}"/>
            </c:ext>
          </c:extLst>
        </c:ser>
        <c:ser>
          <c:idx val="1"/>
          <c:order val="1"/>
          <c:tx>
            <c:strRef>
              <c:f>'PP&amp;DAB'!$I$3</c:f>
              <c:strCache>
                <c:ptCount val="1"/>
                <c:pt idx="0">
                  <c:v>Retrait DAB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'PP&amp;DAB'!$J$1:$L$1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'PP&amp;DAB'!$J$3:$L$3</c:f>
              <c:numCache>
                <c:formatCode>0%</c:formatCode>
                <c:ptCount val="3"/>
                <c:pt idx="0">
                  <c:v>0.48</c:v>
                </c:pt>
                <c:pt idx="1">
                  <c:v>0.74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E-4761-8324-B661A04B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97824"/>
        <c:axId val="286799360"/>
      </c:barChart>
      <c:catAx>
        <c:axId val="2867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799360"/>
        <c:crosses val="autoZero"/>
        <c:auto val="1"/>
        <c:lblAlgn val="ctr"/>
        <c:lblOffset val="100"/>
        <c:noMultiLvlLbl val="0"/>
      </c:catAx>
      <c:valAx>
        <c:axId val="2867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7978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72961713119182"/>
          <c:y val="0.15335593467483227"/>
          <c:w val="0.45075324488548518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80017793085115E-2"/>
          <c:y val="0.16568047337278108"/>
          <c:w val="0.90415702388505692"/>
          <c:h val="0.65257047011135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'Comptes avec ou sans cartes'!$A$3</c:f>
              <c:strCache>
                <c:ptCount val="1"/>
                <c:pt idx="0">
                  <c:v>Comptes avec cartes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'Comptes avec ou sans cartes'!$B$2:$D$2</c:f>
              <c:strCache>
                <c:ptCount val="3"/>
                <c:pt idx="0">
                  <c:v>Nbre Comptes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'Comptes avec ou sans cartes'!$B$3:$D$3</c:f>
              <c:numCache>
                <c:formatCode>0%</c:formatCode>
                <c:ptCount val="3"/>
                <c:pt idx="0">
                  <c:v>0.45647025803848651</c:v>
                </c:pt>
                <c:pt idx="1">
                  <c:v>0.53493698053521366</c:v>
                </c:pt>
                <c:pt idx="2">
                  <c:v>0.42959583515358329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CA-4DAC-8D62-A466FEF65EFE}"/>
            </c:ext>
          </c:extLst>
        </c:ser>
        <c:ser>
          <c:idx val="1"/>
          <c:order val="1"/>
          <c:tx>
            <c:strRef>
              <c:f>'Comptes avec ou sans cartes'!$A$4</c:f>
              <c:strCache>
                <c:ptCount val="1"/>
                <c:pt idx="0">
                  <c:v>Comptes sans cartes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'Comptes avec ou sans cartes'!$B$2:$D$2</c:f>
              <c:strCache>
                <c:ptCount val="3"/>
                <c:pt idx="0">
                  <c:v>Nbre Comptes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'Comptes avec ou sans cartes'!$B$4:$D$4</c:f>
              <c:numCache>
                <c:formatCode>0%</c:formatCode>
                <c:ptCount val="3"/>
                <c:pt idx="0">
                  <c:v>0.54352974196151349</c:v>
                </c:pt>
                <c:pt idx="1">
                  <c:v>0.46506301946478634</c:v>
                </c:pt>
                <c:pt idx="2">
                  <c:v>0.57040416484641676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CA-4DAC-8D62-A466FEF6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33216"/>
        <c:axId val="288634752"/>
      </c:barChart>
      <c:catAx>
        <c:axId val="2886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634752"/>
        <c:crosses val="autoZero"/>
        <c:auto val="1"/>
        <c:lblAlgn val="ctr"/>
        <c:lblOffset val="100"/>
        <c:noMultiLvlLbl val="0"/>
      </c:catAx>
      <c:valAx>
        <c:axId val="2886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633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01468252222662"/>
          <c:y val="5.2276943642914166E-2"/>
          <c:w val="0.47830171363704549"/>
          <c:h val="6.6568513255369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32625637810032E-2"/>
          <c:y val="0.18984237467554124"/>
          <c:w val="0.91103052436076026"/>
          <c:h val="0.6814895375647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 mode'!$I$2</c:f>
              <c:strCache>
                <c:ptCount val="1"/>
                <c:pt idx="0">
                  <c:v>Retrait uniquement Guichet 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 mode'!$J$1:$L$1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'Par mode'!$J$2:$L$2</c:f>
              <c:numCache>
                <c:formatCode>0%</c:formatCode>
                <c:ptCount val="3"/>
                <c:pt idx="0">
                  <c:v>0.52</c:v>
                </c:pt>
                <c:pt idx="1">
                  <c:v>0.14000000000000001</c:v>
                </c:pt>
                <c:pt idx="2">
                  <c:v>0.49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1-4501-B869-E4F42EF91775}"/>
            </c:ext>
          </c:extLst>
        </c:ser>
        <c:ser>
          <c:idx val="1"/>
          <c:order val="1"/>
          <c:tx>
            <c:strRef>
              <c:f>'Par mode'!$I$3</c:f>
              <c:strCache>
                <c:ptCount val="1"/>
                <c:pt idx="0">
                  <c:v>Retrait uniquement DAB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 mode'!$J$1:$L$1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'Par mode'!$J$3:$L$3</c:f>
              <c:numCache>
                <c:formatCode>0%</c:formatCode>
                <c:ptCount val="3"/>
                <c:pt idx="0">
                  <c:v>0.1</c:v>
                </c:pt>
                <c:pt idx="1">
                  <c:v>0.15</c:v>
                </c:pt>
                <c:pt idx="2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E1-4501-B869-E4F42EF91775}"/>
            </c:ext>
          </c:extLst>
        </c:ser>
        <c:ser>
          <c:idx val="2"/>
          <c:order val="2"/>
          <c:tx>
            <c:strRef>
              <c:f>'Par mode'!$I$4</c:f>
              <c:strCache>
                <c:ptCount val="1"/>
                <c:pt idx="0">
                  <c:v>Retrait aux deux lieux   -DAB et Guichet PP-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 mode'!$J$1:$L$1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'Par mode'!$J$4:$L$4</c:f>
              <c:numCache>
                <c:formatCode>0%</c:formatCode>
                <c:ptCount val="3"/>
                <c:pt idx="0">
                  <c:v>0.37</c:v>
                </c:pt>
                <c:pt idx="1">
                  <c:v>0.71</c:v>
                </c:pt>
                <c:pt idx="2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E1-4501-B869-E4F42EF91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78976"/>
        <c:axId val="287280512"/>
      </c:barChart>
      <c:catAx>
        <c:axId val="2872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80512"/>
        <c:crosses val="autoZero"/>
        <c:auto val="1"/>
        <c:lblAlgn val="ctr"/>
        <c:lblOffset val="100"/>
        <c:noMultiLvlLbl val="0"/>
      </c:catAx>
      <c:valAx>
        <c:axId val="2872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78976"/>
        <c:crosses val="autoZero"/>
        <c:crossBetween val="between"/>
        <c:majorUnit val="0.2"/>
        <c:min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007466261287476E-3"/>
          <c:y val="3.1504473543017074E-2"/>
          <c:w val="0.99619925337387127"/>
          <c:h val="0.15827409695335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 mode2'!$A$2</c:f>
              <c:strCache>
                <c:ptCount val="1"/>
                <c:pt idx="0">
                  <c:v>Retrait DAB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 mode2'!$B$1:$D$1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'Par mode2'!$B$2:$D$2</c:f>
              <c:numCache>
                <c:formatCode>0%</c:formatCode>
                <c:ptCount val="3"/>
                <c:pt idx="0">
                  <c:v>1</c:v>
                </c:pt>
                <c:pt idx="1">
                  <c:v>0.86</c:v>
                </c:pt>
                <c:pt idx="2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36-412F-8DBE-7B2D8E4E5DDC}"/>
            </c:ext>
          </c:extLst>
        </c:ser>
        <c:ser>
          <c:idx val="1"/>
          <c:order val="1"/>
          <c:tx>
            <c:strRef>
              <c:f>'Par mode2'!$A$3</c:f>
              <c:strCache>
                <c:ptCount val="1"/>
                <c:pt idx="0">
                  <c:v>Retrait Guichet 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 mode2'!$B$1:$D$1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'Par mode2'!$B$3:$D$3</c:f>
              <c:numCache>
                <c:formatCode>0%</c:formatCode>
                <c:ptCount val="3"/>
                <c:pt idx="0">
                  <c:v>0.78</c:v>
                </c:pt>
                <c:pt idx="1">
                  <c:v>0.14000000000000001</c:v>
                </c:pt>
                <c:pt idx="2">
                  <c:v>0.54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36-412F-8DBE-7B2D8E4E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341568"/>
        <c:axId val="287343360"/>
      </c:barChart>
      <c:catAx>
        <c:axId val="2873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343360"/>
        <c:crosses val="autoZero"/>
        <c:auto val="1"/>
        <c:lblAlgn val="ctr"/>
        <c:lblOffset val="100"/>
        <c:noMultiLvlLbl val="0"/>
      </c:catAx>
      <c:valAx>
        <c:axId val="2873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3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7801916294714E-2"/>
          <c:y val="0.18272507198736085"/>
          <c:w val="0.88744617374449108"/>
          <c:h val="0.7330234691537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'Guichet uniquement'!$B$21</c:f>
              <c:strCache>
                <c:ptCount val="1"/>
                <c:pt idx="0">
                  <c:v>Retrait Guichet (PP)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'Guichet uniquement'!$C$20:$D$20</c:f>
              <c:strCache>
                <c:ptCount val="2"/>
                <c:pt idx="0">
                  <c:v>Nbre Retraits</c:v>
                </c:pt>
                <c:pt idx="1">
                  <c:v>MNT Retraits</c:v>
                </c:pt>
              </c:strCache>
            </c:strRef>
          </c:cat>
          <c:val>
            <c:numRef>
              <c:f>'Guichet uniquement'!$C$21:$D$21</c:f>
              <c:numCache>
                <c:formatCode>0%</c:formatCode>
                <c:ptCount val="2"/>
                <c:pt idx="0">
                  <c:v>0.17072481077226448</c:v>
                </c:pt>
                <c:pt idx="1">
                  <c:v>0.59898807553371691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06-4D70-A2C0-1B4DC41637FD}"/>
            </c:ext>
          </c:extLst>
        </c:ser>
        <c:ser>
          <c:idx val="1"/>
          <c:order val="1"/>
          <c:tx>
            <c:strRef>
              <c:f>'Guichet uniquement'!$B$22</c:f>
              <c:strCache>
                <c:ptCount val="1"/>
                <c:pt idx="0">
                  <c:v>Retrait DAB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'Guichet uniquement'!$C$20:$D$20</c:f>
              <c:strCache>
                <c:ptCount val="2"/>
                <c:pt idx="0">
                  <c:v>Nbre Retraits</c:v>
                </c:pt>
                <c:pt idx="1">
                  <c:v>MNT Retraits</c:v>
                </c:pt>
              </c:strCache>
            </c:strRef>
          </c:cat>
          <c:val>
            <c:numRef>
              <c:f>'Guichet uniquement'!$C$22:$D$22</c:f>
              <c:numCache>
                <c:formatCode>0%</c:formatCode>
                <c:ptCount val="2"/>
                <c:pt idx="0">
                  <c:v>0.82927518922773547</c:v>
                </c:pt>
                <c:pt idx="1">
                  <c:v>0.40101192446628309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06-4D70-A2C0-1B4DC416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35776"/>
        <c:axId val="287458048"/>
      </c:barChart>
      <c:catAx>
        <c:axId val="2874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458048"/>
        <c:crosses val="autoZero"/>
        <c:auto val="1"/>
        <c:lblAlgn val="ctr"/>
        <c:lblOffset val="100"/>
        <c:noMultiLvlLbl val="0"/>
      </c:catAx>
      <c:valAx>
        <c:axId val="2874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43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7356375943034"/>
          <c:y val="4.4537199840311216E-2"/>
          <c:w val="0.59004461095115235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894651099647029E-2"/>
          <c:y val="0.26021940928270043"/>
          <c:w val="0.90481799257851392"/>
          <c:h val="0.66062952257550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'Avec carte'!$J$2</c:f>
              <c:strCache>
                <c:ptCount val="1"/>
                <c:pt idx="0">
                  <c:v>Retrait DAB et Guichet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'Avec carte'!$K$1:$P$1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'Avec carte'!$K$2:$P$2</c:f>
              <c:numCache>
                <c:formatCode>0%</c:formatCode>
                <c:ptCount val="3"/>
                <c:pt idx="0">
                  <c:v>0.71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D6-4B51-A3C5-D1BAB3A1B6E3}"/>
            </c:ext>
          </c:extLst>
        </c:ser>
        <c:ser>
          <c:idx val="1"/>
          <c:order val="1"/>
          <c:tx>
            <c:strRef>
              <c:f>'Avec carte'!$J$3</c:f>
              <c:strCache>
                <c:ptCount val="1"/>
                <c:pt idx="0">
                  <c:v> Retrait DAB uniquement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'Avec carte'!$K$1:$P$1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'Avec carte'!$K$3:$P$3</c:f>
              <c:numCache>
                <c:formatCode>0%</c:formatCode>
                <c:ptCount val="3"/>
                <c:pt idx="0">
                  <c:v>0.2</c:v>
                </c:pt>
                <c:pt idx="1">
                  <c:v>0.17</c:v>
                </c:pt>
                <c:pt idx="2">
                  <c:v>0.09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D6-4B51-A3C5-D1BAB3A1B6E3}"/>
            </c:ext>
          </c:extLst>
        </c:ser>
        <c:ser>
          <c:idx val="2"/>
          <c:order val="2"/>
          <c:tx>
            <c:strRef>
              <c:f>'Avec carte'!$J$4</c:f>
              <c:strCache>
                <c:ptCount val="1"/>
                <c:pt idx="0">
                  <c:v>Retrait Guichet uniquement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'Avec carte'!$K$1:$P$1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'Avec carte'!$K$4:$P$4</c:f>
              <c:numCache>
                <c:formatCode>0%</c:formatCode>
                <c:ptCount val="3"/>
                <c:pt idx="0">
                  <c:v>0.09</c:v>
                </c:pt>
                <c:pt idx="1">
                  <c:v>0.03</c:v>
                </c:pt>
                <c:pt idx="2">
                  <c:v>0.11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D6-4B51-A3C5-D1BAB3A1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89248"/>
        <c:axId val="288790784"/>
      </c:barChart>
      <c:catAx>
        <c:axId val="2887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790784"/>
        <c:crosses val="autoZero"/>
        <c:auto val="1"/>
        <c:lblAlgn val="ctr"/>
        <c:lblOffset val="100"/>
        <c:noMultiLvlLbl val="0"/>
      </c:catAx>
      <c:valAx>
        <c:axId val="288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789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74187709294958"/>
          <c:y val="9.1138443137645769E-2"/>
          <c:w val="0.62070015386007782"/>
          <c:h val="0.14599235855011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75818483215918E-2"/>
          <c:y val="0.19471331389698737"/>
          <c:w val="0.8992013744992402"/>
          <c:h val="0.71948149338475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'Avec carte'!$A$16</c:f>
              <c:strCache>
                <c:ptCount val="1"/>
                <c:pt idx="0">
                  <c:v>Clients avec cartes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'Avec carte'!$B$15:$D$15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'Avec carte'!$B$16:$D$16</c:f>
              <c:numCache>
                <c:formatCode>0%</c:formatCode>
                <c:ptCount val="3"/>
                <c:pt idx="0">
                  <c:v>0.52711388880164989</c:v>
                </c:pt>
                <c:pt idx="1">
                  <c:v>0.88143594458490926</c:v>
                </c:pt>
                <c:pt idx="2">
                  <c:v>0.56842962553735799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15-4417-A62F-5E235690D78B}"/>
            </c:ext>
          </c:extLst>
        </c:ser>
        <c:ser>
          <c:idx val="1"/>
          <c:order val="1"/>
          <c:tx>
            <c:strRef>
              <c:f>'Avec carte'!$A$17</c:f>
              <c:strCache>
                <c:ptCount val="1"/>
                <c:pt idx="0">
                  <c:v>Clients sans carte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'Avec carte'!$B$15:$D$15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'Avec carte'!$B$17:$D$17</c:f>
              <c:numCache>
                <c:formatCode>0%</c:formatCode>
                <c:ptCount val="3"/>
                <c:pt idx="0">
                  <c:v>0.47288611119835011</c:v>
                </c:pt>
                <c:pt idx="1">
                  <c:v>0.1185640554150908</c:v>
                </c:pt>
                <c:pt idx="2">
                  <c:v>0.43157037446264196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15-4417-A62F-5E235690D78B}"/>
            </c:ext>
          </c:extLst>
        </c:ser>
        <c:ser>
          <c:idx val="2"/>
          <c:order val="2"/>
          <c:tx>
            <c:strRef>
              <c:f>'Avec carte'!$A$18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'Avec carte'!$B$15:$D$15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'Avec carte'!$B$18:$D$18</c:f>
              <c:numCache>
                <c:formatCode>0%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15-4417-A62F-5E235690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62592"/>
        <c:axId val="288864128"/>
      </c:barChart>
      <c:catAx>
        <c:axId val="2888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64128"/>
        <c:crosses val="autoZero"/>
        <c:auto val="1"/>
        <c:lblAlgn val="ctr"/>
        <c:lblOffset val="100"/>
        <c:noMultiLvlLbl val="0"/>
      </c:catAx>
      <c:valAx>
        <c:axId val="288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625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85495234148362"/>
          <c:y val="4.0329958755155597E-2"/>
          <c:w val="0.42344799005387485"/>
          <c:h val="6.5598126764766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'BT&amp;BL'!$A$2</c:f>
              <c:strCache>
                <c:ptCount val="1"/>
                <c:pt idx="0">
                  <c:v>Retrait DAB autres banques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'BT&amp;BL'!$B$1:$D$1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'BT&amp;BL'!$B$2:$D$2</c:f>
              <c:numCache>
                <c:formatCode>0%</c:formatCode>
                <c:ptCount val="3"/>
                <c:pt idx="0">
                  <c:v>0.77</c:v>
                </c:pt>
                <c:pt idx="1">
                  <c:v>0.31</c:v>
                </c:pt>
                <c:pt idx="2">
                  <c:v>0.28000000000000003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8D-4083-8A47-24602AB1BA2D}"/>
            </c:ext>
          </c:extLst>
        </c:ser>
        <c:ser>
          <c:idx val="1"/>
          <c:order val="1"/>
          <c:tx>
            <c:strRef>
              <c:f>'BT&amp;BL'!$A$3</c:f>
              <c:strCache>
                <c:ptCount val="1"/>
                <c:pt idx="0">
                  <c:v>Retrait DAB Banque de Tunisie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'BT&amp;BL'!$B$1:$D$1</c:f>
              <c:strCache>
                <c:ptCount val="3"/>
                <c:pt idx="0">
                  <c:v>Nbre Cptes</c:v>
                </c:pt>
                <c:pt idx="1">
                  <c:v>Nbre Retraits</c:v>
                </c:pt>
                <c:pt idx="2">
                  <c:v>MNT retraits</c:v>
                </c:pt>
              </c:strCache>
            </c:strRef>
          </c:cat>
          <c:val>
            <c:numRef>
              <c:f>'BT&amp;BL'!$B$3:$D$3</c:f>
              <c:numCache>
                <c:formatCode>0%</c:formatCode>
                <c:ptCount val="3"/>
                <c:pt idx="0">
                  <c:v>0.96</c:v>
                </c:pt>
                <c:pt idx="1">
                  <c:v>0.69</c:v>
                </c:pt>
                <c:pt idx="2">
                  <c:v>0.72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8D-4083-8A47-24602AB1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924032"/>
        <c:axId val="288925568"/>
      </c:barChart>
      <c:catAx>
        <c:axId val="2889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25568"/>
        <c:crosses val="autoZero"/>
        <c:auto val="1"/>
        <c:lblAlgn val="ctr"/>
        <c:lblOffset val="100"/>
        <c:noMultiLvlLbl val="0"/>
      </c:catAx>
      <c:valAx>
        <c:axId val="2889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99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238845144357"/>
          <c:y val="3.7615193934091531E-2"/>
          <c:w val="0.75820863568524532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99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0099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6</xdr:row>
      <xdr:rowOff>276225</xdr:rowOff>
    </xdr:from>
    <xdr:to>
      <xdr:col>6</xdr:col>
      <xdr:colOff>457200</xdr:colOff>
      <xdr:row>15</xdr:row>
      <xdr:rowOff>276225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6</xdr:row>
      <xdr:rowOff>247650</xdr:rowOff>
    </xdr:from>
    <xdr:to>
      <xdr:col>13</xdr:col>
      <xdr:colOff>323850</xdr:colOff>
      <xdr:row>15</xdr:row>
      <xdr:rowOff>247650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395287</xdr:colOff>
      <xdr:row>3</xdr:row>
      <xdr:rowOff>142875</xdr:rowOff>
    </xdr:from>
    <xdr:to>
      <xdr:col>18</xdr:col>
      <xdr:colOff>85725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18</xdr:row>
      <xdr:rowOff>0</xdr:rowOff>
    </xdr:from>
    <xdr:to>
      <xdr:col>17</xdr:col>
      <xdr:colOff>414337</xdr:colOff>
      <xdr:row>32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395287</xdr:colOff>
      <xdr:row>34</xdr:row>
      <xdr:rowOff>47625</xdr:rowOff>
    </xdr:from>
    <xdr:to>
      <xdr:col>17</xdr:col>
      <xdr:colOff>395287</xdr:colOff>
      <xdr:row>48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990599</xdr:colOff>
      <xdr:row>13</xdr:row>
      <xdr:rowOff>28575</xdr:rowOff>
    </xdr:from>
    <xdr:to>
      <xdr:col>4</xdr:col>
      <xdr:colOff>704850</xdr:colOff>
      <xdr:row>30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4</xdr:row>
      <xdr:rowOff>304800</xdr:rowOff>
    </xdr:from>
    <xdr:to>
      <xdr:col>14</xdr:col>
      <xdr:colOff>685800</xdr:colOff>
      <xdr:row>22</xdr:row>
      <xdr:rowOff>323850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9</xdr:row>
      <xdr:rowOff>0</xdr:rowOff>
    </xdr:from>
    <xdr:to>
      <xdr:col>5</xdr:col>
      <xdr:colOff>147637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24</xdr:row>
      <xdr:rowOff>142874</xdr:rowOff>
    </xdr:from>
    <xdr:to>
      <xdr:col>8</xdr:col>
      <xdr:colOff>419100</xdr:colOff>
      <xdr:row>40</xdr:row>
      <xdr:rowOff>38099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1771650</xdr:colOff>
      <xdr:row>7</xdr:row>
      <xdr:rowOff>200024</xdr:rowOff>
    </xdr:from>
    <xdr:to>
      <xdr:col>19</xdr:col>
      <xdr:colOff>47625</xdr:colOff>
      <xdr:row>21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17</xdr:row>
      <xdr:rowOff>238124</xdr:rowOff>
    </xdr:from>
    <xdr:to>
      <xdr:col>9</xdr:col>
      <xdr:colOff>114300</xdr:colOff>
      <xdr:row>29</xdr:row>
      <xdr:rowOff>190499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11</xdr:row>
      <xdr:rowOff>38100</xdr:rowOff>
    </xdr:from>
    <xdr:to>
      <xdr:col>7</xdr:col>
      <xdr:colOff>752475</xdr:colOff>
      <xdr:row>28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2371725</xdr:colOff>
      <xdr:row>11</xdr:row>
      <xdr:rowOff>38100</xdr:rowOff>
    </xdr:from>
    <xdr:to>
      <xdr:col>13</xdr:col>
      <xdr:colOff>581024</xdr:colOff>
      <xdr:row>39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328612</xdr:colOff>
      <xdr:row>13</xdr:row>
      <xdr:rowOff>142875</xdr:rowOff>
    </xdr:from>
    <xdr:to>
      <xdr:col>36</xdr:col>
      <xdr:colOff>523875</xdr:colOff>
      <xdr:row>33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452436</xdr:colOff>
      <xdr:row>18</xdr:row>
      <xdr:rowOff>114299</xdr:rowOff>
    </xdr:from>
    <xdr:to>
      <xdr:col>42</xdr:col>
      <xdr:colOff>704849</xdr:colOff>
      <xdr:row>32</xdr:row>
      <xdr:rowOff>123824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LILA/Desktop/Ch&#232;ques%20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s les retraits"/>
      <sheetName val="Réartition Retraits DAB-PP"/>
      <sheetName val="RET PP"/>
      <sheetName val="RET PP Palier"/>
      <sheetName val="RET PP Type Personne"/>
      <sheetName val="RET PP EQUIP"/>
      <sheetName val="Récap RET PP, client carte"/>
      <sheetName val="RET PP uniquement, client carte"/>
      <sheetName val="RET PP, client carte"/>
      <sheetName val="Retraits DAB"/>
      <sheetName val="DAB Palier Nbre"/>
      <sheetName val="DAB palier MNT"/>
      <sheetName val="Les_retraits_DAB_BT_par_com (2"/>
      <sheetName val="Les retraits GUI par compte"/>
      <sheetName val="Les retraits GUI par compte (2"/>
      <sheetName val="Guichet seulement"/>
      <sheetName val="DAB seulement"/>
      <sheetName val="Les_retraits_DAB_par_compte"/>
      <sheetName val="Feuil4"/>
      <sheetName val="Copie_de_Comptes_avec_chèques"/>
      <sheetName val="Feuil1"/>
      <sheetName val="Feuil14"/>
      <sheetName val="Feuil13"/>
    </sheetNames>
    <sheetDataSet>
      <sheetData sheetId="0"/>
      <sheetData sheetId="1"/>
      <sheetData sheetId="2">
        <row r="23">
          <cell r="D23">
            <v>1250566</v>
          </cell>
          <cell r="F23">
            <v>1702708952.3539996</v>
          </cell>
          <cell r="H23">
            <v>1123706</v>
          </cell>
          <cell r="I23">
            <v>0.89855793296795217</v>
          </cell>
          <cell r="J23">
            <v>1541910949.6629999</v>
          </cell>
          <cell r="K23">
            <v>0.90556342440750304</v>
          </cell>
          <cell r="L23">
            <v>126860</v>
          </cell>
          <cell r="M23">
            <v>0.10144206703204789</v>
          </cell>
          <cell r="N23">
            <v>160798002.69099998</v>
          </cell>
          <cell r="O23">
            <v>9.4436575592497074E-2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F3">
            <v>3298883</v>
          </cell>
          <cell r="H3">
            <v>488050436.33899999</v>
          </cell>
          <cell r="L3">
            <v>1012149</v>
          </cell>
          <cell r="N3">
            <v>136284866.33899999</v>
          </cell>
          <cell r="R3">
            <v>2286734</v>
          </cell>
          <cell r="T3">
            <v>351765570</v>
          </cell>
        </row>
        <row r="4">
          <cell r="F4">
            <v>71406</v>
          </cell>
          <cell r="H4">
            <v>11619296.441</v>
          </cell>
          <cell r="L4">
            <v>28114</v>
          </cell>
          <cell r="N4">
            <v>4586896.4409999996</v>
          </cell>
          <cell r="R4">
            <v>43292</v>
          </cell>
          <cell r="T4">
            <v>7032400</v>
          </cell>
        </row>
        <row r="5">
          <cell r="F5">
            <v>61792</v>
          </cell>
          <cell r="H5">
            <v>5730721.7699999996</v>
          </cell>
          <cell r="L5">
            <v>11801</v>
          </cell>
          <cell r="N5">
            <v>1018401.77</v>
          </cell>
          <cell r="R5">
            <v>49991</v>
          </cell>
          <cell r="T5">
            <v>4712320</v>
          </cell>
        </row>
        <row r="6">
          <cell r="F6">
            <v>8248</v>
          </cell>
          <cell r="H6">
            <v>1748416.98</v>
          </cell>
          <cell r="L6">
            <v>3688</v>
          </cell>
          <cell r="N6">
            <v>795716.98</v>
          </cell>
          <cell r="R6">
            <v>4560</v>
          </cell>
          <cell r="T6">
            <v>952700</v>
          </cell>
        </row>
        <row r="7">
          <cell r="F7">
            <v>1004</v>
          </cell>
          <cell r="H7">
            <v>186663.64</v>
          </cell>
          <cell r="L7">
            <v>465</v>
          </cell>
          <cell r="N7">
            <v>73563.64</v>
          </cell>
          <cell r="R7">
            <v>539</v>
          </cell>
          <cell r="T7">
            <v>113100</v>
          </cell>
        </row>
        <row r="8">
          <cell r="F8">
            <v>8</v>
          </cell>
          <cell r="H8">
            <v>2314.9</v>
          </cell>
          <cell r="L8">
            <v>8</v>
          </cell>
          <cell r="N8">
            <v>2314.9</v>
          </cell>
        </row>
        <row r="9">
          <cell r="F9">
            <v>159</v>
          </cell>
          <cell r="H9">
            <v>24379.9</v>
          </cell>
          <cell r="L9">
            <v>136</v>
          </cell>
          <cell r="N9">
            <v>21499.9</v>
          </cell>
          <cell r="R9">
            <v>23</v>
          </cell>
          <cell r="T9">
            <v>2880</v>
          </cell>
        </row>
        <row r="10">
          <cell r="F10">
            <v>595</v>
          </cell>
          <cell r="H10">
            <v>122013.7</v>
          </cell>
          <cell r="L10">
            <v>305</v>
          </cell>
          <cell r="N10">
            <v>63393.7</v>
          </cell>
          <cell r="R10">
            <v>290</v>
          </cell>
          <cell r="T10">
            <v>58620</v>
          </cell>
        </row>
        <row r="11">
          <cell r="F11">
            <v>2772</v>
          </cell>
          <cell r="H11">
            <v>429536.65</v>
          </cell>
          <cell r="L11">
            <v>1300</v>
          </cell>
          <cell r="N11">
            <v>177376.65</v>
          </cell>
          <cell r="R11">
            <v>1472</v>
          </cell>
          <cell r="T11">
            <v>252160</v>
          </cell>
        </row>
        <row r="12">
          <cell r="F12">
            <v>87538</v>
          </cell>
          <cell r="H12">
            <v>10303882.379999999</v>
          </cell>
          <cell r="L12">
            <v>25790</v>
          </cell>
          <cell r="N12">
            <v>3142572.38</v>
          </cell>
          <cell r="R12">
            <v>61748</v>
          </cell>
          <cell r="T12">
            <v>7161310</v>
          </cell>
        </row>
        <row r="13">
          <cell r="F13">
            <v>95</v>
          </cell>
          <cell r="H13">
            <v>12597.85</v>
          </cell>
          <cell r="L13">
            <v>36</v>
          </cell>
          <cell r="N13">
            <v>3997.85</v>
          </cell>
          <cell r="R13">
            <v>59</v>
          </cell>
          <cell r="T13">
            <v>8600</v>
          </cell>
        </row>
        <row r="14">
          <cell r="F14">
            <v>2634</v>
          </cell>
          <cell r="H14">
            <v>121867.42</v>
          </cell>
          <cell r="L14">
            <v>730</v>
          </cell>
          <cell r="N14">
            <v>29957.42</v>
          </cell>
          <cell r="R14">
            <v>1904</v>
          </cell>
          <cell r="T14">
            <v>91910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3" sqref="A3"/>
    </sheetView>
  </sheetViews>
  <sheetFormatPr baseColWidth="10" defaultRowHeight="24" customHeight="1" x14ac:dyDescent="0.25"/>
  <cols>
    <col min="1" max="1" width="22.7109375" customWidth="1"/>
    <col min="6" max="6" width="15.5703125" customWidth="1"/>
    <col min="9" max="9" width="21.5703125" customWidth="1"/>
  </cols>
  <sheetData>
    <row r="1" spans="1:12" ht="24" customHeight="1" x14ac:dyDescent="0.25">
      <c r="A1" s="1"/>
      <c r="B1" s="120" t="s">
        <v>0</v>
      </c>
      <c r="C1" s="120"/>
      <c r="D1" s="120" t="s">
        <v>1</v>
      </c>
      <c r="E1" s="120"/>
      <c r="F1" s="120" t="s">
        <v>2</v>
      </c>
      <c r="G1" s="120"/>
      <c r="I1" s="1"/>
      <c r="J1" s="2" t="s">
        <v>3</v>
      </c>
      <c r="K1" s="2" t="s">
        <v>1</v>
      </c>
      <c r="L1" s="2" t="s">
        <v>2</v>
      </c>
    </row>
    <row r="2" spans="1:12" ht="24" customHeight="1" x14ac:dyDescent="0.25">
      <c r="A2" s="3" t="s">
        <v>4</v>
      </c>
      <c r="B2" s="4">
        <v>191046</v>
      </c>
      <c r="C2" s="5">
        <v>1</v>
      </c>
      <c r="D2" s="4">
        <v>4785700</v>
      </c>
      <c r="E2" s="5">
        <v>1</v>
      </c>
      <c r="F2" s="6" t="s">
        <v>5</v>
      </c>
      <c r="G2" s="5">
        <v>1</v>
      </c>
      <c r="I2" s="3" t="s">
        <v>6</v>
      </c>
      <c r="J2" s="7">
        <v>0.9</v>
      </c>
      <c r="K2" s="7">
        <v>0.26</v>
      </c>
      <c r="L2" s="7">
        <v>0.77</v>
      </c>
    </row>
    <row r="3" spans="1:12" ht="24" customHeight="1" x14ac:dyDescent="0.25">
      <c r="A3" s="3" t="s">
        <v>6</v>
      </c>
      <c r="B3" s="4">
        <v>171021</v>
      </c>
      <c r="C3" s="7">
        <v>0.9</v>
      </c>
      <c r="D3" s="4">
        <v>1250566</v>
      </c>
      <c r="E3" s="7">
        <v>0.26</v>
      </c>
      <c r="F3" s="4">
        <v>1702708952</v>
      </c>
      <c r="G3" s="7">
        <v>0.77</v>
      </c>
      <c r="I3" s="3" t="s">
        <v>7</v>
      </c>
      <c r="J3" s="5">
        <v>0.48</v>
      </c>
      <c r="K3" s="5">
        <v>0.74</v>
      </c>
      <c r="L3" s="5">
        <v>0.23</v>
      </c>
    </row>
    <row r="4" spans="1:12" ht="24" customHeight="1" x14ac:dyDescent="0.25">
      <c r="A4" s="3" t="s">
        <v>7</v>
      </c>
      <c r="B4" s="4">
        <v>91203</v>
      </c>
      <c r="C4" s="5">
        <v>0.48</v>
      </c>
      <c r="D4" s="4">
        <v>3535134</v>
      </c>
      <c r="E4" s="5">
        <v>0.74</v>
      </c>
      <c r="F4" s="4">
        <v>518352128</v>
      </c>
      <c r="G4" s="5">
        <v>0.23</v>
      </c>
      <c r="I4" s="3"/>
      <c r="J4" s="5"/>
      <c r="K4" s="5"/>
      <c r="L4" s="5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O60"/>
  <sheetViews>
    <sheetView topLeftCell="AB5" zoomScaleNormal="100" workbookViewId="0">
      <selection activeCell="AL15" sqref="AL15:AN20"/>
    </sheetView>
  </sheetViews>
  <sheetFormatPr baseColWidth="10" defaultColWidth="12" defaultRowHeight="16.5" customHeight="1" x14ac:dyDescent="0.2"/>
  <cols>
    <col min="1" max="1" width="4.85546875" style="33" customWidth="1"/>
    <col min="2" max="2" width="43.42578125" style="33" customWidth="1"/>
    <col min="3" max="3" width="12.28515625" style="33" bestFit="1" customWidth="1"/>
    <col min="4" max="20" width="12" style="33"/>
    <col min="21" max="21" width="26.7109375" style="33" customWidth="1"/>
    <col min="22" max="22" width="12.28515625" style="33" customWidth="1"/>
    <col min="23" max="23" width="24.7109375" style="33" customWidth="1"/>
    <col min="24" max="24" width="11.28515625" style="33" hidden="1" customWidth="1"/>
    <col min="25" max="25" width="11.140625" style="33" customWidth="1"/>
    <col min="26" max="26" width="14.42578125" style="33" hidden="1" customWidth="1"/>
    <col min="27" max="38" width="11.28515625" style="33" customWidth="1"/>
    <col min="39" max="16384" width="12" style="33"/>
  </cols>
  <sheetData>
    <row r="1" spans="1:41" ht="16.5" customHeight="1" x14ac:dyDescent="0.2">
      <c r="A1" s="66" t="s">
        <v>87</v>
      </c>
    </row>
    <row r="2" spans="1:41" ht="16.5" customHeight="1" x14ac:dyDescent="0.2">
      <c r="U2" s="130" t="s">
        <v>86</v>
      </c>
      <c r="V2" s="128" t="s">
        <v>85</v>
      </c>
      <c r="W2" s="128" t="s">
        <v>84</v>
      </c>
      <c r="X2" s="128" t="s">
        <v>83</v>
      </c>
      <c r="Y2" s="128" t="s">
        <v>82</v>
      </c>
      <c r="Z2" s="128" t="s">
        <v>81</v>
      </c>
      <c r="AA2" s="128" t="s">
        <v>80</v>
      </c>
      <c r="AB2" s="128" t="s">
        <v>79</v>
      </c>
      <c r="AC2" s="128" t="s">
        <v>78</v>
      </c>
      <c r="AD2" s="128" t="s">
        <v>77</v>
      </c>
      <c r="AE2" s="128" t="s">
        <v>76</v>
      </c>
      <c r="AF2" s="128" t="s">
        <v>75</v>
      </c>
      <c r="AG2" s="128" t="s">
        <v>74</v>
      </c>
      <c r="AH2" s="128" t="s">
        <v>73</v>
      </c>
      <c r="AI2" s="128" t="s">
        <v>72</v>
      </c>
      <c r="AJ2" s="128" t="s">
        <v>71</v>
      </c>
      <c r="AK2" s="128" t="s">
        <v>70</v>
      </c>
      <c r="AL2" s="128" t="s">
        <v>69</v>
      </c>
    </row>
    <row r="3" spans="1:41" s="62" customFormat="1" ht="31.5" customHeight="1" x14ac:dyDescent="0.2">
      <c r="A3" s="64"/>
      <c r="B3" s="64"/>
      <c r="C3" s="63" t="s">
        <v>85</v>
      </c>
      <c r="D3" s="63" t="s">
        <v>84</v>
      </c>
      <c r="E3" s="63" t="s">
        <v>83</v>
      </c>
      <c r="F3" s="63" t="s">
        <v>82</v>
      </c>
      <c r="G3" s="63" t="s">
        <v>81</v>
      </c>
      <c r="H3" s="63" t="s">
        <v>80</v>
      </c>
      <c r="I3" s="63" t="s">
        <v>79</v>
      </c>
      <c r="J3" s="63" t="s">
        <v>78</v>
      </c>
      <c r="K3" s="63" t="s">
        <v>77</v>
      </c>
      <c r="L3" s="63" t="s">
        <v>76</v>
      </c>
      <c r="M3" s="63" t="s">
        <v>75</v>
      </c>
      <c r="N3" s="63" t="s">
        <v>74</v>
      </c>
      <c r="O3" s="63" t="s">
        <v>73</v>
      </c>
      <c r="P3" s="63" t="s">
        <v>72</v>
      </c>
      <c r="Q3" s="63" t="s">
        <v>71</v>
      </c>
      <c r="R3" s="63" t="s">
        <v>70</v>
      </c>
      <c r="S3" s="63" t="s">
        <v>69</v>
      </c>
      <c r="U3" s="130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</row>
    <row r="4" spans="1:41" ht="16.5" customHeight="1" x14ac:dyDescent="0.2">
      <c r="A4" s="59">
        <v>47</v>
      </c>
      <c r="B4" s="60" t="s">
        <v>68</v>
      </c>
      <c r="C4" s="58">
        <v>341588</v>
      </c>
      <c r="D4" s="59">
        <v>78268</v>
      </c>
      <c r="E4" s="59">
        <v>53443</v>
      </c>
      <c r="F4" s="59">
        <v>33196</v>
      </c>
      <c r="G4" s="59">
        <v>19099</v>
      </c>
      <c r="H4" s="59">
        <v>30663</v>
      </c>
      <c r="I4" s="59">
        <v>9991</v>
      </c>
      <c r="J4" s="59">
        <v>7207</v>
      </c>
      <c r="K4" s="59">
        <v>5501</v>
      </c>
      <c r="L4" s="59">
        <v>2874</v>
      </c>
      <c r="M4" s="59">
        <v>25444</v>
      </c>
      <c r="N4" s="59">
        <v>15294</v>
      </c>
      <c r="O4" s="59">
        <v>16257</v>
      </c>
      <c r="P4" s="59">
        <v>13152</v>
      </c>
      <c r="Q4" s="59">
        <v>6204</v>
      </c>
      <c r="R4" s="59">
        <v>7020</v>
      </c>
      <c r="S4" s="59">
        <v>17975</v>
      </c>
      <c r="U4" s="57" t="s">
        <v>67</v>
      </c>
      <c r="V4" s="37">
        <v>341938</v>
      </c>
      <c r="W4" s="19">
        <v>78324</v>
      </c>
      <c r="X4" s="19">
        <v>53463</v>
      </c>
      <c r="Y4" s="19">
        <v>33208</v>
      </c>
      <c r="Z4" s="19">
        <v>19104</v>
      </c>
      <c r="AA4" s="19">
        <v>30677</v>
      </c>
      <c r="AB4" s="19">
        <v>10003</v>
      </c>
      <c r="AC4" s="19">
        <v>7209</v>
      </c>
      <c r="AD4" s="19">
        <v>5503</v>
      </c>
      <c r="AE4" s="19">
        <v>2876</v>
      </c>
      <c r="AF4" s="19">
        <v>25465</v>
      </c>
      <c r="AG4" s="19">
        <v>15314</v>
      </c>
      <c r="AH4" s="19">
        <v>16279</v>
      </c>
      <c r="AI4" s="19">
        <v>13177</v>
      </c>
      <c r="AJ4" s="19">
        <v>6215</v>
      </c>
      <c r="AK4" s="19">
        <v>7041</v>
      </c>
      <c r="AL4" s="19">
        <v>18080</v>
      </c>
    </row>
    <row r="5" spans="1:41" ht="16.5" customHeight="1" x14ac:dyDescent="0.2">
      <c r="A5" s="59">
        <v>40</v>
      </c>
      <c r="B5" s="60" t="s">
        <v>66</v>
      </c>
      <c r="C5" s="58">
        <v>315</v>
      </c>
      <c r="D5" s="59">
        <v>50</v>
      </c>
      <c r="E5" s="59">
        <v>17</v>
      </c>
      <c r="F5" s="59">
        <v>12</v>
      </c>
      <c r="G5" s="59">
        <v>5</v>
      </c>
      <c r="H5" s="59">
        <v>13</v>
      </c>
      <c r="I5" s="59">
        <v>11</v>
      </c>
      <c r="J5" s="59">
        <v>2</v>
      </c>
      <c r="K5" s="59">
        <v>2</v>
      </c>
      <c r="L5" s="59">
        <v>1</v>
      </c>
      <c r="M5" s="59">
        <v>18</v>
      </c>
      <c r="N5" s="59">
        <v>17</v>
      </c>
      <c r="O5" s="59">
        <v>22</v>
      </c>
      <c r="P5" s="59">
        <v>23</v>
      </c>
      <c r="Q5" s="59">
        <v>8</v>
      </c>
      <c r="R5" s="59">
        <v>19</v>
      </c>
      <c r="S5" s="59">
        <v>95</v>
      </c>
      <c r="U5" s="61" t="s">
        <v>65</v>
      </c>
      <c r="V5" s="37">
        <v>903481</v>
      </c>
      <c r="W5" s="19">
        <v>180707</v>
      </c>
      <c r="X5" s="19">
        <v>122705</v>
      </c>
      <c r="Y5" s="19">
        <v>87876</v>
      </c>
      <c r="Z5" s="19">
        <v>66295</v>
      </c>
      <c r="AA5" s="19">
        <v>90959</v>
      </c>
      <c r="AB5" s="19">
        <v>50287</v>
      </c>
      <c r="AC5" s="19">
        <v>38647</v>
      </c>
      <c r="AD5" s="19">
        <v>29033</v>
      </c>
      <c r="AE5" s="19">
        <v>18269</v>
      </c>
      <c r="AF5" s="19">
        <v>54268</v>
      </c>
      <c r="AG5" s="19">
        <v>49725</v>
      </c>
      <c r="AH5" s="19">
        <v>31456</v>
      </c>
      <c r="AI5" s="19">
        <v>25924</v>
      </c>
      <c r="AJ5" s="19">
        <v>12468</v>
      </c>
      <c r="AK5" s="19">
        <v>11974</v>
      </c>
      <c r="AL5" s="19">
        <v>32888</v>
      </c>
    </row>
    <row r="6" spans="1:41" ht="16.5" customHeight="1" x14ac:dyDescent="0.2">
      <c r="A6" s="59">
        <v>41</v>
      </c>
      <c r="B6" s="60" t="s">
        <v>64</v>
      </c>
      <c r="C6" s="58">
        <v>30</v>
      </c>
      <c r="D6" s="59">
        <v>2</v>
      </c>
      <c r="E6" s="59">
        <v>2</v>
      </c>
      <c r="F6" s="58"/>
      <c r="G6" s="58"/>
      <c r="H6" s="59">
        <v>1</v>
      </c>
      <c r="I6" s="59">
        <v>1</v>
      </c>
      <c r="J6" s="58"/>
      <c r="K6" s="58"/>
      <c r="L6" s="59">
        <v>1</v>
      </c>
      <c r="M6" s="59">
        <v>3</v>
      </c>
      <c r="N6" s="59">
        <v>3</v>
      </c>
      <c r="O6" s="58"/>
      <c r="P6" s="59">
        <v>2</v>
      </c>
      <c r="Q6" s="59">
        <v>3</v>
      </c>
      <c r="R6" s="59">
        <v>2</v>
      </c>
      <c r="S6" s="59">
        <v>10</v>
      </c>
      <c r="U6" s="61" t="s">
        <v>63</v>
      </c>
      <c r="V6" s="37">
        <v>5073</v>
      </c>
      <c r="W6" s="19">
        <v>284</v>
      </c>
      <c r="X6" s="19">
        <v>412</v>
      </c>
      <c r="Y6" s="19">
        <v>429</v>
      </c>
      <c r="Z6" s="19">
        <v>248</v>
      </c>
      <c r="AA6" s="19">
        <v>597</v>
      </c>
      <c r="AB6" s="19">
        <v>221</v>
      </c>
      <c r="AC6" s="19">
        <v>135</v>
      </c>
      <c r="AD6" s="19">
        <v>151</v>
      </c>
      <c r="AE6" s="19">
        <v>62</v>
      </c>
      <c r="AF6" s="19">
        <v>627</v>
      </c>
      <c r="AG6" s="19">
        <v>386</v>
      </c>
      <c r="AH6" s="19">
        <v>457</v>
      </c>
      <c r="AI6" s="19">
        <v>366</v>
      </c>
      <c r="AJ6" s="19">
        <v>169</v>
      </c>
      <c r="AK6" s="19">
        <v>142</v>
      </c>
      <c r="AL6" s="19">
        <v>387</v>
      </c>
    </row>
    <row r="7" spans="1:41" ht="16.5" customHeight="1" x14ac:dyDescent="0.2">
      <c r="A7" s="59">
        <v>39</v>
      </c>
      <c r="B7" s="60" t="s">
        <v>62</v>
      </c>
      <c r="C7" s="58">
        <v>5</v>
      </c>
      <c r="D7" s="59">
        <v>4</v>
      </c>
      <c r="E7" s="59">
        <v>1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  <c r="Q7" s="59"/>
      <c r="R7" s="58"/>
      <c r="S7" s="58"/>
      <c r="U7" s="57" t="s">
        <v>61</v>
      </c>
      <c r="V7" s="37">
        <v>49</v>
      </c>
      <c r="W7" s="19">
        <v>9</v>
      </c>
      <c r="X7" s="19">
        <v>2</v>
      </c>
      <c r="Y7" s="19">
        <v>1</v>
      </c>
      <c r="Z7" s="19">
        <v>2</v>
      </c>
      <c r="AA7" s="19">
        <v>4</v>
      </c>
      <c r="AB7" s="19">
        <v>2</v>
      </c>
      <c r="AC7" s="19">
        <v>1</v>
      </c>
      <c r="AD7" s="19"/>
      <c r="AE7" s="19">
        <v>1</v>
      </c>
      <c r="AF7" s="19">
        <v>3</v>
      </c>
      <c r="AG7" s="19">
        <v>6</v>
      </c>
      <c r="AH7" s="19"/>
      <c r="AI7" s="19">
        <v>4</v>
      </c>
      <c r="AJ7" s="19">
        <v>2</v>
      </c>
      <c r="AK7" s="19">
        <v>1</v>
      </c>
      <c r="AL7" s="19">
        <v>11</v>
      </c>
    </row>
    <row r="8" spans="1:41" ht="16.5" customHeight="1" x14ac:dyDescent="0.2">
      <c r="A8" s="52">
        <v>44</v>
      </c>
      <c r="B8" s="54" t="s">
        <v>60</v>
      </c>
      <c r="C8" s="53">
        <v>792730</v>
      </c>
      <c r="D8" s="52">
        <v>158202</v>
      </c>
      <c r="E8" s="52">
        <v>108532</v>
      </c>
      <c r="F8" s="52">
        <v>78852</v>
      </c>
      <c r="G8" s="52">
        <v>61478</v>
      </c>
      <c r="H8" s="52">
        <v>81998</v>
      </c>
      <c r="I8" s="52">
        <v>47158</v>
      </c>
      <c r="J8" s="52">
        <v>36234</v>
      </c>
      <c r="K8" s="52">
        <v>27063</v>
      </c>
      <c r="L8" s="52">
        <v>17176</v>
      </c>
      <c r="M8" s="52">
        <v>46326</v>
      </c>
      <c r="N8" s="52">
        <v>43708</v>
      </c>
      <c r="O8" s="52">
        <v>25332</v>
      </c>
      <c r="P8" s="52">
        <v>20312</v>
      </c>
      <c r="Q8" s="52">
        <v>9431</v>
      </c>
      <c r="R8" s="52">
        <v>8476</v>
      </c>
      <c r="S8" s="52">
        <v>22452</v>
      </c>
      <c r="U8" s="57" t="s">
        <v>59</v>
      </c>
      <c r="V8" s="37">
        <v>25</v>
      </c>
      <c r="W8" s="19">
        <v>23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>
        <v>2</v>
      </c>
    </row>
    <row r="9" spans="1:41" ht="16.5" customHeight="1" x14ac:dyDescent="0.2">
      <c r="A9" s="52">
        <v>35</v>
      </c>
      <c r="B9" s="54" t="s">
        <v>58</v>
      </c>
      <c r="C9" s="53">
        <v>69269</v>
      </c>
      <c r="D9" s="52">
        <v>5104</v>
      </c>
      <c r="E9" s="52">
        <v>5704</v>
      </c>
      <c r="F9" s="52">
        <v>4827</v>
      </c>
      <c r="G9" s="52">
        <v>2757</v>
      </c>
      <c r="H9" s="52">
        <v>6474</v>
      </c>
      <c r="I9" s="52">
        <v>2002</v>
      </c>
      <c r="J9" s="52">
        <v>1663</v>
      </c>
      <c r="K9" s="52">
        <v>1417</v>
      </c>
      <c r="L9" s="52">
        <v>778</v>
      </c>
      <c r="M9" s="52">
        <v>6883</v>
      </c>
      <c r="N9" s="52">
        <v>4914</v>
      </c>
      <c r="O9" s="52">
        <v>5573</v>
      </c>
      <c r="P9" s="52">
        <v>5109</v>
      </c>
      <c r="Q9" s="52">
        <v>2833</v>
      </c>
      <c r="R9" s="52">
        <v>3322</v>
      </c>
      <c r="S9" s="52">
        <v>9909</v>
      </c>
      <c r="U9" s="56" t="s">
        <v>57</v>
      </c>
      <c r="V9" s="35">
        <v>1250566</v>
      </c>
      <c r="W9" s="55">
        <v>259347</v>
      </c>
      <c r="X9" s="55">
        <v>176582</v>
      </c>
      <c r="Y9" s="55">
        <v>121514</v>
      </c>
      <c r="Z9" s="55">
        <v>85649</v>
      </c>
      <c r="AA9" s="55">
        <v>122237</v>
      </c>
      <c r="AB9" s="55">
        <v>60513</v>
      </c>
      <c r="AC9" s="55">
        <v>45992</v>
      </c>
      <c r="AD9" s="55">
        <v>34687</v>
      </c>
      <c r="AE9" s="55">
        <v>21208</v>
      </c>
      <c r="AF9" s="55">
        <v>80363</v>
      </c>
      <c r="AG9" s="55">
        <v>65431</v>
      </c>
      <c r="AH9" s="55">
        <v>48192</v>
      </c>
      <c r="AI9" s="55">
        <v>39471</v>
      </c>
      <c r="AJ9" s="55">
        <v>18854</v>
      </c>
      <c r="AK9" s="55">
        <v>19158</v>
      </c>
      <c r="AL9" s="55">
        <v>51368</v>
      </c>
    </row>
    <row r="10" spans="1:41" ht="16.5" customHeight="1" x14ac:dyDescent="0.2">
      <c r="A10" s="52">
        <v>68</v>
      </c>
      <c r="B10" s="54" t="s">
        <v>56</v>
      </c>
      <c r="C10" s="53">
        <v>41482</v>
      </c>
      <c r="D10" s="52">
        <v>17401</v>
      </c>
      <c r="E10" s="52">
        <v>8469</v>
      </c>
      <c r="F10" s="52">
        <v>4197</v>
      </c>
      <c r="G10" s="52">
        <v>2060</v>
      </c>
      <c r="H10" s="52">
        <v>2487</v>
      </c>
      <c r="I10" s="52">
        <v>1127</v>
      </c>
      <c r="J10" s="52">
        <v>750</v>
      </c>
      <c r="K10" s="52">
        <v>553</v>
      </c>
      <c r="L10" s="52">
        <v>315</v>
      </c>
      <c r="M10" s="52">
        <v>1059</v>
      </c>
      <c r="N10" s="52">
        <v>1103</v>
      </c>
      <c r="O10" s="52">
        <v>551</v>
      </c>
      <c r="P10" s="52">
        <v>503</v>
      </c>
      <c r="Q10" s="52">
        <v>204</v>
      </c>
      <c r="R10" s="52">
        <v>176</v>
      </c>
      <c r="S10" s="52">
        <v>527</v>
      </c>
      <c r="U10" s="51"/>
      <c r="V10" s="34">
        <v>1</v>
      </c>
      <c r="W10" s="50">
        <v>0.20738369666215137</v>
      </c>
      <c r="X10" s="50">
        <v>0.14120166388659214</v>
      </c>
      <c r="Y10" s="50">
        <v>9.7167202690621693E-2</v>
      </c>
      <c r="Z10" s="50">
        <v>6.8488188548225359E-2</v>
      </c>
      <c r="AA10" s="50">
        <v>9.7745340909636116E-2</v>
      </c>
      <c r="AB10" s="50">
        <v>4.8388489691867521E-2</v>
      </c>
      <c r="AC10" s="50">
        <v>3.6776947398218088E-2</v>
      </c>
      <c r="AD10" s="50">
        <v>2.7737040667985536E-2</v>
      </c>
      <c r="AE10" s="50">
        <v>1.6958721091089955E-2</v>
      </c>
      <c r="AF10" s="50">
        <v>6.4261302482236049E-2</v>
      </c>
      <c r="AG10" s="50">
        <v>5.2321109001843967E-2</v>
      </c>
      <c r="AH10" s="50">
        <v>3.8536150830903768E-2</v>
      </c>
      <c r="AI10" s="50">
        <v>3.1562508496152941E-2</v>
      </c>
      <c r="AJ10" s="50">
        <v>1.5076373418116277E-2</v>
      </c>
      <c r="AK10" s="50">
        <v>1.531946334699648E-2</v>
      </c>
      <c r="AL10" s="50">
        <v>4.1075800877362727E-2</v>
      </c>
    </row>
    <row r="11" spans="1:41" ht="16.5" customHeight="1" x14ac:dyDescent="0.2">
      <c r="A11" s="46">
        <v>48</v>
      </c>
      <c r="B11" s="48" t="s">
        <v>55</v>
      </c>
      <c r="C11" s="47">
        <v>3555</v>
      </c>
      <c r="D11" s="46">
        <v>153</v>
      </c>
      <c r="E11" s="46">
        <v>292</v>
      </c>
      <c r="F11" s="46">
        <v>315</v>
      </c>
      <c r="G11" s="46">
        <v>195</v>
      </c>
      <c r="H11" s="46">
        <v>449</v>
      </c>
      <c r="I11" s="46">
        <v>186</v>
      </c>
      <c r="J11" s="46">
        <v>102</v>
      </c>
      <c r="K11" s="46">
        <v>110</v>
      </c>
      <c r="L11" s="46">
        <v>44</v>
      </c>
      <c r="M11" s="46">
        <v>407</v>
      </c>
      <c r="N11" s="46">
        <v>283</v>
      </c>
      <c r="O11" s="46">
        <v>303</v>
      </c>
      <c r="P11" s="46">
        <v>254</v>
      </c>
      <c r="Q11" s="46">
        <v>130</v>
      </c>
      <c r="R11" s="46">
        <v>103</v>
      </c>
      <c r="S11" s="46">
        <v>229</v>
      </c>
    </row>
    <row r="12" spans="1:41" ht="16.5" customHeight="1" x14ac:dyDescent="0.2">
      <c r="A12" s="46">
        <v>45</v>
      </c>
      <c r="B12" s="48" t="s">
        <v>54</v>
      </c>
      <c r="C12" s="47">
        <v>344</v>
      </c>
      <c r="D12" s="46">
        <v>14</v>
      </c>
      <c r="E12" s="46">
        <v>19</v>
      </c>
      <c r="F12" s="46">
        <v>37</v>
      </c>
      <c r="G12" s="46">
        <v>15</v>
      </c>
      <c r="H12" s="46">
        <v>38</v>
      </c>
      <c r="I12" s="46">
        <v>8</v>
      </c>
      <c r="J12" s="46">
        <v>7</v>
      </c>
      <c r="K12" s="46">
        <v>11</v>
      </c>
      <c r="L12" s="46">
        <v>4</v>
      </c>
      <c r="M12" s="46">
        <v>54</v>
      </c>
      <c r="N12" s="46">
        <v>20</v>
      </c>
      <c r="O12" s="46">
        <v>42</v>
      </c>
      <c r="P12" s="46">
        <v>31</v>
      </c>
      <c r="Q12" s="46">
        <v>11</v>
      </c>
      <c r="R12" s="46">
        <v>7</v>
      </c>
      <c r="S12" s="46">
        <v>26</v>
      </c>
      <c r="U12" s="67"/>
      <c r="W12" s="131">
        <v>0.6119860926972267</v>
      </c>
      <c r="X12" s="131"/>
      <c r="Y12" s="131"/>
      <c r="Z12" s="131"/>
      <c r="AA12" s="131"/>
    </row>
    <row r="13" spans="1:41" ht="16.5" customHeight="1" x14ac:dyDescent="0.2">
      <c r="A13" s="46">
        <v>96</v>
      </c>
      <c r="B13" s="48" t="s">
        <v>53</v>
      </c>
      <c r="C13" s="47">
        <v>38</v>
      </c>
      <c r="D13" s="47"/>
      <c r="E13" s="47"/>
      <c r="F13" s="47"/>
      <c r="G13" s="47"/>
      <c r="H13" s="46">
        <v>2</v>
      </c>
      <c r="I13" s="47"/>
      <c r="J13" s="47"/>
      <c r="K13" s="46">
        <v>2</v>
      </c>
      <c r="L13" s="47"/>
      <c r="M13" s="46">
        <v>4</v>
      </c>
      <c r="N13" s="46">
        <v>6</v>
      </c>
      <c r="O13" s="46">
        <v>5</v>
      </c>
      <c r="P13" s="46">
        <v>4</v>
      </c>
      <c r="Q13" s="46">
        <v>1</v>
      </c>
      <c r="R13" s="46">
        <v>4</v>
      </c>
      <c r="S13" s="46">
        <v>10</v>
      </c>
    </row>
    <row r="14" spans="1:41" ht="16.5" customHeight="1" x14ac:dyDescent="0.2">
      <c r="A14" s="46">
        <v>33</v>
      </c>
      <c r="B14" s="48" t="s">
        <v>52</v>
      </c>
      <c r="C14" s="47">
        <v>4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>
        <v>1</v>
      </c>
      <c r="O14" s="46">
        <v>3</v>
      </c>
      <c r="P14" s="47"/>
      <c r="Q14" s="47"/>
      <c r="R14" s="47"/>
      <c r="S14" s="47"/>
    </row>
    <row r="15" spans="1:41" ht="16.5" customHeight="1" x14ac:dyDescent="0.2">
      <c r="A15" s="46">
        <v>54</v>
      </c>
      <c r="B15" s="48" t="s">
        <v>51</v>
      </c>
      <c r="C15" s="47">
        <v>161</v>
      </c>
      <c r="D15" s="46">
        <v>2</v>
      </c>
      <c r="E15" s="46">
        <v>11</v>
      </c>
      <c r="F15" s="46">
        <v>12</v>
      </c>
      <c r="G15" s="49">
        <v>7</v>
      </c>
      <c r="H15" s="46">
        <v>15</v>
      </c>
      <c r="I15" s="46">
        <v>6</v>
      </c>
      <c r="J15" s="46">
        <v>9</v>
      </c>
      <c r="K15" s="46">
        <v>5</v>
      </c>
      <c r="L15" s="46">
        <v>2</v>
      </c>
      <c r="M15" s="46">
        <v>31</v>
      </c>
      <c r="N15" s="46">
        <v>12</v>
      </c>
      <c r="O15" s="46">
        <v>17</v>
      </c>
      <c r="P15" s="46">
        <v>20</v>
      </c>
      <c r="Q15" s="46">
        <v>3</v>
      </c>
      <c r="R15" s="46">
        <v>3</v>
      </c>
      <c r="S15" s="46">
        <v>6</v>
      </c>
      <c r="U15" s="37"/>
      <c r="V15" s="132"/>
      <c r="W15" s="37"/>
      <c r="X15" s="37"/>
      <c r="Y15" s="21">
        <f>Y18+Y19+Y20+Y21+Y22</f>
        <v>0.6119860926972267</v>
      </c>
      <c r="Z15" s="21">
        <f t="shared" ref="Z15:AA15" si="0">Z18+Z19+Z20+Z21+Z22</f>
        <v>174566898.308</v>
      </c>
      <c r="AA15" s="21">
        <f t="shared" si="0"/>
        <v>0.10252304016294786</v>
      </c>
      <c r="AB15" s="37"/>
      <c r="AC15" s="37"/>
      <c r="AM15" s="37" t="s">
        <v>1</v>
      </c>
      <c r="AN15" s="37" t="s">
        <v>2</v>
      </c>
      <c r="AO15" s="37"/>
    </row>
    <row r="16" spans="1:41" ht="16.5" customHeight="1" x14ac:dyDescent="0.2">
      <c r="A16" s="46">
        <v>11</v>
      </c>
      <c r="B16" s="48" t="s">
        <v>50</v>
      </c>
      <c r="C16" s="47">
        <v>916</v>
      </c>
      <c r="D16" s="46">
        <v>90</v>
      </c>
      <c r="E16" s="46">
        <v>81</v>
      </c>
      <c r="F16" s="46">
        <v>63</v>
      </c>
      <c r="G16" s="46">
        <v>31</v>
      </c>
      <c r="H16" s="46">
        <v>92</v>
      </c>
      <c r="I16" s="46">
        <v>21</v>
      </c>
      <c r="J16" s="46">
        <v>17</v>
      </c>
      <c r="K16" s="46">
        <v>23</v>
      </c>
      <c r="L16" s="46">
        <v>12</v>
      </c>
      <c r="M16" s="46">
        <v>128</v>
      </c>
      <c r="N16" s="46">
        <v>64</v>
      </c>
      <c r="O16" s="46">
        <v>86</v>
      </c>
      <c r="P16" s="46">
        <v>56</v>
      </c>
      <c r="Q16" s="46">
        <v>23</v>
      </c>
      <c r="R16" s="46">
        <v>23</v>
      </c>
      <c r="S16" s="46">
        <v>106</v>
      </c>
      <c r="U16" s="37"/>
      <c r="V16" s="132"/>
      <c r="W16" s="37"/>
      <c r="X16" s="37"/>
      <c r="Y16" s="37"/>
      <c r="Z16" s="37"/>
      <c r="AA16" s="37"/>
      <c r="AB16" s="37"/>
      <c r="AC16" s="37"/>
      <c r="AL16" s="33" t="s">
        <v>103</v>
      </c>
      <c r="AM16" s="21">
        <f>Y18+Y19+Y20+Y21+Y22</f>
        <v>0.6119860926972267</v>
      </c>
      <c r="AN16" s="21">
        <f>AA18+AA19+AA20+AA21+AA22</f>
        <v>0.10252304016294786</v>
      </c>
    </row>
    <row r="17" spans="1:40" ht="16.5" customHeight="1" x14ac:dyDescent="0.2">
      <c r="A17" s="46">
        <v>15</v>
      </c>
      <c r="B17" s="48" t="s">
        <v>49</v>
      </c>
      <c r="C17" s="47">
        <v>1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>
        <v>1</v>
      </c>
      <c r="U17" s="37"/>
      <c r="V17" s="37"/>
      <c r="W17" s="37"/>
      <c r="X17" s="37" t="s">
        <v>18</v>
      </c>
      <c r="Y17" s="37" t="s">
        <v>1</v>
      </c>
      <c r="Z17" s="37" t="s">
        <v>2</v>
      </c>
      <c r="AA17" s="37" t="s">
        <v>2</v>
      </c>
      <c r="AB17" s="37"/>
      <c r="AC17" s="37"/>
      <c r="AL17" s="33" t="s">
        <v>104</v>
      </c>
      <c r="AM17" s="21">
        <f>Y23+Y24+Y25+Y26+Y27</f>
        <v>0.19412250133139716</v>
      </c>
      <c r="AN17" s="21">
        <f>AA23+AA24+AA25+AA26+AA27</f>
        <v>0.11237707640196781</v>
      </c>
    </row>
    <row r="18" spans="1:40" ht="16.5" customHeight="1" x14ac:dyDescent="0.2">
      <c r="A18" s="46">
        <v>50</v>
      </c>
      <c r="B18" s="48" t="s">
        <v>48</v>
      </c>
      <c r="C18" s="47">
        <v>54</v>
      </c>
      <c r="D18" s="46">
        <v>25</v>
      </c>
      <c r="E18" s="46">
        <v>9</v>
      </c>
      <c r="F18" s="46">
        <v>2</v>
      </c>
      <c r="G18" s="47"/>
      <c r="H18" s="46">
        <v>1</v>
      </c>
      <c r="I18" s="47"/>
      <c r="J18" s="47"/>
      <c r="K18" s="47"/>
      <c r="L18" s="47"/>
      <c r="M18" s="46">
        <v>3</v>
      </c>
      <c r="N18" s="47"/>
      <c r="O18" s="46">
        <v>1</v>
      </c>
      <c r="P18" s="46">
        <v>1</v>
      </c>
      <c r="Q18" s="46">
        <v>1</v>
      </c>
      <c r="R18" s="46">
        <v>2</v>
      </c>
      <c r="S18" s="46">
        <v>9</v>
      </c>
      <c r="U18" s="37"/>
      <c r="V18" s="69"/>
      <c r="W18" s="70" t="s">
        <v>84</v>
      </c>
      <c r="X18" s="19">
        <v>259347</v>
      </c>
      <c r="Y18" s="21">
        <v>0.20738369666215137</v>
      </c>
      <c r="Z18" s="19">
        <v>18516938.591999996</v>
      </c>
      <c r="AA18" s="21">
        <v>1.0874987511165826E-2</v>
      </c>
      <c r="AB18" s="37"/>
      <c r="AC18" s="37"/>
      <c r="AL18" s="33" t="s">
        <v>105</v>
      </c>
      <c r="AM18" s="21">
        <f>Y28+Y29+Y30+Y31+Y32</f>
        <v>0.15281560509401343</v>
      </c>
      <c r="AN18" s="21">
        <f>AA28+AA29+AA30+AA31+AA32</f>
        <v>0.26230950264607666</v>
      </c>
    </row>
    <row r="19" spans="1:40" ht="16.5" customHeight="1" x14ac:dyDescent="0.2">
      <c r="A19" s="43">
        <v>51</v>
      </c>
      <c r="B19" s="44" t="s">
        <v>47</v>
      </c>
      <c r="C19" s="42">
        <v>34</v>
      </c>
      <c r="D19" s="43">
        <v>5</v>
      </c>
      <c r="E19" s="43">
        <v>2</v>
      </c>
      <c r="F19" s="43">
        <v>1</v>
      </c>
      <c r="G19" s="45">
        <v>2</v>
      </c>
      <c r="H19" s="43">
        <v>1</v>
      </c>
      <c r="I19" s="43">
        <v>2</v>
      </c>
      <c r="J19" s="43">
        <v>1</v>
      </c>
      <c r="K19" s="42"/>
      <c r="L19" s="43">
        <v>1</v>
      </c>
      <c r="M19" s="43">
        <v>1</v>
      </c>
      <c r="N19" s="43">
        <v>5</v>
      </c>
      <c r="O19" s="42"/>
      <c r="P19" s="43">
        <v>3</v>
      </c>
      <c r="Q19" s="42"/>
      <c r="R19" s="43">
        <v>1</v>
      </c>
      <c r="S19" s="43">
        <v>9</v>
      </c>
      <c r="U19" s="37"/>
      <c r="V19" s="37"/>
      <c r="W19" s="70" t="s">
        <v>83</v>
      </c>
      <c r="X19" s="19">
        <v>176582</v>
      </c>
      <c r="Y19" s="21">
        <v>0.14120166388659214</v>
      </c>
      <c r="Z19" s="19">
        <v>30794745.850000001</v>
      </c>
      <c r="AA19" s="21">
        <v>1.8085736735820986E-2</v>
      </c>
      <c r="AB19" s="37"/>
      <c r="AC19" s="37"/>
      <c r="AL19" s="33" t="s">
        <v>106</v>
      </c>
      <c r="AM19" s="21">
        <f>Y33</f>
        <v>4.1075800877362727E-2</v>
      </c>
      <c r="AN19" s="21">
        <f>AA33</f>
        <v>0.52279038078900775</v>
      </c>
    </row>
    <row r="20" spans="1:40" ht="16.5" customHeight="1" x14ac:dyDescent="0.2">
      <c r="A20" s="43">
        <v>61</v>
      </c>
      <c r="B20" s="44" t="s">
        <v>45</v>
      </c>
      <c r="C20" s="42">
        <v>2</v>
      </c>
      <c r="D20" s="43"/>
      <c r="E20" s="42"/>
      <c r="F20" s="42"/>
      <c r="G20" s="42"/>
      <c r="H20" s="43">
        <v>1</v>
      </c>
      <c r="I20" s="42"/>
      <c r="J20" s="42"/>
      <c r="K20" s="42"/>
      <c r="L20" s="42"/>
      <c r="M20" s="42"/>
      <c r="N20" s="42"/>
      <c r="O20" s="42"/>
      <c r="P20" s="42"/>
      <c r="Q20" s="43">
        <v>1</v>
      </c>
      <c r="R20" s="42"/>
      <c r="S20" s="42"/>
      <c r="U20" s="37"/>
      <c r="V20" s="37"/>
      <c r="W20" s="70" t="s">
        <v>82</v>
      </c>
      <c r="X20" s="19">
        <v>121514</v>
      </c>
      <c r="Y20" s="21">
        <v>9.7167202690621693E-2</v>
      </c>
      <c r="Z20" s="19">
        <v>33819904.213</v>
      </c>
      <c r="AA20" s="21">
        <v>1.9862410523092563E-2</v>
      </c>
      <c r="AB20" s="37"/>
      <c r="AC20" s="37"/>
      <c r="AM20" s="21">
        <f>SUM(AM16:AM19)</f>
        <v>1</v>
      </c>
      <c r="AN20" s="21">
        <f>SUM(AN16:AN19)</f>
        <v>1</v>
      </c>
    </row>
    <row r="21" spans="1:40" ht="16.5" customHeight="1" x14ac:dyDescent="0.2">
      <c r="A21" s="39">
        <v>7</v>
      </c>
      <c r="B21" s="40" t="s">
        <v>43</v>
      </c>
      <c r="C21" s="38">
        <v>23</v>
      </c>
      <c r="D21" s="39">
        <v>23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U21" s="37"/>
      <c r="V21" s="37"/>
      <c r="W21" s="70" t="s">
        <v>81</v>
      </c>
      <c r="X21" s="19">
        <v>85649</v>
      </c>
      <c r="Y21" s="21">
        <v>6.8488188548225359E-2</v>
      </c>
      <c r="Z21" s="19">
        <v>32113105.034000002</v>
      </c>
      <c r="AA21" s="21">
        <v>1.8860008335308008E-2</v>
      </c>
      <c r="AB21" s="37"/>
      <c r="AC21" s="37"/>
    </row>
    <row r="22" spans="1:40" ht="16.5" customHeight="1" x14ac:dyDescent="0.2">
      <c r="A22" s="39"/>
      <c r="B22" s="40"/>
      <c r="C22" s="38"/>
      <c r="D22" s="39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U22" s="37"/>
      <c r="V22" s="37"/>
      <c r="W22" s="70" t="s">
        <v>80</v>
      </c>
      <c r="X22" s="19">
        <v>122237</v>
      </c>
      <c r="Y22" s="21">
        <v>9.7745340909636116E-2</v>
      </c>
      <c r="Z22" s="19">
        <v>59322204.618999988</v>
      </c>
      <c r="AA22" s="21">
        <v>3.4839897057560472E-2</v>
      </c>
      <c r="AB22" s="37"/>
      <c r="AC22" s="37"/>
    </row>
    <row r="23" spans="1:40" ht="16.5" customHeight="1" x14ac:dyDescent="0.2">
      <c r="A23" s="39"/>
      <c r="B23" s="40"/>
      <c r="C23" s="38"/>
      <c r="D23" s="39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U23" s="37"/>
      <c r="V23" s="37"/>
      <c r="W23" s="70" t="s">
        <v>79</v>
      </c>
      <c r="X23" s="19">
        <v>60513</v>
      </c>
      <c r="Y23" s="21">
        <v>4.8388489691867521E-2</v>
      </c>
      <c r="Z23" s="19">
        <v>34895031.593000002</v>
      </c>
      <c r="AA23" s="21">
        <v>2.0493832222328732E-2</v>
      </c>
      <c r="AB23" s="37"/>
      <c r="AC23" s="37"/>
    </row>
    <row r="24" spans="1:40" ht="16.5" customHeight="1" x14ac:dyDescent="0.2">
      <c r="A24" s="39"/>
      <c r="B24" s="40"/>
      <c r="C24" s="38"/>
      <c r="D24" s="39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U24" s="37"/>
      <c r="V24" s="37"/>
      <c r="W24" s="70" t="s">
        <v>78</v>
      </c>
      <c r="X24" s="19">
        <v>45992</v>
      </c>
      <c r="Y24" s="21">
        <v>3.6776947398218088E-2</v>
      </c>
      <c r="Z24" s="19">
        <v>31029877.157000002</v>
      </c>
      <c r="AA24" s="21">
        <v>1.8223829218787575E-2</v>
      </c>
      <c r="AB24" s="37"/>
      <c r="AC24" s="37"/>
    </row>
    <row r="25" spans="1:40" ht="16.5" customHeight="1" x14ac:dyDescent="0.2">
      <c r="A25" s="35"/>
      <c r="B25" s="35"/>
      <c r="C25" s="34">
        <v>1</v>
      </c>
      <c r="D25" s="34">
        <v>0.20738369666215137</v>
      </c>
      <c r="E25" s="34">
        <v>0.14120166388659214</v>
      </c>
      <c r="F25" s="34">
        <v>9.7167202690621693E-2</v>
      </c>
      <c r="G25" s="34">
        <v>6.8488188548225359E-2</v>
      </c>
      <c r="H25" s="34">
        <v>9.7745340909636116E-2</v>
      </c>
      <c r="I25" s="34">
        <v>4.8388489691867521E-2</v>
      </c>
      <c r="J25" s="34">
        <v>3.6776947398218088E-2</v>
      </c>
      <c r="K25" s="34">
        <v>2.7737040667985536E-2</v>
      </c>
      <c r="L25" s="34">
        <v>1.6958721091089955E-2</v>
      </c>
      <c r="M25" s="34">
        <v>6.4261302482236049E-2</v>
      </c>
      <c r="N25" s="34">
        <v>5.2321109001843967E-2</v>
      </c>
      <c r="O25" s="34">
        <v>3.8536150830903768E-2</v>
      </c>
      <c r="P25" s="34">
        <v>3.1562508496152941E-2</v>
      </c>
      <c r="Q25" s="34">
        <v>1.5076373418116277E-2</v>
      </c>
      <c r="R25" s="34">
        <v>1.531946334699648E-2</v>
      </c>
      <c r="S25" s="34">
        <v>4.1075800877362727E-2</v>
      </c>
      <c r="U25" s="37"/>
      <c r="V25" s="37"/>
      <c r="W25" s="70" t="s">
        <v>77</v>
      </c>
      <c r="X25" s="19">
        <v>34687</v>
      </c>
      <c r="Y25" s="21">
        <v>2.7737040667985536E-2</v>
      </c>
      <c r="Z25" s="19">
        <v>26942020.713999998</v>
      </c>
      <c r="AA25" s="21">
        <v>1.5823033453105758E-2</v>
      </c>
      <c r="AB25" s="37"/>
      <c r="AC25" s="37"/>
    </row>
    <row r="26" spans="1:40" ht="16.5" customHeight="1" x14ac:dyDescent="0.2">
      <c r="C26" s="129">
        <v>0.6119860926972267</v>
      </c>
      <c r="D26" s="129"/>
      <c r="E26" s="129"/>
      <c r="F26" s="129"/>
      <c r="G26" s="129"/>
      <c r="H26" s="129"/>
      <c r="U26" s="37"/>
      <c r="V26" s="37"/>
      <c r="W26" s="70" t="s">
        <v>76</v>
      </c>
      <c r="X26" s="19">
        <v>21208</v>
      </c>
      <c r="Y26" s="21">
        <v>1.6958721091089955E-2</v>
      </c>
      <c r="Z26" s="19">
        <v>18531750.225000001</v>
      </c>
      <c r="AA26" s="21">
        <v>1.0883686374808686E-2</v>
      </c>
      <c r="AB26" s="37"/>
      <c r="AC26" s="37"/>
    </row>
    <row r="27" spans="1:40" ht="16.5" customHeight="1" x14ac:dyDescent="0.2">
      <c r="U27" s="37"/>
      <c r="V27" s="37"/>
      <c r="W27" s="70" t="s">
        <v>75</v>
      </c>
      <c r="X27" s="19">
        <v>80363</v>
      </c>
      <c r="Y27" s="21">
        <v>6.4261302482236049E-2</v>
      </c>
      <c r="Z27" s="19">
        <v>79946774.340000004</v>
      </c>
      <c r="AA27" s="21">
        <v>4.695269513293706E-2</v>
      </c>
      <c r="AB27" s="37"/>
      <c r="AC27" s="37"/>
    </row>
    <row r="28" spans="1:40" ht="16.5" customHeight="1" x14ac:dyDescent="0.2">
      <c r="U28" s="37"/>
      <c r="V28" s="37"/>
      <c r="W28" s="70" t="s">
        <v>74</v>
      </c>
      <c r="X28" s="19">
        <v>65431</v>
      </c>
      <c r="Y28" s="21">
        <v>5.2321109001843967E-2</v>
      </c>
      <c r="Z28" s="19">
        <v>85575551.684999987</v>
      </c>
      <c r="AA28" s="21">
        <v>5.0258472868596568E-2</v>
      </c>
      <c r="AB28" s="37"/>
      <c r="AC28" s="37"/>
    </row>
    <row r="29" spans="1:40" ht="16.5" customHeight="1" x14ac:dyDescent="0.2">
      <c r="U29" s="37"/>
      <c r="V29" s="37"/>
      <c r="W29" s="70" t="s">
        <v>73</v>
      </c>
      <c r="X29" s="19">
        <v>48192</v>
      </c>
      <c r="Y29" s="21">
        <v>3.8536150830903768E-2</v>
      </c>
      <c r="Z29" s="19">
        <v>91948552.579000011</v>
      </c>
      <c r="AA29" s="21">
        <v>5.4001332671611835E-2</v>
      </c>
      <c r="AB29" s="37"/>
      <c r="AC29" s="37"/>
    </row>
    <row r="30" spans="1:40" ht="16.5" customHeight="1" x14ac:dyDescent="0.2">
      <c r="U30" s="37"/>
      <c r="V30" s="37"/>
      <c r="W30" s="70" t="s">
        <v>72</v>
      </c>
      <c r="X30" s="19">
        <v>39471</v>
      </c>
      <c r="Y30" s="21">
        <v>3.1562508496152941E-2</v>
      </c>
      <c r="Z30" s="19">
        <v>106249768.34099999</v>
      </c>
      <c r="AA30" s="21">
        <v>6.2400428560682314E-2</v>
      </c>
      <c r="AB30" s="37"/>
      <c r="AC30" s="37"/>
    </row>
    <row r="31" spans="1:40" ht="16.5" customHeight="1" x14ac:dyDescent="0.2">
      <c r="U31" s="37"/>
      <c r="V31" s="37"/>
      <c r="W31" s="70" t="s">
        <v>71</v>
      </c>
      <c r="X31" s="19">
        <v>18854</v>
      </c>
      <c r="Y31" s="21">
        <v>1.5076373418116277E-2</v>
      </c>
      <c r="Z31" s="19">
        <v>70078777.832000002</v>
      </c>
      <c r="AA31" s="21">
        <v>4.1157226392165201E-2</v>
      </c>
      <c r="AB31" s="37"/>
      <c r="AC31" s="37"/>
    </row>
    <row r="32" spans="1:40" ht="16.5" customHeight="1" x14ac:dyDescent="0.2">
      <c r="U32" s="37"/>
      <c r="V32" s="37"/>
      <c r="W32" s="70" t="s">
        <v>70</v>
      </c>
      <c r="X32" s="19">
        <v>19158</v>
      </c>
      <c r="Y32" s="21">
        <v>1.531946334699648E-2</v>
      </c>
      <c r="Z32" s="19">
        <v>92784088.005999997</v>
      </c>
      <c r="AA32" s="21">
        <v>5.4492042153020774E-2</v>
      </c>
      <c r="AB32" s="37"/>
      <c r="AC32" s="37"/>
    </row>
    <row r="33" spans="1:38" ht="16.5" customHeight="1" x14ac:dyDescent="0.2">
      <c r="U33" s="37"/>
      <c r="V33" s="37"/>
      <c r="W33" s="70" t="s">
        <v>69</v>
      </c>
      <c r="X33" s="19">
        <v>51368</v>
      </c>
      <c r="Y33" s="21">
        <v>4.1075800877362727E-2</v>
      </c>
      <c r="Z33" s="19">
        <v>890159861.574</v>
      </c>
      <c r="AA33" s="21">
        <v>0.52279038078900775</v>
      </c>
      <c r="AB33" s="37"/>
      <c r="AC33" s="37"/>
    </row>
    <row r="34" spans="1:38" ht="16.5" customHeight="1" x14ac:dyDescent="0.2">
      <c r="U34" s="37"/>
      <c r="V34" s="37"/>
      <c r="W34" s="70"/>
      <c r="X34" s="37">
        <f>SUM(X18:X33)</f>
        <v>1250566</v>
      </c>
      <c r="Y34" s="21">
        <f>SUM(Y18:Y33)</f>
        <v>1</v>
      </c>
      <c r="Z34" s="37">
        <f>SUM(Z18:Z33)</f>
        <v>1702708952.3540001</v>
      </c>
      <c r="AA34" s="21">
        <f>SUM(AA18:AA33)</f>
        <v>1</v>
      </c>
      <c r="AB34" s="37"/>
      <c r="AC34" s="37"/>
    </row>
    <row r="35" spans="1:38" ht="16.5" customHeight="1" x14ac:dyDescent="0.2">
      <c r="G35" s="65"/>
      <c r="H35" s="65"/>
      <c r="U35" s="130" t="s">
        <v>86</v>
      </c>
      <c r="V35" s="128" t="s">
        <v>85</v>
      </c>
      <c r="W35" s="128" t="s">
        <v>84</v>
      </c>
      <c r="X35" s="128" t="s">
        <v>83</v>
      </c>
      <c r="Y35" s="128" t="s">
        <v>82</v>
      </c>
      <c r="Z35" s="128" t="s">
        <v>81</v>
      </c>
      <c r="AA35" s="128" t="s">
        <v>80</v>
      </c>
      <c r="AB35" s="128" t="s">
        <v>79</v>
      </c>
      <c r="AC35" s="128" t="s">
        <v>78</v>
      </c>
      <c r="AD35" s="128" t="s">
        <v>77</v>
      </c>
      <c r="AE35" s="128" t="s">
        <v>76</v>
      </c>
      <c r="AF35" s="128" t="s">
        <v>75</v>
      </c>
      <c r="AG35" s="128" t="s">
        <v>74</v>
      </c>
      <c r="AH35" s="128" t="s">
        <v>73</v>
      </c>
      <c r="AI35" s="128" t="s">
        <v>72</v>
      </c>
      <c r="AJ35" s="128" t="s">
        <v>71</v>
      </c>
      <c r="AK35" s="128" t="s">
        <v>70</v>
      </c>
      <c r="AL35" s="128" t="s">
        <v>69</v>
      </c>
    </row>
    <row r="36" spans="1:38" s="62" customFormat="1" ht="29.25" customHeight="1" x14ac:dyDescent="0.2">
      <c r="A36" s="64"/>
      <c r="B36" s="64"/>
      <c r="C36" s="63" t="s">
        <v>85</v>
      </c>
      <c r="D36" s="63" t="s">
        <v>84</v>
      </c>
      <c r="E36" s="63" t="s">
        <v>83</v>
      </c>
      <c r="F36" s="63" t="s">
        <v>82</v>
      </c>
      <c r="G36" s="63" t="s">
        <v>81</v>
      </c>
      <c r="H36" s="63" t="s">
        <v>80</v>
      </c>
      <c r="I36" s="63" t="s">
        <v>79</v>
      </c>
      <c r="J36" s="63" t="s">
        <v>78</v>
      </c>
      <c r="K36" s="63" t="s">
        <v>77</v>
      </c>
      <c r="L36" s="63" t="s">
        <v>76</v>
      </c>
      <c r="M36" s="63" t="s">
        <v>75</v>
      </c>
      <c r="N36" s="63" t="s">
        <v>74</v>
      </c>
      <c r="O36" s="63" t="s">
        <v>73</v>
      </c>
      <c r="P36" s="63" t="s">
        <v>72</v>
      </c>
      <c r="Q36" s="63" t="s">
        <v>71</v>
      </c>
      <c r="R36" s="63" t="s">
        <v>70</v>
      </c>
      <c r="S36" s="63" t="s">
        <v>69</v>
      </c>
      <c r="U36" s="130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</row>
    <row r="37" spans="1:38" s="37" customFormat="1" ht="16.5" customHeight="1" x14ac:dyDescent="0.2">
      <c r="A37" s="59">
        <v>47</v>
      </c>
      <c r="B37" s="60" t="s">
        <v>68</v>
      </c>
      <c r="C37" s="58">
        <v>578518044.046</v>
      </c>
      <c r="D37" s="58">
        <v>5447208.1330000004</v>
      </c>
      <c r="E37" s="59">
        <v>9319638.8540000003</v>
      </c>
      <c r="F37" s="59">
        <v>9231375.7210000008</v>
      </c>
      <c r="G37" s="59">
        <v>7222843.9819999998</v>
      </c>
      <c r="H37" s="59">
        <v>15092421.668</v>
      </c>
      <c r="I37" s="59">
        <v>5822979.6809999999</v>
      </c>
      <c r="J37" s="59">
        <v>4928660.7750000004</v>
      </c>
      <c r="K37" s="59">
        <v>4319740.9119999995</v>
      </c>
      <c r="L37" s="59">
        <v>2532764.9019999998</v>
      </c>
      <c r="M37" s="59">
        <v>25403752.965999998</v>
      </c>
      <c r="N37" s="59">
        <v>20604658.725000001</v>
      </c>
      <c r="O37" s="59">
        <v>31461227.219999999</v>
      </c>
      <c r="P37" s="59">
        <v>35846635.854999997</v>
      </c>
      <c r="Q37" s="59">
        <v>23230778.879000001</v>
      </c>
      <c r="R37" s="59">
        <v>34265229.561999999</v>
      </c>
      <c r="S37" s="59">
        <v>343788126.21100003</v>
      </c>
      <c r="U37" s="57" t="s">
        <v>67</v>
      </c>
      <c r="V37" s="37">
        <v>580730288.74699998</v>
      </c>
      <c r="W37" s="19">
        <v>5451478.9910000004</v>
      </c>
      <c r="X37" s="19">
        <v>9322990.8219999988</v>
      </c>
      <c r="Y37" s="19">
        <v>9234706.523</v>
      </c>
      <c r="Z37" s="19">
        <v>7224761.04</v>
      </c>
      <c r="AA37" s="19">
        <v>15099068.088999998</v>
      </c>
      <c r="AB37" s="19">
        <v>5829723.0519999992</v>
      </c>
      <c r="AC37" s="19">
        <v>4930060.7750000004</v>
      </c>
      <c r="AD37" s="19">
        <v>4321300.1479999991</v>
      </c>
      <c r="AE37" s="19">
        <v>2534497.8079999997</v>
      </c>
      <c r="AF37" s="19">
        <v>25424575.500999998</v>
      </c>
      <c r="AG37" s="19">
        <v>20629996.530000001</v>
      </c>
      <c r="AH37" s="19">
        <v>31501936.084999997</v>
      </c>
      <c r="AI37" s="19">
        <v>35910878.619999997</v>
      </c>
      <c r="AJ37" s="19">
        <v>23272010.352000002</v>
      </c>
      <c r="AK37" s="19">
        <v>34364924.052000001</v>
      </c>
      <c r="AL37" s="19">
        <v>345677380.35900003</v>
      </c>
    </row>
    <row r="38" spans="1:38" s="37" customFormat="1" ht="16.5" customHeight="1" x14ac:dyDescent="0.2">
      <c r="A38" s="59">
        <v>40</v>
      </c>
      <c r="B38" s="60" t="s">
        <v>66</v>
      </c>
      <c r="C38" s="59">
        <v>2034721.635</v>
      </c>
      <c r="D38" s="59">
        <v>3844.5129999999999</v>
      </c>
      <c r="E38" s="59">
        <v>2808.2109999999998</v>
      </c>
      <c r="F38" s="59">
        <v>3330.8020000000001</v>
      </c>
      <c r="G38" s="59">
        <v>1917.058</v>
      </c>
      <c r="H38" s="59">
        <v>6243.9380000000001</v>
      </c>
      <c r="I38" s="59">
        <v>6224.77</v>
      </c>
      <c r="J38" s="59">
        <v>1400</v>
      </c>
      <c r="K38" s="59">
        <v>1559.2360000000001</v>
      </c>
      <c r="L38" s="59">
        <v>877.90599999999995</v>
      </c>
      <c r="M38" s="59">
        <v>17913.899000000001</v>
      </c>
      <c r="N38" s="59">
        <v>21904.720000000001</v>
      </c>
      <c r="O38" s="59">
        <v>40708.864999999998</v>
      </c>
      <c r="P38" s="59">
        <v>59735.697</v>
      </c>
      <c r="Q38" s="59">
        <v>30254.242999999999</v>
      </c>
      <c r="R38" s="59">
        <v>90896.635999999999</v>
      </c>
      <c r="S38" s="59">
        <v>1745101.1410000001</v>
      </c>
      <c r="U38" s="61" t="s">
        <v>65</v>
      </c>
      <c r="V38" s="37">
        <v>1109994443.3049998</v>
      </c>
      <c r="W38" s="19">
        <v>13041626.888999999</v>
      </c>
      <c r="X38" s="19">
        <v>21395520.939000003</v>
      </c>
      <c r="Y38" s="19">
        <v>24459071.247000001</v>
      </c>
      <c r="Z38" s="19">
        <v>24790590.643000003</v>
      </c>
      <c r="AA38" s="19">
        <v>43924848.383999996</v>
      </c>
      <c r="AB38" s="19">
        <v>28933361.612999998</v>
      </c>
      <c r="AC38" s="19">
        <v>26005909.133000001</v>
      </c>
      <c r="AD38" s="19">
        <v>22501609.581</v>
      </c>
      <c r="AE38" s="19">
        <v>15941625.898</v>
      </c>
      <c r="AF38" s="19">
        <v>53893185.817000002</v>
      </c>
      <c r="AG38" s="19">
        <v>64413782.925999999</v>
      </c>
      <c r="AH38" s="19">
        <v>59561651.426000006</v>
      </c>
      <c r="AI38" s="19">
        <v>69324007.75500001</v>
      </c>
      <c r="AJ38" s="19">
        <v>46158508.832999997</v>
      </c>
      <c r="AK38" s="19">
        <v>57727005.381999999</v>
      </c>
      <c r="AL38" s="19">
        <v>537922136.83899999</v>
      </c>
    </row>
    <row r="39" spans="1:38" s="37" customFormat="1" ht="16.5" customHeight="1" x14ac:dyDescent="0.2">
      <c r="A39" s="59">
        <v>41</v>
      </c>
      <c r="B39" s="60" t="s">
        <v>64</v>
      </c>
      <c r="C39" s="58">
        <v>177083.06599999999</v>
      </c>
      <c r="D39" s="59">
        <v>136.345</v>
      </c>
      <c r="E39" s="59">
        <v>393.75700000000001</v>
      </c>
      <c r="F39" s="58"/>
      <c r="G39" s="58"/>
      <c r="H39" s="59">
        <v>402.483</v>
      </c>
      <c r="I39" s="59">
        <v>518.601</v>
      </c>
      <c r="J39" s="58"/>
      <c r="K39" s="58"/>
      <c r="L39" s="59">
        <v>855</v>
      </c>
      <c r="M39" s="59">
        <v>2908.636</v>
      </c>
      <c r="N39" s="59">
        <v>3433.085</v>
      </c>
      <c r="O39" s="58"/>
      <c r="P39" s="59">
        <v>4507.0680000000002</v>
      </c>
      <c r="Q39" s="59">
        <v>10977.23</v>
      </c>
      <c r="R39" s="59">
        <v>8797.8539999999994</v>
      </c>
      <c r="S39" s="59">
        <v>144153.00700000001</v>
      </c>
      <c r="U39" s="61" t="s">
        <v>63</v>
      </c>
      <c r="V39" s="37">
        <v>11476467.526000001</v>
      </c>
      <c r="W39" s="19">
        <v>23318.366999999998</v>
      </c>
      <c r="X39" s="19">
        <v>75882.873999999996</v>
      </c>
      <c r="Y39" s="19">
        <v>125827.63099999999</v>
      </c>
      <c r="Z39" s="19">
        <v>97045.538</v>
      </c>
      <c r="AA39" s="19">
        <v>296386.51</v>
      </c>
      <c r="AB39" s="19">
        <v>130873.56</v>
      </c>
      <c r="AC39" s="19">
        <v>93223.280000000013</v>
      </c>
      <c r="AD39" s="19">
        <v>119110.985</v>
      </c>
      <c r="AE39" s="19">
        <v>54733.43</v>
      </c>
      <c r="AF39" s="19">
        <v>626013.12599999993</v>
      </c>
      <c r="AG39" s="19">
        <v>524105.60700000002</v>
      </c>
      <c r="AH39" s="19">
        <v>884965.06799999997</v>
      </c>
      <c r="AI39" s="19">
        <v>1004144.3280000001</v>
      </c>
      <c r="AJ39" s="19">
        <v>640758.64699999988</v>
      </c>
      <c r="AK39" s="19">
        <v>688038.09299999999</v>
      </c>
      <c r="AL39" s="19">
        <v>6092040.4819999998</v>
      </c>
    </row>
    <row r="40" spans="1:38" s="37" customFormat="1" ht="16.5" customHeight="1" x14ac:dyDescent="0.2">
      <c r="A40" s="59">
        <v>39</v>
      </c>
      <c r="B40" s="60" t="s">
        <v>62</v>
      </c>
      <c r="C40" s="58">
        <v>440</v>
      </c>
      <c r="D40" s="59">
        <v>290</v>
      </c>
      <c r="E40" s="59">
        <v>150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9"/>
      <c r="Q40" s="59"/>
      <c r="R40" s="58"/>
      <c r="S40" s="58"/>
      <c r="U40" s="57" t="s">
        <v>61</v>
      </c>
      <c r="V40" s="37">
        <v>370666.20699999999</v>
      </c>
      <c r="W40" s="19">
        <v>479.84500000000003</v>
      </c>
      <c r="X40" s="19">
        <v>351.21499999999997</v>
      </c>
      <c r="Y40" s="19">
        <v>298.81200000000001</v>
      </c>
      <c r="Z40" s="19">
        <v>707.81299999999999</v>
      </c>
      <c r="AA40" s="19">
        <v>1901.636</v>
      </c>
      <c r="AB40" s="19">
        <v>1073.3679999999999</v>
      </c>
      <c r="AC40" s="19">
        <v>683.96900000000005</v>
      </c>
      <c r="AD40" s="19"/>
      <c r="AE40" s="19">
        <v>893.08900000000006</v>
      </c>
      <c r="AF40" s="19">
        <v>2999.8959999999997</v>
      </c>
      <c r="AG40" s="19">
        <v>7666.6220000000003</v>
      </c>
      <c r="AH40" s="19"/>
      <c r="AI40" s="19">
        <v>10737.637999999999</v>
      </c>
      <c r="AJ40" s="19">
        <v>7500</v>
      </c>
      <c r="AK40" s="19">
        <v>4120.4790000000003</v>
      </c>
      <c r="AL40" s="19">
        <v>331251.82500000001</v>
      </c>
    </row>
    <row r="41" spans="1:38" s="37" customFormat="1" ht="16.5" customHeight="1" x14ac:dyDescent="0.2">
      <c r="A41" s="52">
        <v>44</v>
      </c>
      <c r="B41" s="54" t="s">
        <v>60</v>
      </c>
      <c r="C41" s="53">
        <v>816930899.04999995</v>
      </c>
      <c r="D41" s="52">
        <v>11492747.335999999</v>
      </c>
      <c r="E41" s="52">
        <v>18936885.232000001</v>
      </c>
      <c r="F41" s="52">
        <v>21935674.153000001</v>
      </c>
      <c r="G41" s="52">
        <v>22968225.874000002</v>
      </c>
      <c r="H41" s="52">
        <v>39504896.086999997</v>
      </c>
      <c r="I41" s="52">
        <v>27108620.421</v>
      </c>
      <c r="J41" s="52">
        <v>24355980.324000001</v>
      </c>
      <c r="K41" s="52">
        <v>20956854.037</v>
      </c>
      <c r="L41" s="52">
        <v>14981750.831</v>
      </c>
      <c r="M41" s="52">
        <v>45967334.555</v>
      </c>
      <c r="N41" s="52">
        <v>56315291.265000001</v>
      </c>
      <c r="O41" s="52">
        <v>47793996.350000001</v>
      </c>
      <c r="P41" s="52">
        <v>54083201.897</v>
      </c>
      <c r="Q41" s="52">
        <v>34839793.208999999</v>
      </c>
      <c r="R41" s="52">
        <v>40746562.848999999</v>
      </c>
      <c r="S41" s="52">
        <v>334943084.63</v>
      </c>
      <c r="U41" s="57" t="s">
        <v>59</v>
      </c>
      <c r="V41" s="37">
        <v>137086.56899999999</v>
      </c>
      <c r="W41" s="19">
        <v>34.5</v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>
        <v>137052.06899999999</v>
      </c>
    </row>
    <row r="42" spans="1:38" s="37" customFormat="1" ht="16.5" customHeight="1" x14ac:dyDescent="0.2">
      <c r="A42" s="52">
        <v>35</v>
      </c>
      <c r="B42" s="54" t="s">
        <v>58</v>
      </c>
      <c r="C42" s="53">
        <v>272312646.46200001</v>
      </c>
      <c r="D42" s="52">
        <v>402773.50599999999</v>
      </c>
      <c r="E42" s="52">
        <v>1028606.782</v>
      </c>
      <c r="F42" s="52">
        <v>1371995.1629999999</v>
      </c>
      <c r="G42" s="52">
        <v>1050287.8589999999</v>
      </c>
      <c r="H42" s="52">
        <v>3204642.5410000002</v>
      </c>
      <c r="I42" s="52">
        <v>1174939.709</v>
      </c>
      <c r="J42" s="52">
        <v>1142466.7180000001</v>
      </c>
      <c r="K42" s="52">
        <v>1114831.219</v>
      </c>
      <c r="L42" s="52">
        <v>685446.61699999997</v>
      </c>
      <c r="M42" s="52">
        <v>6871996.7620000001</v>
      </c>
      <c r="N42" s="52">
        <v>6686131.3789999997</v>
      </c>
      <c r="O42" s="52">
        <v>10744866.891000001</v>
      </c>
      <c r="P42" s="52">
        <v>13933014.052999999</v>
      </c>
      <c r="Q42" s="52">
        <v>10586851.245999999</v>
      </c>
      <c r="R42" s="52">
        <v>16154564.732999999</v>
      </c>
      <c r="S42" s="52">
        <v>196159231.28400001</v>
      </c>
      <c r="U42" s="56" t="s">
        <v>57</v>
      </c>
      <c r="V42" s="35">
        <v>1702708952.3539999</v>
      </c>
      <c r="W42" s="55">
        <v>18516938.591999996</v>
      </c>
      <c r="X42" s="55">
        <v>30794745.850000001</v>
      </c>
      <c r="Y42" s="55">
        <v>33819904.213</v>
      </c>
      <c r="Z42" s="55">
        <v>32113105.034000002</v>
      </c>
      <c r="AA42" s="55">
        <v>59322204.618999988</v>
      </c>
      <c r="AB42" s="55">
        <v>34895031.593000002</v>
      </c>
      <c r="AC42" s="55">
        <v>31029877.157000002</v>
      </c>
      <c r="AD42" s="55">
        <v>26942020.713999998</v>
      </c>
      <c r="AE42" s="55">
        <v>18531750.225000001</v>
      </c>
      <c r="AF42" s="55">
        <v>79946774.340000004</v>
      </c>
      <c r="AG42" s="55">
        <v>85575551.684999987</v>
      </c>
      <c r="AH42" s="55">
        <v>91948552.579000011</v>
      </c>
      <c r="AI42" s="55">
        <v>106249768.34099999</v>
      </c>
      <c r="AJ42" s="55">
        <v>70078777.832000002</v>
      </c>
      <c r="AK42" s="55">
        <v>92784088.005999997</v>
      </c>
      <c r="AL42" s="55">
        <v>890159861.574</v>
      </c>
    </row>
    <row r="43" spans="1:38" s="37" customFormat="1" ht="16.5" customHeight="1" x14ac:dyDescent="0.2">
      <c r="A43" s="52">
        <v>68</v>
      </c>
      <c r="B43" s="54" t="s">
        <v>56</v>
      </c>
      <c r="C43" s="53">
        <v>20750897.793000001</v>
      </c>
      <c r="D43" s="52">
        <v>1146106.047</v>
      </c>
      <c r="E43" s="52">
        <v>1430028.925</v>
      </c>
      <c r="F43" s="52">
        <v>1151401.9310000001</v>
      </c>
      <c r="G43" s="52">
        <v>772076.91</v>
      </c>
      <c r="H43" s="52">
        <v>1215309.7560000001</v>
      </c>
      <c r="I43" s="52">
        <v>649801.48300000001</v>
      </c>
      <c r="J43" s="52">
        <v>507462.09100000001</v>
      </c>
      <c r="K43" s="52">
        <v>429924.32500000001</v>
      </c>
      <c r="L43" s="52">
        <v>274428.45</v>
      </c>
      <c r="M43" s="52">
        <v>1053854.5</v>
      </c>
      <c r="N43" s="52">
        <v>1412360.2819999999</v>
      </c>
      <c r="O43" s="52">
        <v>1022788.1850000001</v>
      </c>
      <c r="P43" s="52">
        <v>1307791.8049999999</v>
      </c>
      <c r="Q43" s="52">
        <v>731864.37800000003</v>
      </c>
      <c r="R43" s="52">
        <v>825877.8</v>
      </c>
      <c r="S43" s="52">
        <v>6819820.9249999998</v>
      </c>
      <c r="U43" s="51"/>
      <c r="V43" s="50">
        <v>1</v>
      </c>
      <c r="W43" s="50">
        <v>1.0874987511165826E-2</v>
      </c>
      <c r="X43" s="50">
        <v>1.8085736735820986E-2</v>
      </c>
      <c r="Y43" s="50">
        <v>1.9862410523092563E-2</v>
      </c>
      <c r="Z43" s="50">
        <v>1.8860008335308008E-2</v>
      </c>
      <c r="AA43" s="50">
        <v>3.4839897057560472E-2</v>
      </c>
      <c r="AB43" s="50">
        <v>2.0493832222328732E-2</v>
      </c>
      <c r="AC43" s="50">
        <v>1.8223829218787575E-2</v>
      </c>
      <c r="AD43" s="50">
        <v>1.5823033453105758E-2</v>
      </c>
      <c r="AE43" s="50">
        <v>1.0883686374808686E-2</v>
      </c>
      <c r="AF43" s="50">
        <v>4.695269513293706E-2</v>
      </c>
      <c r="AG43" s="50">
        <v>5.0258472868596568E-2</v>
      </c>
      <c r="AH43" s="50">
        <v>5.4001332671611835E-2</v>
      </c>
      <c r="AI43" s="50">
        <v>6.2400428560682314E-2</v>
      </c>
      <c r="AJ43" s="50">
        <v>4.1157226392165201E-2</v>
      </c>
      <c r="AK43" s="50">
        <v>5.4492042153020774E-2</v>
      </c>
      <c r="AL43" s="50">
        <v>0.52279038078900775</v>
      </c>
    </row>
    <row r="44" spans="1:38" s="37" customFormat="1" ht="16.5" customHeight="1" x14ac:dyDescent="0.2">
      <c r="A44" s="46">
        <v>48</v>
      </c>
      <c r="B44" s="48" t="s">
        <v>55</v>
      </c>
      <c r="C44" s="47">
        <v>7082707.4699999988</v>
      </c>
      <c r="D44" s="46">
        <v>11756.603999999999</v>
      </c>
      <c r="E44" s="46">
        <v>53563.356</v>
      </c>
      <c r="F44" s="46">
        <v>92467.630999999994</v>
      </c>
      <c r="G44" s="46">
        <v>76281.087</v>
      </c>
      <c r="H44" s="46">
        <v>222846.51</v>
      </c>
      <c r="I44" s="46">
        <v>110156</v>
      </c>
      <c r="J44" s="46">
        <v>70488.623000000007</v>
      </c>
      <c r="K44" s="46">
        <v>86890.985000000001</v>
      </c>
      <c r="L44" s="46">
        <v>38666.603999999999</v>
      </c>
      <c r="M44" s="46">
        <v>406182.6</v>
      </c>
      <c r="N44" s="46">
        <v>382565.60700000002</v>
      </c>
      <c r="O44" s="46">
        <v>584886</v>
      </c>
      <c r="P44" s="46">
        <v>695578.53300000005</v>
      </c>
      <c r="Q44" s="46">
        <v>491369.11599999998</v>
      </c>
      <c r="R44" s="46">
        <v>496028.09299999999</v>
      </c>
      <c r="S44" s="46">
        <v>3262980.1209999998</v>
      </c>
    </row>
    <row r="45" spans="1:38" s="37" customFormat="1" ht="16.5" customHeight="1" x14ac:dyDescent="0.2">
      <c r="A45" s="46">
        <v>45</v>
      </c>
      <c r="B45" s="48" t="s">
        <v>54</v>
      </c>
      <c r="C45" s="47">
        <v>961538.37</v>
      </c>
      <c r="D45" s="46">
        <v>1227.4000000000001</v>
      </c>
      <c r="E45" s="46">
        <v>3590</v>
      </c>
      <c r="F45" s="46">
        <v>10880</v>
      </c>
      <c r="G45" s="46">
        <v>5814.451</v>
      </c>
      <c r="H45" s="46">
        <v>18910</v>
      </c>
      <c r="I45" s="46">
        <v>4760</v>
      </c>
      <c r="J45" s="46">
        <v>4814.6570000000002</v>
      </c>
      <c r="K45" s="46">
        <v>8690</v>
      </c>
      <c r="L45" s="46">
        <v>3560</v>
      </c>
      <c r="M45" s="46">
        <v>54000</v>
      </c>
      <c r="N45" s="46">
        <v>28080</v>
      </c>
      <c r="O45" s="46">
        <v>81371</v>
      </c>
      <c r="P45" s="46">
        <v>83140</v>
      </c>
      <c r="Q45" s="46">
        <v>42303.5</v>
      </c>
      <c r="R45" s="46">
        <v>34400</v>
      </c>
      <c r="S45" s="46">
        <v>575997.36199999996</v>
      </c>
      <c r="W45" s="129">
        <v>0.10252304016294786</v>
      </c>
      <c r="X45" s="129"/>
      <c r="Y45" s="129"/>
      <c r="Z45" s="129"/>
      <c r="AA45" s="129"/>
    </row>
    <row r="46" spans="1:38" s="37" customFormat="1" ht="16.5" customHeight="1" x14ac:dyDescent="0.2">
      <c r="A46" s="46">
        <v>96</v>
      </c>
      <c r="B46" s="48" t="s">
        <v>53</v>
      </c>
      <c r="C46" s="47">
        <v>331590</v>
      </c>
      <c r="D46" s="47"/>
      <c r="E46" s="47"/>
      <c r="F46" s="47"/>
      <c r="G46" s="47"/>
      <c r="H46" s="46">
        <v>1000</v>
      </c>
      <c r="I46" s="47"/>
      <c r="J46" s="47"/>
      <c r="K46" s="46">
        <v>1590</v>
      </c>
      <c r="L46" s="47"/>
      <c r="M46" s="46">
        <v>4000</v>
      </c>
      <c r="N46" s="46">
        <v>8000</v>
      </c>
      <c r="O46" s="46">
        <v>9600</v>
      </c>
      <c r="P46" s="46">
        <v>10200</v>
      </c>
      <c r="Q46" s="46">
        <v>3200</v>
      </c>
      <c r="R46" s="46">
        <v>20000</v>
      </c>
      <c r="S46" s="46">
        <v>274000</v>
      </c>
    </row>
    <row r="47" spans="1:38" s="37" customFormat="1" ht="16.5" customHeight="1" x14ac:dyDescent="0.2">
      <c r="A47" s="46">
        <v>33</v>
      </c>
      <c r="B47" s="48" t="s">
        <v>52</v>
      </c>
      <c r="C47" s="47">
        <v>6860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>
        <v>1500</v>
      </c>
      <c r="O47" s="46">
        <v>5360</v>
      </c>
      <c r="P47" s="47"/>
      <c r="Q47" s="47"/>
      <c r="R47" s="47"/>
      <c r="S47" s="47"/>
    </row>
    <row r="48" spans="1:38" s="37" customFormat="1" ht="16.5" customHeight="1" x14ac:dyDescent="0.2">
      <c r="A48" s="46">
        <v>54</v>
      </c>
      <c r="B48" s="48" t="s">
        <v>51</v>
      </c>
      <c r="C48" s="47">
        <v>229901.86199999999</v>
      </c>
      <c r="D48" s="46">
        <v>160</v>
      </c>
      <c r="E48" s="46">
        <v>2200</v>
      </c>
      <c r="F48" s="46">
        <v>3590</v>
      </c>
      <c r="G48" s="49">
        <v>2800</v>
      </c>
      <c r="H48" s="46">
        <v>7500</v>
      </c>
      <c r="I48" s="46">
        <v>3600</v>
      </c>
      <c r="J48" s="46">
        <v>6300</v>
      </c>
      <c r="K48" s="46">
        <v>3950</v>
      </c>
      <c r="L48" s="46">
        <v>1778.826</v>
      </c>
      <c r="M48" s="46">
        <v>30940</v>
      </c>
      <c r="N48" s="46">
        <v>16120</v>
      </c>
      <c r="O48" s="46">
        <v>32628.067999999999</v>
      </c>
      <c r="P48" s="46">
        <v>55014.968000000001</v>
      </c>
      <c r="Q48" s="46">
        <v>11800</v>
      </c>
      <c r="R48" s="46">
        <v>14300</v>
      </c>
      <c r="S48" s="46">
        <v>37220</v>
      </c>
    </row>
    <row r="49" spans="1:19" s="37" customFormat="1" ht="16.5" customHeight="1" x14ac:dyDescent="0.2">
      <c r="A49" s="46">
        <v>11</v>
      </c>
      <c r="B49" s="48" t="s">
        <v>50</v>
      </c>
      <c r="C49" s="47">
        <v>2648508.5010000002</v>
      </c>
      <c r="D49" s="46">
        <v>7764.5349999999999</v>
      </c>
      <c r="E49" s="46">
        <v>14774</v>
      </c>
      <c r="F49" s="46">
        <v>18290</v>
      </c>
      <c r="G49" s="46">
        <v>12150</v>
      </c>
      <c r="H49" s="46">
        <v>45710</v>
      </c>
      <c r="I49" s="46">
        <v>12357.56</v>
      </c>
      <c r="J49" s="46">
        <v>11620</v>
      </c>
      <c r="K49" s="46">
        <v>17990</v>
      </c>
      <c r="L49" s="46">
        <v>10728</v>
      </c>
      <c r="M49" s="46">
        <v>127890.526</v>
      </c>
      <c r="N49" s="46">
        <v>87840</v>
      </c>
      <c r="O49" s="46">
        <v>169120</v>
      </c>
      <c r="P49" s="46">
        <v>157300</v>
      </c>
      <c r="Q49" s="46">
        <v>88250.880000000005</v>
      </c>
      <c r="R49" s="46">
        <v>113310</v>
      </c>
      <c r="S49" s="46">
        <v>1753413</v>
      </c>
    </row>
    <row r="50" spans="1:19" s="37" customFormat="1" ht="16.5" customHeight="1" x14ac:dyDescent="0.2">
      <c r="A50" s="46">
        <v>15</v>
      </c>
      <c r="B50" s="48" t="s">
        <v>49</v>
      </c>
      <c r="C50" s="47">
        <v>12100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>
        <v>12100</v>
      </c>
    </row>
    <row r="51" spans="1:19" s="37" customFormat="1" ht="16.5" customHeight="1" x14ac:dyDescent="0.2">
      <c r="A51" s="46">
        <v>50</v>
      </c>
      <c r="B51" s="48" t="s">
        <v>48</v>
      </c>
      <c r="C51" s="47">
        <v>203261.323</v>
      </c>
      <c r="D51" s="46">
        <v>2409.828</v>
      </c>
      <c r="E51" s="46">
        <v>1755.518</v>
      </c>
      <c r="F51" s="46">
        <v>600</v>
      </c>
      <c r="G51" s="47"/>
      <c r="H51" s="46">
        <v>420</v>
      </c>
      <c r="I51" s="47"/>
      <c r="J51" s="47"/>
      <c r="K51" s="47"/>
      <c r="L51" s="47"/>
      <c r="M51" s="46">
        <v>3000</v>
      </c>
      <c r="N51" s="47"/>
      <c r="O51" s="46">
        <v>2000</v>
      </c>
      <c r="P51" s="46">
        <v>2910.8270000000002</v>
      </c>
      <c r="Q51" s="46">
        <v>3835.1509999999998</v>
      </c>
      <c r="R51" s="46">
        <v>10000</v>
      </c>
      <c r="S51" s="46">
        <v>176329.99900000001</v>
      </c>
    </row>
    <row r="52" spans="1:19" s="37" customFormat="1" ht="16.5" customHeight="1" x14ac:dyDescent="0.2">
      <c r="A52" s="43">
        <v>51</v>
      </c>
      <c r="B52" s="44" t="s">
        <v>47</v>
      </c>
      <c r="C52" s="42">
        <v>205171.20699999999</v>
      </c>
      <c r="D52" s="43">
        <v>179.845</v>
      </c>
      <c r="E52" s="43">
        <v>351.21499999999997</v>
      </c>
      <c r="F52" s="43">
        <v>298.81200000000001</v>
      </c>
      <c r="G52" s="45">
        <v>707.81299999999999</v>
      </c>
      <c r="H52" s="43">
        <v>406.63600000000002</v>
      </c>
      <c r="I52" s="43">
        <v>1073.3679999999999</v>
      </c>
      <c r="J52" s="43">
        <v>683.96900000000005</v>
      </c>
      <c r="K52" s="42"/>
      <c r="L52" s="43">
        <v>893.08900000000006</v>
      </c>
      <c r="M52" s="43">
        <v>999.89599999999996</v>
      </c>
      <c r="N52" s="43">
        <v>6466.6220000000003</v>
      </c>
      <c r="O52" s="42"/>
      <c r="P52" s="43">
        <v>7737.6379999999999</v>
      </c>
      <c r="Q52" s="42"/>
      <c r="R52" s="43">
        <v>4120.4790000000003</v>
      </c>
      <c r="S52" s="43">
        <v>181251.82500000001</v>
      </c>
    </row>
    <row r="53" spans="1:19" s="37" customFormat="1" ht="16.5" customHeight="1" x14ac:dyDescent="0.2">
      <c r="A53" s="43">
        <v>58</v>
      </c>
      <c r="B53" s="44" t="s">
        <v>46</v>
      </c>
      <c r="C53" s="42">
        <v>161500</v>
      </c>
      <c r="D53" s="43">
        <v>300</v>
      </c>
      <c r="E53" s="42"/>
      <c r="F53" s="42"/>
      <c r="G53" s="42"/>
      <c r="H53" s="43">
        <v>1000</v>
      </c>
      <c r="I53" s="42"/>
      <c r="J53" s="42"/>
      <c r="K53" s="42"/>
      <c r="L53" s="42"/>
      <c r="M53" s="43">
        <v>2000</v>
      </c>
      <c r="N53" s="43">
        <v>1200</v>
      </c>
      <c r="O53" s="42"/>
      <c r="P53" s="43">
        <v>3000</v>
      </c>
      <c r="Q53" s="43">
        <v>4000</v>
      </c>
      <c r="R53" s="42"/>
      <c r="S53" s="43">
        <v>150000</v>
      </c>
    </row>
    <row r="54" spans="1:19" s="37" customFormat="1" ht="16.5" customHeight="1" x14ac:dyDescent="0.2">
      <c r="A54" s="43">
        <v>61</v>
      </c>
      <c r="B54" s="44" t="s">
        <v>45</v>
      </c>
      <c r="C54" s="42">
        <v>3995</v>
      </c>
      <c r="D54" s="43"/>
      <c r="E54" s="42"/>
      <c r="F54" s="42"/>
      <c r="G54" s="42"/>
      <c r="H54" s="43">
        <v>495</v>
      </c>
      <c r="I54" s="42"/>
      <c r="J54" s="42"/>
      <c r="K54" s="42"/>
      <c r="L54" s="42"/>
      <c r="M54" s="42"/>
      <c r="N54" s="42"/>
      <c r="O54" s="42"/>
      <c r="P54" s="42"/>
      <c r="Q54" s="43">
        <v>3500</v>
      </c>
      <c r="R54" s="42"/>
      <c r="S54" s="42"/>
    </row>
    <row r="55" spans="1:19" s="37" customFormat="1" ht="16.5" customHeight="1" x14ac:dyDescent="0.2">
      <c r="A55" s="39">
        <v>2</v>
      </c>
      <c r="B55" s="40" t="s">
        <v>44</v>
      </c>
      <c r="C55" s="38">
        <v>137052.06899999999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39">
        <v>137052.06899999999</v>
      </c>
    </row>
    <row r="56" spans="1:19" s="37" customFormat="1" ht="16.5" customHeight="1" x14ac:dyDescent="0.2">
      <c r="A56" s="39">
        <v>7</v>
      </c>
      <c r="B56" s="40" t="s">
        <v>43</v>
      </c>
      <c r="C56" s="38">
        <v>34.5</v>
      </c>
      <c r="D56" s="39">
        <v>34.5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</row>
    <row r="57" spans="1:19" s="36" customFormat="1" ht="16.5" customHeight="1" x14ac:dyDescent="0.2">
      <c r="A57" s="35"/>
      <c r="B57" s="35"/>
      <c r="C57" s="35">
        <v>1702708952.3539996</v>
      </c>
      <c r="D57" s="35">
        <v>18516938.591999996</v>
      </c>
      <c r="E57" s="35">
        <v>30794745.849999998</v>
      </c>
      <c r="F57" s="35">
        <v>33819904.212999992</v>
      </c>
      <c r="G57" s="35">
        <v>32113105.034000006</v>
      </c>
      <c r="H57" s="35">
        <v>59322204.618999995</v>
      </c>
      <c r="I57" s="35">
        <v>34895031.593000002</v>
      </c>
      <c r="J57" s="35">
        <v>31029877.157000002</v>
      </c>
      <c r="K57" s="35">
        <v>26942020.713999998</v>
      </c>
      <c r="L57" s="35">
        <v>18531750.224999998</v>
      </c>
      <c r="M57" s="35">
        <v>79946774.339999974</v>
      </c>
      <c r="N57" s="35">
        <v>85575551.684999987</v>
      </c>
      <c r="O57" s="35">
        <v>91948552.579000011</v>
      </c>
      <c r="P57" s="35">
        <v>106249768.34100001</v>
      </c>
      <c r="Q57" s="35">
        <v>70078777.832000002</v>
      </c>
      <c r="R57" s="35">
        <v>92784088.005999982</v>
      </c>
      <c r="S57" s="35">
        <v>890159861.57400012</v>
      </c>
    </row>
    <row r="58" spans="1:19" ht="16.5" customHeight="1" x14ac:dyDescent="0.2">
      <c r="A58" s="35"/>
      <c r="B58" s="35"/>
      <c r="C58" s="34">
        <v>1.0000000000000002</v>
      </c>
      <c r="D58" s="34">
        <v>1.0874987511165828E-2</v>
      </c>
      <c r="E58" s="34">
        <v>1.8085736735820986E-2</v>
      </c>
      <c r="F58" s="34">
        <v>1.9862410523092559E-2</v>
      </c>
      <c r="G58" s="34">
        <v>1.8860008335308012E-2</v>
      </c>
      <c r="H58" s="34">
        <v>3.4839897057560479E-2</v>
      </c>
      <c r="I58" s="34">
        <v>2.0493832222328735E-2</v>
      </c>
      <c r="J58" s="34">
        <v>1.8223829218787575E-2</v>
      </c>
      <c r="K58" s="34">
        <v>1.5823033453105761E-2</v>
      </c>
      <c r="L58" s="34">
        <v>1.0883686374808686E-2</v>
      </c>
      <c r="M58" s="34">
        <v>4.6952695132937046E-2</v>
      </c>
      <c r="N58" s="34">
        <v>5.0258472868596575E-2</v>
      </c>
      <c r="O58" s="34">
        <v>5.4001332671611842E-2</v>
      </c>
      <c r="P58" s="34">
        <v>6.2400428560682328E-2</v>
      </c>
      <c r="Q58" s="34">
        <v>4.1157226392165208E-2</v>
      </c>
      <c r="R58" s="34">
        <v>5.4492042153020774E-2</v>
      </c>
      <c r="S58" s="34">
        <v>0.52279038078900786</v>
      </c>
    </row>
    <row r="60" spans="1:19" ht="16.5" customHeight="1" x14ac:dyDescent="0.2">
      <c r="C60" s="129">
        <v>0.10252304016294786</v>
      </c>
      <c r="D60" s="129"/>
      <c r="E60" s="129"/>
      <c r="F60" s="129"/>
      <c r="G60" s="129"/>
      <c r="H60" s="129"/>
    </row>
  </sheetData>
  <mergeCells count="41">
    <mergeCell ref="AB35:AB36"/>
    <mergeCell ref="AC35:AC36"/>
    <mergeCell ref="AJ35:AJ36"/>
    <mergeCell ref="AK35:AK36"/>
    <mergeCell ref="AL35:AL36"/>
    <mergeCell ref="AD35:AD36"/>
    <mergeCell ref="AE35:AE36"/>
    <mergeCell ref="AF35:AF36"/>
    <mergeCell ref="AG35:AG36"/>
    <mergeCell ref="AH35:AH36"/>
    <mergeCell ref="AI35:AI36"/>
    <mergeCell ref="AH2:AH3"/>
    <mergeCell ref="AI2:AI3"/>
    <mergeCell ref="AJ2:AJ3"/>
    <mergeCell ref="AK2:AK3"/>
    <mergeCell ref="AL2:AL3"/>
    <mergeCell ref="C60:H60"/>
    <mergeCell ref="U35:U36"/>
    <mergeCell ref="V35:V36"/>
    <mergeCell ref="W35:W36"/>
    <mergeCell ref="U2:U3"/>
    <mergeCell ref="V2:V3"/>
    <mergeCell ref="W2:W3"/>
    <mergeCell ref="W12:AA12"/>
    <mergeCell ref="AA2:AA3"/>
    <mergeCell ref="X35:X36"/>
    <mergeCell ref="Y35:Y36"/>
    <mergeCell ref="Z35:Z36"/>
    <mergeCell ref="AA35:AA36"/>
    <mergeCell ref="W45:AA45"/>
    <mergeCell ref="V15:V16"/>
    <mergeCell ref="AG2:AG3"/>
    <mergeCell ref="AB2:AB3"/>
    <mergeCell ref="AC2:AC3"/>
    <mergeCell ref="C26:H26"/>
    <mergeCell ref="Y2:Y3"/>
    <mergeCell ref="Z2:Z3"/>
    <mergeCell ref="X2:X3"/>
    <mergeCell ref="AD2:AD3"/>
    <mergeCell ref="AE2:AE3"/>
    <mergeCell ref="AF2:AF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AZ58"/>
  <sheetViews>
    <sheetView topLeftCell="M9" zoomScale="90" zoomScaleNormal="90" workbookViewId="0">
      <selection activeCell="AB12" sqref="AB12:AM24"/>
    </sheetView>
  </sheetViews>
  <sheetFormatPr baseColWidth="10" defaultRowHeight="24" customHeight="1" x14ac:dyDescent="0.25"/>
  <cols>
    <col min="1" max="1" width="7" style="22" customWidth="1"/>
    <col min="2" max="2" width="53.28515625" style="22" customWidth="1"/>
    <col min="3" max="3" width="10.140625" style="22" customWidth="1"/>
    <col min="4" max="4" width="14" style="22" hidden="1" customWidth="1"/>
    <col min="5" max="5" width="8.5703125" style="22" customWidth="1"/>
    <col min="6" max="6" width="11.42578125" style="22" hidden="1" customWidth="1"/>
    <col min="7" max="7" width="8.5703125" style="22" customWidth="1"/>
    <col min="8" max="8" width="11.42578125" style="22" hidden="1" customWidth="1"/>
    <col min="9" max="9" width="8.5703125" style="22" customWidth="1"/>
    <col min="10" max="10" width="0.140625" style="22" hidden="1" customWidth="1"/>
    <col min="11" max="11" width="8.5703125" style="22" customWidth="1"/>
    <col min="12" max="12" width="0.140625" style="22" hidden="1" customWidth="1"/>
    <col min="13" max="13" width="8.5703125" style="22" customWidth="1"/>
    <col min="14" max="14" width="0.42578125" style="22" hidden="1" customWidth="1"/>
    <col min="15" max="15" width="8.5703125" style="22" customWidth="1"/>
    <col min="16" max="16" width="0.140625" style="22" hidden="1" customWidth="1"/>
    <col min="17" max="17" width="8.5703125" style="22" customWidth="1"/>
    <col min="18" max="18" width="0.140625" style="22" hidden="1" customWidth="1"/>
    <col min="19" max="19" width="8.5703125" style="22" customWidth="1"/>
    <col min="20" max="20" width="0.140625" style="22" hidden="1" customWidth="1"/>
    <col min="21" max="21" width="8.5703125" style="22" customWidth="1"/>
    <col min="22" max="22" width="11.42578125" style="22" hidden="1" customWidth="1"/>
    <col min="23" max="23" width="8.5703125" style="22" customWidth="1"/>
    <col min="24" max="24" width="11.42578125" style="22" hidden="1" customWidth="1"/>
    <col min="25" max="25" width="8.5703125" style="22" customWidth="1"/>
    <col min="26" max="26" width="0.140625" style="22" customWidth="1"/>
    <col min="27" max="27" width="11.42578125" style="22"/>
    <col min="28" max="28" width="30.7109375" style="22" customWidth="1"/>
    <col min="29" max="29" width="8.85546875" style="22" customWidth="1"/>
    <col min="30" max="30" width="0.140625" style="22" customWidth="1"/>
    <col min="31" max="31" width="8.85546875" style="22" customWidth="1"/>
    <col min="32" max="32" width="0.28515625" style="22" hidden="1" customWidth="1"/>
    <col min="33" max="33" width="8.85546875" style="22" customWidth="1"/>
    <col min="34" max="34" width="0.140625" style="22" customWidth="1"/>
    <col min="35" max="35" width="8.85546875" style="22" customWidth="1"/>
    <col min="36" max="36" width="0.140625" style="22" customWidth="1"/>
    <col min="37" max="37" width="8.85546875" style="22" customWidth="1"/>
    <col min="38" max="38" width="11.42578125" style="22" hidden="1" customWidth="1"/>
    <col min="39" max="39" width="8.85546875" style="22" customWidth="1"/>
    <col min="40" max="40" width="11.42578125" style="22" hidden="1" customWidth="1"/>
    <col min="41" max="41" width="8.85546875" style="22" customWidth="1"/>
    <col min="42" max="42" width="11.42578125" style="22" hidden="1" customWidth="1"/>
    <col min="43" max="43" width="8.85546875" style="22" customWidth="1"/>
    <col min="44" max="44" width="11.42578125" style="22" hidden="1" customWidth="1"/>
    <col min="45" max="45" width="8.85546875" style="22" customWidth="1"/>
    <col min="46" max="46" width="11.42578125" style="22" hidden="1" customWidth="1"/>
    <col min="47" max="47" width="8.85546875" style="22" customWidth="1"/>
    <col min="48" max="48" width="11.42578125" style="22" hidden="1" customWidth="1"/>
    <col min="49" max="49" width="8.85546875" style="22" customWidth="1"/>
    <col min="50" max="50" width="11.42578125" style="22" hidden="1" customWidth="1"/>
    <col min="51" max="51" width="8.85546875" style="22" customWidth="1"/>
    <col min="52" max="52" width="9.85546875" style="22" hidden="1" customWidth="1"/>
    <col min="53" max="16384" width="11.42578125" style="22"/>
  </cols>
  <sheetData>
    <row r="1" spans="1:52" ht="24" customHeight="1" x14ac:dyDescent="0.25">
      <c r="A1" s="71" t="s">
        <v>88</v>
      </c>
    </row>
    <row r="2" spans="1:52" ht="36" customHeight="1" x14ac:dyDescent="0.25">
      <c r="A2" s="133" t="s">
        <v>86</v>
      </c>
      <c r="B2" s="133"/>
      <c r="C2" s="72" t="s">
        <v>85</v>
      </c>
      <c r="D2" s="72"/>
      <c r="E2" s="56" t="s">
        <v>84</v>
      </c>
      <c r="F2" s="56"/>
      <c r="G2" s="56" t="s">
        <v>83</v>
      </c>
      <c r="H2" s="56"/>
      <c r="I2" s="56" t="s">
        <v>82</v>
      </c>
      <c r="J2" s="56"/>
      <c r="K2" s="56" t="s">
        <v>81</v>
      </c>
      <c r="L2" s="56"/>
      <c r="M2" s="56" t="s">
        <v>80</v>
      </c>
      <c r="N2" s="56"/>
      <c r="O2" s="56" t="s">
        <v>79</v>
      </c>
      <c r="P2" s="56"/>
      <c r="Q2" s="56" t="s">
        <v>78</v>
      </c>
      <c r="R2" s="56"/>
      <c r="S2" s="56" t="s">
        <v>77</v>
      </c>
      <c r="T2" s="56"/>
      <c r="U2" s="56" t="s">
        <v>76</v>
      </c>
      <c r="V2" s="56"/>
      <c r="W2" s="56" t="s">
        <v>75</v>
      </c>
      <c r="X2" s="56"/>
      <c r="Y2" s="56" t="s">
        <v>89</v>
      </c>
      <c r="Z2" s="73"/>
      <c r="AA2" s="73"/>
      <c r="AB2" s="74" t="s">
        <v>86</v>
      </c>
      <c r="AC2" s="72" t="s">
        <v>85</v>
      </c>
      <c r="AD2" s="72"/>
      <c r="AF2" s="68"/>
      <c r="AH2" s="68"/>
      <c r="AJ2" s="68"/>
      <c r="AL2" s="68"/>
      <c r="AN2" s="68"/>
      <c r="AP2" s="68"/>
      <c r="AR2" s="68"/>
      <c r="AT2" s="68"/>
      <c r="AV2" s="68"/>
      <c r="AX2" s="68"/>
    </row>
    <row r="3" spans="1:52" ht="24" customHeight="1" x14ac:dyDescent="0.25">
      <c r="A3" s="75">
        <v>44</v>
      </c>
      <c r="B3" s="76" t="s">
        <v>60</v>
      </c>
      <c r="C3" s="77">
        <f t="shared" ref="C3:C22" si="0">E3+G3+I3+K3+M3+O3+Q3+S3+U3+W3+Y3</f>
        <v>1012149</v>
      </c>
      <c r="D3" s="77">
        <f>'[1]Retraits DAB'!N5</f>
        <v>1018401.77</v>
      </c>
      <c r="E3" s="78">
        <v>438662</v>
      </c>
      <c r="F3" s="78">
        <v>16035879.698000001</v>
      </c>
      <c r="G3" s="78">
        <v>270365</v>
      </c>
      <c r="H3" s="78">
        <v>30189214.083000001</v>
      </c>
      <c r="I3" s="78">
        <v>154188</v>
      </c>
      <c r="J3" s="78">
        <v>31757065.056000002</v>
      </c>
      <c r="K3" s="78">
        <v>85428</v>
      </c>
      <c r="L3" s="78">
        <v>26126962.932</v>
      </c>
      <c r="M3" s="78">
        <v>23526</v>
      </c>
      <c r="N3" s="78">
        <v>9672957.7100000009</v>
      </c>
      <c r="O3" s="78">
        <v>26820</v>
      </c>
      <c r="P3" s="78">
        <v>13576868.560000001</v>
      </c>
      <c r="Q3" s="78">
        <v>7514</v>
      </c>
      <c r="R3" s="78">
        <v>4591053.49</v>
      </c>
      <c r="S3" s="78">
        <v>2960</v>
      </c>
      <c r="T3" s="78">
        <v>2116712.29</v>
      </c>
      <c r="U3" s="78">
        <v>2328</v>
      </c>
      <c r="V3" s="78">
        <v>1873966.12</v>
      </c>
      <c r="W3" s="78">
        <v>167</v>
      </c>
      <c r="X3" s="78">
        <v>152422.39999999999</v>
      </c>
      <c r="Y3" s="78">
        <v>191</v>
      </c>
      <c r="AB3" s="79" t="s">
        <v>67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</row>
    <row r="4" spans="1:52" ht="24" customHeight="1" x14ac:dyDescent="0.25">
      <c r="A4" s="75">
        <v>35</v>
      </c>
      <c r="B4" s="76" t="s">
        <v>58</v>
      </c>
      <c r="C4" s="77">
        <f t="shared" si="0"/>
        <v>28114</v>
      </c>
      <c r="D4" s="77">
        <f>'[1]Retraits DAB'!N4</f>
        <v>4586896.4409999996</v>
      </c>
      <c r="E4" s="78">
        <v>7732</v>
      </c>
      <c r="F4" s="78">
        <v>321507.511</v>
      </c>
      <c r="G4" s="78">
        <v>8958</v>
      </c>
      <c r="H4" s="78">
        <v>1004064.39</v>
      </c>
      <c r="I4" s="78">
        <v>6337</v>
      </c>
      <c r="J4" s="78">
        <v>1293737.6499999999</v>
      </c>
      <c r="K4" s="78">
        <v>2968</v>
      </c>
      <c r="L4" s="78">
        <v>900653</v>
      </c>
      <c r="M4" s="78">
        <v>474</v>
      </c>
      <c r="N4" s="78">
        <v>192578.59</v>
      </c>
      <c r="O4" s="78">
        <v>1369</v>
      </c>
      <c r="P4" s="78">
        <v>688123.1</v>
      </c>
      <c r="Q4" s="78">
        <v>167</v>
      </c>
      <c r="R4" s="78">
        <v>101068.8</v>
      </c>
      <c r="S4" s="78">
        <v>39</v>
      </c>
      <c r="T4" s="78">
        <v>27721.8</v>
      </c>
      <c r="U4" s="78">
        <v>64</v>
      </c>
      <c r="V4" s="78">
        <v>51417.599999999999</v>
      </c>
      <c r="W4" s="80"/>
      <c r="X4" s="80"/>
      <c r="Y4" s="78">
        <v>6</v>
      </c>
      <c r="Z4" s="81">
        <v>6024</v>
      </c>
      <c r="AB4" s="82" t="s">
        <v>65</v>
      </c>
      <c r="AC4" s="19">
        <f>C3+C4+C5</f>
        <v>1052064</v>
      </c>
      <c r="AD4" s="19">
        <f t="shared" ref="AD4:AZ4" si="1">D3+D4+D5</f>
        <v>5782674.8609999996</v>
      </c>
      <c r="AE4" s="19">
        <f t="shared" si="1"/>
        <v>453157</v>
      </c>
      <c r="AF4" s="19">
        <f t="shared" si="1"/>
        <v>16621881.089000002</v>
      </c>
      <c r="AG4" s="19">
        <f t="shared" si="1"/>
        <v>282846</v>
      </c>
      <c r="AH4" s="19">
        <f t="shared" si="1"/>
        <v>31582194.193</v>
      </c>
      <c r="AI4" s="19">
        <f t="shared" si="1"/>
        <v>161620</v>
      </c>
      <c r="AJ4" s="19">
        <f t="shared" si="1"/>
        <v>33275065.206</v>
      </c>
      <c r="AK4" s="19">
        <f t="shared" si="1"/>
        <v>88724</v>
      </c>
      <c r="AL4" s="19">
        <f t="shared" si="1"/>
        <v>27127210.842</v>
      </c>
      <c r="AM4" s="19">
        <f t="shared" si="1"/>
        <v>24053</v>
      </c>
      <c r="AN4" s="19">
        <f t="shared" si="1"/>
        <v>9886903.0500000007</v>
      </c>
      <c r="AO4" s="19">
        <f t="shared" si="1"/>
        <v>28227</v>
      </c>
      <c r="AP4" s="19">
        <f t="shared" si="1"/>
        <v>14284156.870000001</v>
      </c>
      <c r="AQ4" s="19">
        <f t="shared" si="1"/>
        <v>7682</v>
      </c>
      <c r="AR4" s="19">
        <f t="shared" si="1"/>
        <v>4692725.09</v>
      </c>
      <c r="AS4" s="19">
        <f t="shared" si="1"/>
        <v>2999</v>
      </c>
      <c r="AT4" s="19">
        <f t="shared" si="1"/>
        <v>2144434.09</v>
      </c>
      <c r="AU4" s="19">
        <f t="shared" si="1"/>
        <v>2392</v>
      </c>
      <c r="AV4" s="19">
        <f t="shared" si="1"/>
        <v>1925383.7200000002</v>
      </c>
      <c r="AW4" s="19">
        <f t="shared" si="1"/>
        <v>167</v>
      </c>
      <c r="AX4" s="19">
        <f t="shared" si="1"/>
        <v>152422.39999999999</v>
      </c>
      <c r="AY4" s="19">
        <f t="shared" si="1"/>
        <v>197</v>
      </c>
      <c r="AZ4" s="19">
        <f t="shared" si="1"/>
        <v>197788</v>
      </c>
    </row>
    <row r="5" spans="1:52" ht="24" customHeight="1" x14ac:dyDescent="0.25">
      <c r="A5" s="75">
        <v>68</v>
      </c>
      <c r="B5" s="76" t="s">
        <v>56</v>
      </c>
      <c r="C5" s="77">
        <f t="shared" si="0"/>
        <v>11801</v>
      </c>
      <c r="D5" s="77">
        <f>'[1]Retraits DAB'!N11</f>
        <v>177376.65</v>
      </c>
      <c r="E5" s="78">
        <v>6763</v>
      </c>
      <c r="F5" s="78">
        <v>264493.88</v>
      </c>
      <c r="G5" s="78">
        <v>3523</v>
      </c>
      <c r="H5" s="78">
        <v>388915.72</v>
      </c>
      <c r="I5" s="78">
        <v>1095</v>
      </c>
      <c r="J5" s="78">
        <v>224262.5</v>
      </c>
      <c r="K5" s="78">
        <v>328</v>
      </c>
      <c r="L5" s="78">
        <v>99594.91</v>
      </c>
      <c r="M5" s="78">
        <v>53</v>
      </c>
      <c r="N5" s="78">
        <v>21366.75</v>
      </c>
      <c r="O5" s="78">
        <v>38</v>
      </c>
      <c r="P5" s="78">
        <v>19165.21</v>
      </c>
      <c r="Q5" s="78">
        <v>1</v>
      </c>
      <c r="R5" s="78">
        <v>602.79999999999995</v>
      </c>
      <c r="S5" s="80"/>
      <c r="T5" s="80"/>
      <c r="U5" s="80"/>
      <c r="V5" s="80"/>
      <c r="W5" s="80"/>
      <c r="X5" s="80"/>
      <c r="Y5" s="80"/>
      <c r="Z5" s="81">
        <v>191764</v>
      </c>
      <c r="AB5" s="82" t="s">
        <v>63</v>
      </c>
      <c r="AC5" s="19">
        <f>C6+C7+C8+C9+C10+C11</f>
        <v>5902</v>
      </c>
      <c r="AD5" s="19">
        <f t="shared" ref="AD5:AZ5" si="2">D6+D7+D8+D9+D10+D11</f>
        <v>137190417.12899998</v>
      </c>
      <c r="AE5" s="19">
        <f t="shared" si="2"/>
        <v>1099</v>
      </c>
      <c r="AF5" s="19">
        <f t="shared" si="2"/>
        <v>46835.8</v>
      </c>
      <c r="AG5" s="19">
        <f t="shared" si="2"/>
        <v>1804</v>
      </c>
      <c r="AH5" s="19">
        <f t="shared" si="2"/>
        <v>203126.15999999997</v>
      </c>
      <c r="AI5" s="19">
        <f t="shared" si="2"/>
        <v>1500</v>
      </c>
      <c r="AJ5" s="19">
        <f t="shared" si="2"/>
        <v>306261.55000000005</v>
      </c>
      <c r="AK5" s="19">
        <f t="shared" si="2"/>
        <v>913</v>
      </c>
      <c r="AL5" s="19">
        <f t="shared" si="2"/>
        <v>276898.48</v>
      </c>
      <c r="AM5" s="19">
        <f t="shared" si="2"/>
        <v>156</v>
      </c>
      <c r="AN5" s="19">
        <f t="shared" si="2"/>
        <v>63254.729999999996</v>
      </c>
      <c r="AO5" s="19">
        <f t="shared" si="2"/>
        <v>317</v>
      </c>
      <c r="AP5" s="19">
        <f t="shared" si="2"/>
        <v>159292.5</v>
      </c>
      <c r="AQ5" s="19">
        <f t="shared" si="2"/>
        <v>51</v>
      </c>
      <c r="AR5" s="19">
        <f t="shared" si="2"/>
        <v>30742.799999999999</v>
      </c>
      <c r="AS5" s="19">
        <f t="shared" si="2"/>
        <v>40</v>
      </c>
      <c r="AT5" s="19">
        <f t="shared" si="2"/>
        <v>28876.25</v>
      </c>
      <c r="AU5" s="19">
        <f t="shared" si="2"/>
        <v>17</v>
      </c>
      <c r="AV5" s="19">
        <f t="shared" si="2"/>
        <v>13657.800000000001</v>
      </c>
      <c r="AW5" s="19">
        <f t="shared" si="2"/>
        <v>1</v>
      </c>
      <c r="AX5" s="19">
        <f t="shared" si="2"/>
        <v>903.7</v>
      </c>
      <c r="AY5" s="19">
        <f t="shared" si="2"/>
        <v>4</v>
      </c>
      <c r="AZ5" s="19">
        <f t="shared" si="2"/>
        <v>4016</v>
      </c>
    </row>
    <row r="6" spans="1:52" ht="24" customHeight="1" x14ac:dyDescent="0.25">
      <c r="A6" s="83">
        <v>48</v>
      </c>
      <c r="B6" s="84" t="s">
        <v>55</v>
      </c>
      <c r="C6" s="85">
        <f t="shared" si="0"/>
        <v>3688</v>
      </c>
      <c r="D6" s="85">
        <f>'[1]Retraits DAB'!N7</f>
        <v>73563.64</v>
      </c>
      <c r="E6" s="86">
        <v>462</v>
      </c>
      <c r="F6" s="86">
        <v>21093.71</v>
      </c>
      <c r="G6" s="86">
        <v>1083</v>
      </c>
      <c r="H6" s="86">
        <v>120730.87</v>
      </c>
      <c r="I6" s="86">
        <v>984</v>
      </c>
      <c r="J6" s="86">
        <v>201212.89</v>
      </c>
      <c r="K6" s="86">
        <v>697</v>
      </c>
      <c r="L6" s="86">
        <v>211136.43</v>
      </c>
      <c r="M6" s="86">
        <v>104</v>
      </c>
      <c r="N6" s="86">
        <v>42240.03</v>
      </c>
      <c r="O6" s="86">
        <v>256</v>
      </c>
      <c r="P6" s="86">
        <v>128640</v>
      </c>
      <c r="Q6" s="86">
        <v>45</v>
      </c>
      <c r="R6" s="86">
        <v>27126</v>
      </c>
      <c r="S6" s="86">
        <v>39</v>
      </c>
      <c r="T6" s="86">
        <v>28173.15</v>
      </c>
      <c r="U6" s="86">
        <v>13</v>
      </c>
      <c r="V6" s="86">
        <v>10444.200000000001</v>
      </c>
      <c r="W6" s="86">
        <v>1</v>
      </c>
      <c r="X6" s="86">
        <v>903.7</v>
      </c>
      <c r="Y6" s="86">
        <v>4</v>
      </c>
      <c r="AB6" s="79" t="s">
        <v>61</v>
      </c>
    </row>
    <row r="7" spans="1:52" ht="24" customHeight="1" x14ac:dyDescent="0.25">
      <c r="A7" s="83">
        <v>45</v>
      </c>
      <c r="B7" s="84" t="s">
        <v>54</v>
      </c>
      <c r="C7" s="85">
        <f t="shared" si="0"/>
        <v>465</v>
      </c>
      <c r="D7" s="85">
        <f>'[1]Retraits DAB'!N6</f>
        <v>795716.98</v>
      </c>
      <c r="E7" s="86">
        <v>115</v>
      </c>
      <c r="F7" s="86">
        <v>4849.16</v>
      </c>
      <c r="G7" s="86">
        <v>155</v>
      </c>
      <c r="H7" s="86">
        <v>17717.53</v>
      </c>
      <c r="I7" s="86">
        <v>131</v>
      </c>
      <c r="J7" s="86">
        <v>26660.35</v>
      </c>
      <c r="K7" s="86">
        <v>38</v>
      </c>
      <c r="L7" s="86">
        <v>11672.8</v>
      </c>
      <c r="M7" s="86">
        <v>7</v>
      </c>
      <c r="N7" s="86">
        <v>2815.4</v>
      </c>
      <c r="O7" s="86">
        <v>16</v>
      </c>
      <c r="P7" s="86">
        <v>8040</v>
      </c>
      <c r="Q7" s="86">
        <v>3</v>
      </c>
      <c r="R7" s="86">
        <v>1808.4</v>
      </c>
      <c r="S7" s="87"/>
      <c r="T7" s="87"/>
      <c r="U7" s="87"/>
      <c r="V7" s="87"/>
      <c r="W7" s="87"/>
      <c r="X7" s="87"/>
      <c r="Y7" s="87"/>
      <c r="Z7" s="81">
        <v>4016</v>
      </c>
      <c r="AB7" s="79" t="s">
        <v>90</v>
      </c>
      <c r="AC7" s="19">
        <f>C12+C21+C22</f>
        <v>26556</v>
      </c>
      <c r="AD7" s="19">
        <f t="shared" ref="AD7:AZ7" si="3">D12+D21+D22</f>
        <v>3227465.98</v>
      </c>
      <c r="AE7" s="19">
        <f t="shared" si="3"/>
        <v>11405</v>
      </c>
      <c r="AF7" s="19">
        <f t="shared" si="3"/>
        <v>385564.12</v>
      </c>
      <c r="AG7" s="19">
        <f t="shared" si="3"/>
        <v>10311</v>
      </c>
      <c r="AH7" s="19">
        <f t="shared" si="3"/>
        <v>1412023.56</v>
      </c>
      <c r="AI7" s="19">
        <f t="shared" si="3"/>
        <v>2727</v>
      </c>
      <c r="AJ7" s="19">
        <f t="shared" si="3"/>
        <v>588549.21</v>
      </c>
      <c r="AK7" s="19">
        <f t="shared" si="3"/>
        <v>1273</v>
      </c>
      <c r="AL7" s="19">
        <f t="shared" si="3"/>
        <v>403425.85</v>
      </c>
      <c r="AM7" s="19">
        <f t="shared" si="3"/>
        <v>571</v>
      </c>
      <c r="AN7" s="19">
        <f t="shared" si="3"/>
        <v>247138.49000000002</v>
      </c>
      <c r="AO7" s="19">
        <f t="shared" si="3"/>
        <v>245</v>
      </c>
      <c r="AP7" s="19">
        <f t="shared" si="3"/>
        <v>123433.46</v>
      </c>
      <c r="AQ7" s="19">
        <f t="shared" si="3"/>
        <v>11</v>
      </c>
      <c r="AR7" s="19">
        <f t="shared" si="3"/>
        <v>6881.55</v>
      </c>
      <c r="AS7" s="19">
        <f t="shared" si="3"/>
        <v>11</v>
      </c>
      <c r="AT7" s="19">
        <f t="shared" si="3"/>
        <v>7904.61</v>
      </c>
      <c r="AU7" s="19">
        <f t="shared" si="3"/>
        <v>2</v>
      </c>
      <c r="AV7" s="19">
        <f t="shared" si="3"/>
        <v>1606.8</v>
      </c>
      <c r="AW7" s="19">
        <f t="shared" si="3"/>
        <v>0</v>
      </c>
      <c r="AX7" s="19">
        <f t="shared" si="3"/>
        <v>0</v>
      </c>
      <c r="AY7" s="19">
        <f t="shared" si="3"/>
        <v>0</v>
      </c>
      <c r="AZ7" s="19">
        <f t="shared" si="3"/>
        <v>0</v>
      </c>
    </row>
    <row r="8" spans="1:52" ht="24" customHeight="1" x14ac:dyDescent="0.25">
      <c r="A8" s="83">
        <v>93</v>
      </c>
      <c r="B8" s="84" t="s">
        <v>91</v>
      </c>
      <c r="C8" s="85">
        <f t="shared" si="0"/>
        <v>8</v>
      </c>
      <c r="D8" s="85">
        <f>'[1]Retraits DAB'!N13</f>
        <v>3997.85</v>
      </c>
      <c r="E8" s="87"/>
      <c r="F8" s="87"/>
      <c r="G8" s="86">
        <v>1</v>
      </c>
      <c r="H8" s="86">
        <v>101.3</v>
      </c>
      <c r="I8" s="86">
        <v>2</v>
      </c>
      <c r="J8" s="86">
        <v>403.2</v>
      </c>
      <c r="K8" s="86">
        <v>3</v>
      </c>
      <c r="L8" s="86">
        <v>905.7</v>
      </c>
      <c r="M8" s="86">
        <v>1</v>
      </c>
      <c r="N8" s="86">
        <v>402.2</v>
      </c>
      <c r="O8" s="86">
        <v>1</v>
      </c>
      <c r="P8" s="86">
        <v>502.5</v>
      </c>
      <c r="Q8" s="87"/>
      <c r="R8" s="87"/>
      <c r="S8" s="87"/>
      <c r="T8" s="87"/>
      <c r="U8" s="87"/>
      <c r="V8" s="87"/>
      <c r="W8" s="87"/>
      <c r="X8" s="87"/>
      <c r="Y8" s="87"/>
      <c r="AB8" s="88" t="s">
        <v>92</v>
      </c>
    </row>
    <row r="9" spans="1:52" ht="24" customHeight="1" x14ac:dyDescent="0.25">
      <c r="A9" s="83">
        <v>96</v>
      </c>
      <c r="B9" s="84" t="s">
        <v>53</v>
      </c>
      <c r="C9" s="85">
        <f t="shared" si="0"/>
        <v>136</v>
      </c>
      <c r="D9" s="85">
        <f>'[1]Retraits DAB'!N14</f>
        <v>29957.42</v>
      </c>
      <c r="E9" s="87"/>
      <c r="F9" s="87"/>
      <c r="G9" s="86">
        <v>100</v>
      </c>
      <c r="H9" s="86">
        <v>12637.5</v>
      </c>
      <c r="I9" s="86">
        <v>21</v>
      </c>
      <c r="J9" s="86">
        <v>4233.6000000000004</v>
      </c>
      <c r="K9" s="86">
        <v>14</v>
      </c>
      <c r="L9" s="86">
        <v>4226.6000000000004</v>
      </c>
      <c r="M9" s="86">
        <v>1</v>
      </c>
      <c r="N9" s="86">
        <v>402.2</v>
      </c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AC9" s="19">
        <f>SUM(AC3:AC8)</f>
        <v>1084522</v>
      </c>
      <c r="AD9" s="19">
        <f t="shared" ref="AD9:AY9" si="4">SUM(AD3:AD8)</f>
        <v>146200557.96999997</v>
      </c>
      <c r="AE9" s="19">
        <f t="shared" si="4"/>
        <v>465661</v>
      </c>
      <c r="AF9" s="19">
        <f t="shared" si="4"/>
        <v>17054281.009000003</v>
      </c>
      <c r="AG9" s="19">
        <f t="shared" si="4"/>
        <v>294961</v>
      </c>
      <c r="AH9" s="19">
        <f t="shared" si="4"/>
        <v>33197343.912999999</v>
      </c>
      <c r="AI9" s="19">
        <f t="shared" si="4"/>
        <v>165847</v>
      </c>
      <c r="AJ9" s="19">
        <f t="shared" si="4"/>
        <v>34169875.965999998</v>
      </c>
      <c r="AK9" s="19">
        <f t="shared" si="4"/>
        <v>90910</v>
      </c>
      <c r="AL9" s="19">
        <f t="shared" si="4"/>
        <v>27807535.172000002</v>
      </c>
      <c r="AM9" s="19">
        <f t="shared" si="4"/>
        <v>24780</v>
      </c>
      <c r="AN9" s="19">
        <f t="shared" si="4"/>
        <v>10197296.270000001</v>
      </c>
      <c r="AO9" s="19">
        <f t="shared" si="4"/>
        <v>28789</v>
      </c>
      <c r="AP9" s="19">
        <f t="shared" si="4"/>
        <v>14566882.830000002</v>
      </c>
      <c r="AQ9" s="19">
        <f t="shared" si="4"/>
        <v>7744</v>
      </c>
      <c r="AR9" s="19">
        <f t="shared" si="4"/>
        <v>4730349.4399999995</v>
      </c>
      <c r="AS9" s="19">
        <f t="shared" si="4"/>
        <v>3050</v>
      </c>
      <c r="AT9" s="19">
        <f t="shared" si="4"/>
        <v>2181214.9499999997</v>
      </c>
      <c r="AU9" s="19">
        <f t="shared" si="4"/>
        <v>2411</v>
      </c>
      <c r="AV9" s="19">
        <f t="shared" si="4"/>
        <v>1940648.3200000003</v>
      </c>
      <c r="AW9" s="19">
        <f t="shared" si="4"/>
        <v>168</v>
      </c>
      <c r="AX9" s="19">
        <f t="shared" si="4"/>
        <v>153326.1</v>
      </c>
      <c r="AY9" s="19">
        <f t="shared" si="4"/>
        <v>201</v>
      </c>
      <c r="AZ9" s="19">
        <f t="shared" ref="AZ9" si="5">SUM(AZ3:AZ8)</f>
        <v>201804</v>
      </c>
    </row>
    <row r="10" spans="1:52" ht="24" customHeight="1" x14ac:dyDescent="0.25">
      <c r="A10" s="83">
        <v>54</v>
      </c>
      <c r="B10" s="84" t="s">
        <v>51</v>
      </c>
      <c r="C10" s="85">
        <f t="shared" si="0"/>
        <v>305</v>
      </c>
      <c r="D10" s="85">
        <f>'[1]Retraits DAB'!N8</f>
        <v>2314.9</v>
      </c>
      <c r="E10" s="86">
        <v>43</v>
      </c>
      <c r="F10" s="86">
        <v>2059.0300000000002</v>
      </c>
      <c r="G10" s="86">
        <v>63</v>
      </c>
      <c r="H10" s="86">
        <v>7264.54</v>
      </c>
      <c r="I10" s="86">
        <v>114</v>
      </c>
      <c r="J10" s="86">
        <v>23443.78</v>
      </c>
      <c r="K10" s="86">
        <v>50</v>
      </c>
      <c r="L10" s="86">
        <v>15145.15</v>
      </c>
      <c r="M10" s="86">
        <v>23</v>
      </c>
      <c r="N10" s="86">
        <v>9250.6</v>
      </c>
      <c r="O10" s="86">
        <v>10</v>
      </c>
      <c r="P10" s="86">
        <v>5025</v>
      </c>
      <c r="Q10" s="86">
        <v>2</v>
      </c>
      <c r="R10" s="86">
        <v>1205.5999999999999</v>
      </c>
      <c r="S10" s="87"/>
      <c r="T10" s="87"/>
      <c r="U10" s="87"/>
      <c r="V10" s="87"/>
      <c r="W10" s="87"/>
      <c r="X10" s="87"/>
      <c r="Y10" s="87"/>
      <c r="AB10" s="90"/>
      <c r="AD10" s="90">
        <f>AD9/$AC$12</f>
        <v>134.8064474210758</v>
      </c>
      <c r="AF10" s="90">
        <f>AF9/$AC$12</f>
        <v>15.725159110649672</v>
      </c>
      <c r="AH10" s="90">
        <f>AH9/$AC$12</f>
        <v>30.610115712728739</v>
      </c>
      <c r="AJ10" s="90">
        <f>AJ9/$AC$12</f>
        <v>31.506853679316784</v>
      </c>
      <c r="AL10" s="90">
        <f>AL9/$AC$12</f>
        <v>25.640360612325065</v>
      </c>
      <c r="AN10" s="90">
        <f>AN9/$AC$12</f>
        <v>9.4025720732267324</v>
      </c>
      <c r="AP10" s="90">
        <f>AP9/$AC$12</f>
        <v>13.431615799402872</v>
      </c>
      <c r="AR10" s="90">
        <f>AR9/$AC$12</f>
        <v>4.3616906249942362</v>
      </c>
      <c r="AT10" s="90">
        <f>AT9/$AC$12</f>
        <v>2.0112224095039104</v>
      </c>
      <c r="AV10" s="90">
        <f>AV9/$AC$12</f>
        <v>1.789404290553811</v>
      </c>
      <c r="AX10" s="90">
        <f>AX9/$AC$12</f>
        <v>0.1413766617920153</v>
      </c>
    </row>
    <row r="11" spans="1:52" ht="24" customHeight="1" x14ac:dyDescent="0.25">
      <c r="A11" s="83">
        <v>11</v>
      </c>
      <c r="B11" s="84" t="s">
        <v>50</v>
      </c>
      <c r="C11" s="85">
        <f t="shared" si="0"/>
        <v>1300</v>
      </c>
      <c r="D11" s="85">
        <f>'[1]Retraits DAB'!N3</f>
        <v>136284866.33899999</v>
      </c>
      <c r="E11" s="86">
        <v>479</v>
      </c>
      <c r="F11" s="86">
        <v>18833.900000000001</v>
      </c>
      <c r="G11" s="86">
        <v>402</v>
      </c>
      <c r="H11" s="86">
        <v>44674.42</v>
      </c>
      <c r="I11" s="86">
        <v>248</v>
      </c>
      <c r="J11" s="86">
        <v>50307.73</v>
      </c>
      <c r="K11" s="86">
        <v>111</v>
      </c>
      <c r="L11" s="86">
        <v>33811.800000000003</v>
      </c>
      <c r="M11" s="86">
        <v>20</v>
      </c>
      <c r="N11" s="86">
        <v>8144.3</v>
      </c>
      <c r="O11" s="86">
        <v>34</v>
      </c>
      <c r="P11" s="86">
        <v>17085</v>
      </c>
      <c r="Q11" s="86">
        <v>1</v>
      </c>
      <c r="R11" s="86">
        <v>602.79999999999995</v>
      </c>
      <c r="S11" s="86">
        <v>1</v>
      </c>
      <c r="T11" s="86">
        <v>703.1</v>
      </c>
      <c r="U11" s="86">
        <v>4</v>
      </c>
      <c r="V11" s="86">
        <v>3213.6</v>
      </c>
      <c r="W11" s="87"/>
      <c r="X11" s="87"/>
      <c r="Y11" s="87"/>
      <c r="AC11" s="22" t="s">
        <v>101</v>
      </c>
      <c r="AG11" s="22" t="s">
        <v>102</v>
      </c>
    </row>
    <row r="12" spans="1:52" ht="24" customHeight="1" x14ac:dyDescent="0.25">
      <c r="A12" s="91">
        <v>65</v>
      </c>
      <c r="B12" s="92" t="s">
        <v>94</v>
      </c>
      <c r="C12" s="93">
        <f t="shared" si="0"/>
        <v>25790</v>
      </c>
      <c r="D12" s="93">
        <f>'[1]Retraits DAB'!N9</f>
        <v>21499.9</v>
      </c>
      <c r="E12" s="94">
        <v>10745</v>
      </c>
      <c r="F12" s="94">
        <v>366579.31</v>
      </c>
      <c r="G12" s="94">
        <v>10227</v>
      </c>
      <c r="H12" s="94">
        <v>1402671.84</v>
      </c>
      <c r="I12" s="94">
        <v>2712</v>
      </c>
      <c r="J12" s="94">
        <v>585495.12</v>
      </c>
      <c r="K12" s="94">
        <v>1269</v>
      </c>
      <c r="L12" s="94">
        <v>402218.25</v>
      </c>
      <c r="M12" s="94">
        <v>569</v>
      </c>
      <c r="N12" s="94">
        <v>246283.94</v>
      </c>
      <c r="O12" s="94">
        <v>244</v>
      </c>
      <c r="P12" s="94">
        <v>122930.96</v>
      </c>
      <c r="Q12" s="94">
        <v>11</v>
      </c>
      <c r="R12" s="94">
        <v>6881.55</v>
      </c>
      <c r="S12" s="94">
        <v>11</v>
      </c>
      <c r="T12" s="94">
        <v>7904.61</v>
      </c>
      <c r="U12" s="94">
        <v>2</v>
      </c>
      <c r="V12" s="94">
        <v>1606.8</v>
      </c>
      <c r="W12" s="95"/>
      <c r="X12" s="95"/>
      <c r="Y12" s="95"/>
      <c r="AB12" s="89"/>
      <c r="AC12" s="55">
        <f>SUM(AC13:AC23)</f>
        <v>1084522</v>
      </c>
      <c r="AE12" s="90">
        <f t="shared" ref="AE12:AE23" si="6">AC12/$AC$12</f>
        <v>1</v>
      </c>
      <c r="AG12" s="55">
        <f>SUM(AG13:AG23)</f>
        <v>2450612</v>
      </c>
      <c r="AI12" s="90">
        <f t="shared" ref="AI12:AI23" si="7">AG12/$AG$12</f>
        <v>1</v>
      </c>
      <c r="AK12" s="55">
        <f>SUM(AC45:AC50)</f>
        <v>3535134</v>
      </c>
      <c r="AM12" s="90">
        <f t="shared" ref="AM12:AM23" si="8">AK12/$AK$12</f>
        <v>1</v>
      </c>
    </row>
    <row r="13" spans="1:52" ht="24" customHeight="1" x14ac:dyDescent="0.25">
      <c r="A13" s="91"/>
      <c r="B13" s="92"/>
      <c r="C13" s="93"/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5"/>
      <c r="X13" s="95"/>
      <c r="Y13" s="95"/>
      <c r="AB13" s="68" t="s">
        <v>84</v>
      </c>
      <c r="AC13" s="55">
        <f>SUM(AE3:AE8)</f>
        <v>465661</v>
      </c>
      <c r="AE13" s="90">
        <f t="shared" si="6"/>
        <v>0.42936980531515268</v>
      </c>
      <c r="AG13" s="55">
        <f>SUM(AE28:AE33)</f>
        <v>1248750</v>
      </c>
      <c r="AI13" s="90">
        <f t="shared" si="7"/>
        <v>0.50956658989672787</v>
      </c>
      <c r="AK13" s="55">
        <f>SUM(AE45:AE50)</f>
        <v>1714411</v>
      </c>
      <c r="AM13" s="90">
        <f t="shared" si="8"/>
        <v>0.48496351199134174</v>
      </c>
    </row>
    <row r="14" spans="1:52" ht="24" customHeight="1" x14ac:dyDescent="0.25">
      <c r="A14" s="91"/>
      <c r="B14" s="92"/>
      <c r="C14" s="93"/>
      <c r="D14" s="93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5"/>
      <c r="X14" s="95"/>
      <c r="Y14" s="95"/>
      <c r="AB14" s="68" t="s">
        <v>83</v>
      </c>
      <c r="AC14" s="55">
        <f>SUM(AG3:AG8)</f>
        <v>294961</v>
      </c>
      <c r="AE14" s="90">
        <f t="shared" si="6"/>
        <v>0.27197327486210515</v>
      </c>
      <c r="AG14" s="55">
        <f>SUM(AG28:AG33)</f>
        <v>545720</v>
      </c>
      <c r="AI14" s="90">
        <f t="shared" si="7"/>
        <v>0.22268723078153538</v>
      </c>
      <c r="AK14" s="55">
        <f>SUM(AG45:AG50)</f>
        <v>840681</v>
      </c>
      <c r="AM14" s="90">
        <f t="shared" si="8"/>
        <v>0.23780739287393349</v>
      </c>
    </row>
    <row r="15" spans="1:52" ht="24" customHeight="1" x14ac:dyDescent="0.25">
      <c r="A15" s="91"/>
      <c r="B15" s="92"/>
      <c r="C15" s="93"/>
      <c r="D15" s="93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5"/>
      <c r="X15" s="95"/>
      <c r="Y15" s="95"/>
      <c r="AB15" s="68" t="s">
        <v>82</v>
      </c>
      <c r="AC15" s="55">
        <f>SUM(AI3:AI8)</f>
        <v>165847</v>
      </c>
      <c r="AE15" s="90">
        <f t="shared" si="6"/>
        <v>0.15292174801433259</v>
      </c>
      <c r="AG15" s="55">
        <f>SUM(AI28:AI33)</f>
        <v>656139</v>
      </c>
      <c r="AI15" s="90">
        <f t="shared" si="7"/>
        <v>0.267744955137737</v>
      </c>
      <c r="AK15" s="55">
        <f>SUM(AI45:AI50)</f>
        <v>821986</v>
      </c>
      <c r="AM15" s="90">
        <f t="shared" si="8"/>
        <v>0.23251905019724853</v>
      </c>
    </row>
    <row r="16" spans="1:52" ht="24" customHeight="1" x14ac:dyDescent="0.25">
      <c r="A16" s="91"/>
      <c r="B16" s="92"/>
      <c r="C16" s="93"/>
      <c r="D16" s="93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5"/>
      <c r="X16" s="95"/>
      <c r="Y16" s="95"/>
      <c r="AB16" s="68" t="s">
        <v>81</v>
      </c>
      <c r="AC16" s="55">
        <f>SUM(AK3:AK8)</f>
        <v>90910</v>
      </c>
      <c r="AE16" s="90">
        <f t="shared" si="6"/>
        <v>8.3824947765006153E-2</v>
      </c>
      <c r="AG16" s="55">
        <f>SUM(AK28:AK33)</f>
        <v>2</v>
      </c>
      <c r="AI16" s="90">
        <f t="shared" si="7"/>
        <v>8.161226665012658E-7</v>
      </c>
      <c r="AK16" s="55">
        <f>SUM(AK45:AK50)</f>
        <v>90912</v>
      </c>
      <c r="AM16" s="90">
        <f t="shared" si="8"/>
        <v>2.5716705505364153E-2</v>
      </c>
    </row>
    <row r="17" spans="1:52" ht="24" customHeight="1" x14ac:dyDescent="0.25">
      <c r="A17" s="91"/>
      <c r="B17" s="92"/>
      <c r="C17" s="93"/>
      <c r="D17" s="93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5"/>
      <c r="X17" s="95"/>
      <c r="Y17" s="95"/>
      <c r="AB17" s="68" t="s">
        <v>80</v>
      </c>
      <c r="AC17" s="55">
        <f>SUM(AM3:AM8)</f>
        <v>24780</v>
      </c>
      <c r="AE17" s="90">
        <f t="shared" si="6"/>
        <v>2.2848775774027635E-2</v>
      </c>
      <c r="AG17" s="55">
        <f>SUM(AM28:AM33)</f>
        <v>1</v>
      </c>
      <c r="AI17" s="90">
        <f t="shared" si="7"/>
        <v>4.080613332506329E-7</v>
      </c>
      <c r="AK17" s="55">
        <f>SUM(AM45:AM50)</f>
        <v>24781</v>
      </c>
      <c r="AM17" s="90">
        <f t="shared" si="8"/>
        <v>7.0099181530318229E-3</v>
      </c>
    </row>
    <row r="18" spans="1:52" ht="24" customHeight="1" x14ac:dyDescent="0.25">
      <c r="A18" s="91"/>
      <c r="B18" s="92"/>
      <c r="C18" s="93"/>
      <c r="D18" s="93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5"/>
      <c r="X18" s="95"/>
      <c r="Y18" s="95"/>
      <c r="AB18" s="68" t="s">
        <v>79</v>
      </c>
      <c r="AC18" s="55">
        <f>SUM(AO3:AO8)</f>
        <v>28789</v>
      </c>
      <c r="AE18" s="90">
        <f t="shared" si="6"/>
        <v>2.6545335179922584E-2</v>
      </c>
      <c r="AG18" s="55">
        <f>SUM(AO28:AO33)</f>
        <v>0</v>
      </c>
      <c r="AI18" s="90">
        <f t="shared" si="7"/>
        <v>0</v>
      </c>
      <c r="AK18" s="55">
        <f>SUM(AO45:AO50)</f>
        <v>28789</v>
      </c>
      <c r="AM18" s="90">
        <f t="shared" si="8"/>
        <v>8.1436799849736955E-3</v>
      </c>
    </row>
    <row r="19" spans="1:52" ht="24" customHeight="1" x14ac:dyDescent="0.25">
      <c r="A19" s="91"/>
      <c r="B19" s="92"/>
      <c r="C19" s="93"/>
      <c r="D19" s="93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5"/>
      <c r="X19" s="95"/>
      <c r="Y19" s="95"/>
      <c r="AB19" s="68" t="s">
        <v>78</v>
      </c>
      <c r="AC19" s="55">
        <f>SUM(AQ3:AQ8)</f>
        <v>7744</v>
      </c>
      <c r="AE19" s="90">
        <f t="shared" si="6"/>
        <v>7.1404729456848275E-3</v>
      </c>
      <c r="AG19" s="55">
        <f>SUM(AQ28:AQ33)</f>
        <v>0</v>
      </c>
      <c r="AI19" s="90">
        <f t="shared" si="7"/>
        <v>0</v>
      </c>
      <c r="AK19" s="55">
        <f>SUM(AQ45:AQ50)</f>
        <v>7744</v>
      </c>
      <c r="AM19" s="90">
        <f t="shared" si="8"/>
        <v>2.1905817431531593E-3</v>
      </c>
    </row>
    <row r="20" spans="1:52" ht="24" customHeight="1" x14ac:dyDescent="0.25">
      <c r="A20" s="91"/>
      <c r="B20" s="92"/>
      <c r="C20" s="93"/>
      <c r="D20" s="93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5"/>
      <c r="X20" s="95"/>
      <c r="Y20" s="95"/>
      <c r="AB20" s="68" t="s">
        <v>77</v>
      </c>
      <c r="AC20" s="55">
        <f>SUM(AS3:AS8)</f>
        <v>3050</v>
      </c>
      <c r="AE20" s="90">
        <f t="shared" si="6"/>
        <v>2.812298874527211E-3</v>
      </c>
      <c r="AG20" s="55">
        <f>SUM(AS28:AS33)</f>
        <v>0</v>
      </c>
      <c r="AI20" s="90">
        <f t="shared" si="7"/>
        <v>0</v>
      </c>
      <c r="AK20" s="55">
        <f>SUM(AS45:AS50)</f>
        <v>3050</v>
      </c>
      <c r="AM20" s="90">
        <f t="shared" si="8"/>
        <v>8.6276786113341107E-4</v>
      </c>
    </row>
    <row r="21" spans="1:52" ht="24" customHeight="1" x14ac:dyDescent="0.25">
      <c r="A21" s="91">
        <v>66</v>
      </c>
      <c r="B21" s="92" t="s">
        <v>95</v>
      </c>
      <c r="C21" s="93">
        <f t="shared" si="0"/>
        <v>36</v>
      </c>
      <c r="D21" s="93">
        <f>'[1]Retraits DAB'!N10</f>
        <v>63393.7</v>
      </c>
      <c r="E21" s="94">
        <v>15</v>
      </c>
      <c r="F21" s="94">
        <v>416.2</v>
      </c>
      <c r="G21" s="94">
        <v>13</v>
      </c>
      <c r="H21" s="94">
        <v>1537.56</v>
      </c>
      <c r="I21" s="94">
        <v>5</v>
      </c>
      <c r="J21" s="94">
        <v>1038.0899999999999</v>
      </c>
      <c r="K21" s="94">
        <v>2</v>
      </c>
      <c r="L21" s="94">
        <v>603.79999999999995</v>
      </c>
      <c r="M21" s="94">
        <v>1</v>
      </c>
      <c r="N21" s="94">
        <v>402.2</v>
      </c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AB21" s="68" t="s">
        <v>76</v>
      </c>
      <c r="AC21" s="55">
        <f>SUM(AU3:AU8)</f>
        <v>2411</v>
      </c>
      <c r="AE21" s="90">
        <f t="shared" si="6"/>
        <v>2.2230992086836412E-3</v>
      </c>
      <c r="AG21" s="55">
        <f>SUM(AU28:AU33)</f>
        <v>0</v>
      </c>
      <c r="AI21" s="90">
        <f t="shared" si="7"/>
        <v>0</v>
      </c>
      <c r="AK21" s="55">
        <f>SUM(AU45:AU50)</f>
        <v>2411</v>
      </c>
      <c r="AM21" s="90">
        <f t="shared" si="8"/>
        <v>6.8201092235824722E-4</v>
      </c>
    </row>
    <row r="22" spans="1:52" ht="24" customHeight="1" x14ac:dyDescent="0.25">
      <c r="A22" s="91">
        <v>69</v>
      </c>
      <c r="B22" s="92" t="s">
        <v>96</v>
      </c>
      <c r="C22" s="93">
        <f t="shared" si="0"/>
        <v>730</v>
      </c>
      <c r="D22" s="93">
        <f>'[1]Retraits DAB'!N12</f>
        <v>3142572.38</v>
      </c>
      <c r="E22" s="94">
        <v>645</v>
      </c>
      <c r="F22" s="94">
        <v>18568.61</v>
      </c>
      <c r="G22" s="94">
        <v>71</v>
      </c>
      <c r="H22" s="94">
        <v>7814.16</v>
      </c>
      <c r="I22" s="94">
        <v>10</v>
      </c>
      <c r="J22" s="94">
        <v>2016</v>
      </c>
      <c r="K22" s="94">
        <v>2</v>
      </c>
      <c r="L22" s="94">
        <v>603.79999999999995</v>
      </c>
      <c r="M22" s="94">
        <v>1</v>
      </c>
      <c r="N22" s="94">
        <v>452.35</v>
      </c>
      <c r="O22" s="94">
        <v>1</v>
      </c>
      <c r="P22" s="94">
        <v>502.5</v>
      </c>
      <c r="Q22" s="95"/>
      <c r="R22" s="95"/>
      <c r="S22" s="95"/>
      <c r="T22" s="95"/>
      <c r="U22" s="95"/>
      <c r="V22" s="95"/>
      <c r="W22" s="95"/>
      <c r="X22" s="95"/>
      <c r="Y22" s="95"/>
      <c r="AB22" s="68" t="s">
        <v>75</v>
      </c>
      <c r="AC22" s="55">
        <f>SUM(AW3:AW8)</f>
        <v>168</v>
      </c>
      <c r="AE22" s="90">
        <f t="shared" si="6"/>
        <v>1.5490695440018736E-4</v>
      </c>
      <c r="AG22" s="55">
        <f>SUM(AW28:AW33)</f>
        <v>0</v>
      </c>
      <c r="AI22" s="90">
        <f t="shared" si="7"/>
        <v>0</v>
      </c>
      <c r="AK22" s="55">
        <f>SUM(AW45:AW50)</f>
        <v>168</v>
      </c>
      <c r="AM22" s="90">
        <f t="shared" si="8"/>
        <v>4.7522951039479689E-5</v>
      </c>
    </row>
    <row r="23" spans="1:52" ht="24" customHeight="1" x14ac:dyDescent="0.25">
      <c r="A23" s="96"/>
      <c r="B23" s="96"/>
      <c r="C23" s="55">
        <f>SUM(C3:C22)</f>
        <v>1084522</v>
      </c>
      <c r="D23" s="55">
        <f t="shared" ref="D23:Z23" si="9">SUM(D3:D22)</f>
        <v>146200557.96999997</v>
      </c>
      <c r="E23" s="55">
        <f t="shared" si="9"/>
        <v>465661</v>
      </c>
      <c r="F23" s="55">
        <f t="shared" si="9"/>
        <v>17054281.009</v>
      </c>
      <c r="G23" s="55">
        <f t="shared" si="9"/>
        <v>294961</v>
      </c>
      <c r="H23" s="55">
        <f t="shared" si="9"/>
        <v>33197343.913000003</v>
      </c>
      <c r="I23" s="55">
        <f t="shared" si="9"/>
        <v>165847</v>
      </c>
      <c r="J23" s="55">
        <f t="shared" si="9"/>
        <v>34169875.966000006</v>
      </c>
      <c r="K23" s="55">
        <f t="shared" si="9"/>
        <v>90910</v>
      </c>
      <c r="L23" s="55">
        <f t="shared" si="9"/>
        <v>27807535.172000002</v>
      </c>
      <c r="M23" s="55">
        <f t="shared" si="9"/>
        <v>24780</v>
      </c>
      <c r="N23" s="55">
        <f t="shared" si="9"/>
        <v>10197296.269999998</v>
      </c>
      <c r="O23" s="55">
        <f t="shared" si="9"/>
        <v>28789</v>
      </c>
      <c r="P23" s="55">
        <f t="shared" si="9"/>
        <v>14566882.830000002</v>
      </c>
      <c r="Q23" s="55">
        <f t="shared" si="9"/>
        <v>7744</v>
      </c>
      <c r="R23" s="55">
        <f t="shared" si="9"/>
        <v>4730349.4399999995</v>
      </c>
      <c r="S23" s="55">
        <f t="shared" si="9"/>
        <v>3050</v>
      </c>
      <c r="T23" s="55">
        <f t="shared" si="9"/>
        <v>2181214.9499999997</v>
      </c>
      <c r="U23" s="55">
        <f t="shared" si="9"/>
        <v>2411</v>
      </c>
      <c r="V23" s="55">
        <f t="shared" si="9"/>
        <v>1940648.3200000003</v>
      </c>
      <c r="W23" s="55">
        <f t="shared" si="9"/>
        <v>168</v>
      </c>
      <c r="X23" s="55">
        <f t="shared" si="9"/>
        <v>153326.1</v>
      </c>
      <c r="Y23" s="55">
        <f t="shared" si="9"/>
        <v>201</v>
      </c>
      <c r="Z23" s="55">
        <f t="shared" si="9"/>
        <v>201804</v>
      </c>
      <c r="AB23" s="68" t="s">
        <v>89</v>
      </c>
      <c r="AC23" s="55">
        <f>SUM(AY3:AY8)</f>
        <v>201</v>
      </c>
      <c r="AE23" s="90">
        <f t="shared" si="6"/>
        <v>1.8533510615736704E-4</v>
      </c>
      <c r="AG23" s="55">
        <f>SUM(AY28:AY33)</f>
        <v>0</v>
      </c>
      <c r="AI23" s="90">
        <f t="shared" si="7"/>
        <v>0</v>
      </c>
      <c r="AK23" s="55">
        <f>SUM(AY45:AY50)</f>
        <v>201</v>
      </c>
      <c r="AM23" s="90">
        <f t="shared" si="8"/>
        <v>5.6857816422234628E-5</v>
      </c>
    </row>
    <row r="24" spans="1:52" ht="24" customHeight="1" x14ac:dyDescent="0.25">
      <c r="A24" s="90"/>
      <c r="B24" s="90"/>
      <c r="C24" s="90">
        <f>C23/$C$23</f>
        <v>1</v>
      </c>
      <c r="D24" s="90"/>
      <c r="E24" s="90">
        <f>E23/$C$23</f>
        <v>0.42936980531515268</v>
      </c>
      <c r="F24" s="90"/>
      <c r="G24" s="90">
        <f>G23/$C$23</f>
        <v>0.27197327486210515</v>
      </c>
      <c r="H24" s="90"/>
      <c r="I24" s="90">
        <f>I23/$C$23</f>
        <v>0.15292174801433259</v>
      </c>
      <c r="J24" s="90"/>
      <c r="K24" s="90">
        <f>K23/$C$23</f>
        <v>8.3824947765006153E-2</v>
      </c>
      <c r="L24" s="90"/>
      <c r="M24" s="90">
        <f>M23/$C$23</f>
        <v>2.2848775774027635E-2</v>
      </c>
      <c r="N24" s="90"/>
      <c r="O24" s="90">
        <f>O23/$C$23</f>
        <v>2.6545335179922584E-2</v>
      </c>
      <c r="P24" s="90"/>
      <c r="Q24" s="90">
        <f>Q23/$C$23</f>
        <v>7.1404729456848275E-3</v>
      </c>
      <c r="R24" s="90"/>
      <c r="S24" s="90">
        <f>S23/$C$23</f>
        <v>2.812298874527211E-3</v>
      </c>
      <c r="T24" s="90"/>
      <c r="U24" s="90">
        <f>U23/$C$23</f>
        <v>2.2230992086836412E-3</v>
      </c>
      <c r="V24" s="90"/>
      <c r="W24" s="90">
        <f>W23/$C$23</f>
        <v>1.5490695440018736E-4</v>
      </c>
      <c r="X24" s="90"/>
      <c r="Y24" s="90">
        <f>Y23/$C$23</f>
        <v>1.8533510615736704E-4</v>
      </c>
      <c r="AC24" s="19">
        <f t="shared" ref="AC24:AM24" si="10">SUM(AC13:AC23)</f>
        <v>1084522</v>
      </c>
      <c r="AD24" s="19">
        <f t="shared" si="10"/>
        <v>0</v>
      </c>
      <c r="AE24" s="19">
        <f t="shared" si="10"/>
        <v>1</v>
      </c>
      <c r="AF24" s="19">
        <f t="shared" si="10"/>
        <v>0</v>
      </c>
      <c r="AG24" s="19">
        <f t="shared" si="10"/>
        <v>2450612</v>
      </c>
      <c r="AH24" s="19">
        <f t="shared" si="10"/>
        <v>0</v>
      </c>
      <c r="AI24" s="19">
        <f t="shared" si="10"/>
        <v>1</v>
      </c>
      <c r="AJ24" s="19">
        <f t="shared" si="10"/>
        <v>0</v>
      </c>
      <c r="AK24" s="19">
        <f t="shared" si="10"/>
        <v>3535134</v>
      </c>
      <c r="AL24" s="19">
        <f t="shared" si="10"/>
        <v>0</v>
      </c>
      <c r="AM24" s="19">
        <f t="shared" si="10"/>
        <v>1</v>
      </c>
    </row>
    <row r="25" spans="1:52" ht="24" customHeight="1" x14ac:dyDescent="0.25">
      <c r="AK25" s="19"/>
    </row>
    <row r="26" spans="1:52" ht="24" customHeight="1" x14ac:dyDescent="0.25">
      <c r="A26" s="71" t="s">
        <v>97</v>
      </c>
      <c r="B26" s="97"/>
      <c r="E26" s="19"/>
    </row>
    <row r="27" spans="1:52" ht="33.75" customHeight="1" x14ac:dyDescent="0.25">
      <c r="A27" s="133" t="s">
        <v>86</v>
      </c>
      <c r="B27" s="133"/>
      <c r="C27" s="72"/>
      <c r="D27" s="72"/>
      <c r="E27" s="56" t="s">
        <v>84</v>
      </c>
      <c r="F27" s="56"/>
      <c r="G27" s="56" t="s">
        <v>83</v>
      </c>
      <c r="H27" s="56"/>
      <c r="I27" s="56" t="s">
        <v>82</v>
      </c>
      <c r="J27" s="56"/>
      <c r="K27" s="56" t="s">
        <v>81</v>
      </c>
      <c r="L27" s="56"/>
      <c r="M27" s="56" t="s">
        <v>80</v>
      </c>
      <c r="N27" s="56"/>
      <c r="O27" s="56" t="s">
        <v>79</v>
      </c>
      <c r="P27" s="56"/>
      <c r="Q27" s="56" t="s">
        <v>78</v>
      </c>
      <c r="R27" s="56"/>
      <c r="S27" s="56" t="s">
        <v>77</v>
      </c>
      <c r="T27" s="56"/>
      <c r="U27" s="56" t="s">
        <v>76</v>
      </c>
      <c r="V27" s="56"/>
      <c r="W27" s="56" t="s">
        <v>75</v>
      </c>
      <c r="X27" s="56"/>
      <c r="Y27" s="56" t="s">
        <v>89</v>
      </c>
      <c r="AB27" s="74" t="s">
        <v>86</v>
      </c>
      <c r="AC27" s="72" t="s">
        <v>85</v>
      </c>
      <c r="AD27" s="72"/>
      <c r="AE27" s="68" t="s">
        <v>84</v>
      </c>
      <c r="AF27" s="68"/>
      <c r="AG27" s="68" t="s">
        <v>83</v>
      </c>
      <c r="AH27" s="68"/>
      <c r="AI27" s="68" t="s">
        <v>82</v>
      </c>
      <c r="AJ27" s="68"/>
      <c r="AK27" s="68" t="s">
        <v>81</v>
      </c>
      <c r="AL27" s="68"/>
      <c r="AM27" s="68" t="s">
        <v>80</v>
      </c>
      <c r="AN27" s="68"/>
      <c r="AO27" s="68" t="s">
        <v>79</v>
      </c>
      <c r="AP27" s="68"/>
      <c r="AQ27" s="68" t="s">
        <v>78</v>
      </c>
      <c r="AR27" s="68"/>
      <c r="AS27" s="68" t="s">
        <v>77</v>
      </c>
      <c r="AT27" s="68"/>
      <c r="AU27" s="68" t="s">
        <v>76</v>
      </c>
      <c r="AV27" s="68"/>
      <c r="AW27" s="68" t="s">
        <v>75</v>
      </c>
      <c r="AX27" s="68"/>
      <c r="AY27" s="68" t="s">
        <v>89</v>
      </c>
    </row>
    <row r="28" spans="1:52" ht="24" customHeight="1" x14ac:dyDescent="0.25">
      <c r="A28" s="75">
        <v>44</v>
      </c>
      <c r="B28" s="76" t="s">
        <v>60</v>
      </c>
      <c r="C28" s="77">
        <f t="shared" ref="C28:C39" si="11">E28+G28+I28+K28+M28+O28+Q28+S28+U28+W28+Y28</f>
        <v>2286734</v>
      </c>
      <c r="D28" s="77">
        <f>'[1]Retraits DAB'!T5</f>
        <v>4712320</v>
      </c>
      <c r="E28" s="75">
        <v>1150648</v>
      </c>
      <c r="F28" s="75">
        <v>72591020</v>
      </c>
      <c r="G28" s="75">
        <v>506396</v>
      </c>
      <c r="H28" s="75">
        <v>90279380</v>
      </c>
      <c r="I28" s="75">
        <v>629689</v>
      </c>
      <c r="J28" s="75">
        <v>188894670</v>
      </c>
      <c r="K28" s="98"/>
      <c r="L28" s="98"/>
      <c r="M28" s="75">
        <v>1</v>
      </c>
      <c r="N28" s="75">
        <v>500</v>
      </c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AB28" s="79" t="s">
        <v>67</v>
      </c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ht="24" customHeight="1" x14ac:dyDescent="0.25">
      <c r="A29" s="75">
        <v>35</v>
      </c>
      <c r="B29" s="76" t="s">
        <v>58</v>
      </c>
      <c r="C29" s="77">
        <f t="shared" si="11"/>
        <v>43292</v>
      </c>
      <c r="D29" s="77">
        <f>'[1]Retraits DAB'!T4</f>
        <v>7032400</v>
      </c>
      <c r="E29" s="75">
        <v>19461</v>
      </c>
      <c r="F29" s="75">
        <v>1372470</v>
      </c>
      <c r="G29" s="75">
        <v>12349</v>
      </c>
      <c r="H29" s="75">
        <v>2215450</v>
      </c>
      <c r="I29" s="75">
        <v>11482</v>
      </c>
      <c r="J29" s="75">
        <v>3444480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AB29" s="82" t="s">
        <v>65</v>
      </c>
      <c r="AC29" s="19">
        <f>C28+C29+C30</f>
        <v>2380017</v>
      </c>
      <c r="AD29" s="19">
        <f t="shared" ref="AD29:AZ29" si="12">D28+D29+D30</f>
        <v>11996880</v>
      </c>
      <c r="AE29" s="19">
        <f t="shared" si="12"/>
        <v>1207820</v>
      </c>
      <c r="AF29" s="19">
        <f t="shared" si="12"/>
        <v>76144950</v>
      </c>
      <c r="AG29" s="19">
        <f t="shared" si="12"/>
        <v>527637</v>
      </c>
      <c r="AH29" s="19">
        <f t="shared" si="12"/>
        <v>94009710</v>
      </c>
      <c r="AI29" s="19">
        <f t="shared" si="12"/>
        <v>644557</v>
      </c>
      <c r="AJ29" s="19">
        <f t="shared" si="12"/>
        <v>193354370</v>
      </c>
      <c r="AK29" s="19">
        <f t="shared" si="12"/>
        <v>2</v>
      </c>
      <c r="AL29" s="19">
        <f t="shared" si="12"/>
        <v>760</v>
      </c>
      <c r="AM29" s="19">
        <f t="shared" si="12"/>
        <v>1</v>
      </c>
      <c r="AN29" s="19">
        <f t="shared" si="12"/>
        <v>500</v>
      </c>
      <c r="AO29" s="19">
        <f>O28+O29+O30</f>
        <v>0</v>
      </c>
      <c r="AP29" s="19">
        <f t="shared" si="12"/>
        <v>0</v>
      </c>
      <c r="AQ29" s="19">
        <f t="shared" si="12"/>
        <v>0</v>
      </c>
      <c r="AR29" s="19">
        <f t="shared" si="12"/>
        <v>0</v>
      </c>
      <c r="AS29" s="19">
        <f t="shared" si="12"/>
        <v>0</v>
      </c>
      <c r="AT29" s="19">
        <f t="shared" si="12"/>
        <v>0</v>
      </c>
      <c r="AU29" s="19">
        <f t="shared" si="12"/>
        <v>0</v>
      </c>
      <c r="AV29" s="19">
        <f t="shared" si="12"/>
        <v>0</v>
      </c>
      <c r="AW29" s="19">
        <f t="shared" si="12"/>
        <v>0</v>
      </c>
      <c r="AX29" s="19">
        <f t="shared" si="12"/>
        <v>0</v>
      </c>
      <c r="AY29" s="19">
        <f t="shared" si="12"/>
        <v>0</v>
      </c>
      <c r="AZ29" s="19">
        <f t="shared" si="12"/>
        <v>0</v>
      </c>
    </row>
    <row r="30" spans="1:52" ht="24" customHeight="1" x14ac:dyDescent="0.25">
      <c r="A30" s="75">
        <v>68</v>
      </c>
      <c r="B30" s="76" t="s">
        <v>56</v>
      </c>
      <c r="C30" s="77">
        <f t="shared" si="11"/>
        <v>49991</v>
      </c>
      <c r="D30" s="77">
        <f>'[1]Retraits DAB'!T11</f>
        <v>252160</v>
      </c>
      <c r="E30" s="75">
        <v>37711</v>
      </c>
      <c r="F30" s="75">
        <v>2181460</v>
      </c>
      <c r="G30" s="75">
        <v>8892</v>
      </c>
      <c r="H30" s="75">
        <v>1514880</v>
      </c>
      <c r="I30" s="75">
        <v>3386</v>
      </c>
      <c r="J30" s="75">
        <v>1015220</v>
      </c>
      <c r="K30" s="75">
        <v>2</v>
      </c>
      <c r="L30" s="75">
        <v>760</v>
      </c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AB30" s="82" t="s">
        <v>63</v>
      </c>
      <c r="AC30" s="19">
        <f>C31+C32+C33+C34+C35+C36</f>
        <v>6884</v>
      </c>
      <c r="AD30" s="19">
        <f t="shared" ref="AD30:AZ30" si="13">D31+D32+D33+D34+D35+D36</f>
        <v>352931880</v>
      </c>
      <c r="AE30" s="19">
        <f t="shared" si="13"/>
        <v>2137</v>
      </c>
      <c r="AF30" s="19">
        <f t="shared" si="13"/>
        <v>164700</v>
      </c>
      <c r="AG30" s="19">
        <f t="shared" si="13"/>
        <v>1822</v>
      </c>
      <c r="AH30" s="19">
        <f t="shared" si="13"/>
        <v>337310</v>
      </c>
      <c r="AI30" s="19">
        <f t="shared" si="13"/>
        <v>2925</v>
      </c>
      <c r="AJ30" s="19">
        <f t="shared" si="13"/>
        <v>877450</v>
      </c>
      <c r="AK30" s="19">
        <f>K31+K32+K33+K34+K35+K36</f>
        <v>0</v>
      </c>
      <c r="AL30" s="19">
        <f t="shared" si="13"/>
        <v>0</v>
      </c>
      <c r="AM30" s="19">
        <f t="shared" si="13"/>
        <v>0</v>
      </c>
      <c r="AN30" s="19">
        <f t="shared" si="13"/>
        <v>0</v>
      </c>
      <c r="AO30" s="19">
        <f t="shared" si="13"/>
        <v>0</v>
      </c>
      <c r="AP30" s="19">
        <f t="shared" si="13"/>
        <v>0</v>
      </c>
      <c r="AQ30" s="19">
        <f t="shared" si="13"/>
        <v>0</v>
      </c>
      <c r="AR30" s="19">
        <f t="shared" si="13"/>
        <v>0</v>
      </c>
      <c r="AS30" s="19">
        <f t="shared" si="13"/>
        <v>0</v>
      </c>
      <c r="AT30" s="19">
        <f t="shared" si="13"/>
        <v>0</v>
      </c>
      <c r="AU30" s="19">
        <f t="shared" si="13"/>
        <v>0</v>
      </c>
      <c r="AV30" s="19">
        <f t="shared" si="13"/>
        <v>0</v>
      </c>
      <c r="AW30" s="19">
        <f t="shared" si="13"/>
        <v>0</v>
      </c>
      <c r="AX30" s="19">
        <f t="shared" si="13"/>
        <v>0</v>
      </c>
      <c r="AY30" s="19">
        <f t="shared" si="13"/>
        <v>0</v>
      </c>
      <c r="AZ30" s="19">
        <f t="shared" si="13"/>
        <v>0</v>
      </c>
    </row>
    <row r="31" spans="1:52" ht="24" customHeight="1" x14ac:dyDescent="0.25">
      <c r="A31" s="83">
        <v>48</v>
      </c>
      <c r="B31" s="84" t="s">
        <v>55</v>
      </c>
      <c r="C31" s="85">
        <f t="shared" si="11"/>
        <v>4560</v>
      </c>
      <c r="D31" s="85">
        <f>'[1]Retraits DAB'!T7</f>
        <v>113100</v>
      </c>
      <c r="E31" s="83">
        <v>1265</v>
      </c>
      <c r="F31" s="83">
        <v>101200</v>
      </c>
      <c r="G31" s="83">
        <v>1203</v>
      </c>
      <c r="H31" s="83">
        <v>223900</v>
      </c>
      <c r="I31" s="83">
        <v>2092</v>
      </c>
      <c r="J31" s="83">
        <v>627600</v>
      </c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AB31" s="79" t="s">
        <v>61</v>
      </c>
    </row>
    <row r="32" spans="1:52" ht="24" customHeight="1" x14ac:dyDescent="0.25">
      <c r="A32" s="83">
        <v>45</v>
      </c>
      <c r="B32" s="84" t="s">
        <v>54</v>
      </c>
      <c r="C32" s="85">
        <f t="shared" si="11"/>
        <v>539</v>
      </c>
      <c r="D32" s="85">
        <f>'[1]Retraits DAB'!T6</f>
        <v>952700</v>
      </c>
      <c r="E32" s="83">
        <v>139</v>
      </c>
      <c r="F32" s="83">
        <v>10320</v>
      </c>
      <c r="G32" s="83">
        <v>157</v>
      </c>
      <c r="H32" s="83">
        <v>29880</v>
      </c>
      <c r="I32" s="83">
        <v>243</v>
      </c>
      <c r="J32" s="83">
        <v>72900</v>
      </c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AB32" s="79" t="s">
        <v>90</v>
      </c>
      <c r="AC32" s="19">
        <f>C37+C38+C39</f>
        <v>63711</v>
      </c>
      <c r="AD32" s="19">
        <f t="shared" ref="AD32:AZ32" si="14">D37+D38+D39</f>
        <v>7222810</v>
      </c>
      <c r="AE32" s="19">
        <f t="shared" si="14"/>
        <v>38793</v>
      </c>
      <c r="AF32" s="19">
        <f t="shared" si="14"/>
        <v>2044210</v>
      </c>
      <c r="AG32" s="19">
        <f t="shared" si="14"/>
        <v>16261</v>
      </c>
      <c r="AH32" s="19">
        <f t="shared" si="14"/>
        <v>2620510</v>
      </c>
      <c r="AI32" s="19">
        <f t="shared" si="14"/>
        <v>8657</v>
      </c>
      <c r="AJ32" s="19">
        <f t="shared" si="14"/>
        <v>2597100</v>
      </c>
      <c r="AK32" s="19">
        <f t="shared" si="14"/>
        <v>0</v>
      </c>
      <c r="AL32" s="19">
        <f t="shared" si="14"/>
        <v>0</v>
      </c>
      <c r="AM32" s="19">
        <f t="shared" si="14"/>
        <v>0</v>
      </c>
      <c r="AN32" s="19">
        <f t="shared" si="14"/>
        <v>0</v>
      </c>
      <c r="AO32" s="19">
        <f t="shared" si="14"/>
        <v>0</v>
      </c>
      <c r="AP32" s="19">
        <f t="shared" si="14"/>
        <v>0</v>
      </c>
      <c r="AQ32" s="19">
        <f t="shared" si="14"/>
        <v>0</v>
      </c>
      <c r="AR32" s="19">
        <f t="shared" si="14"/>
        <v>0</v>
      </c>
      <c r="AS32" s="19">
        <f t="shared" si="14"/>
        <v>0</v>
      </c>
      <c r="AT32" s="19">
        <f t="shared" si="14"/>
        <v>0</v>
      </c>
      <c r="AU32" s="19">
        <f t="shared" si="14"/>
        <v>0</v>
      </c>
      <c r="AV32" s="19">
        <f t="shared" si="14"/>
        <v>0</v>
      </c>
      <c r="AW32" s="19">
        <f t="shared" si="14"/>
        <v>0</v>
      </c>
      <c r="AX32" s="19">
        <f t="shared" si="14"/>
        <v>0</v>
      </c>
      <c r="AY32" s="19">
        <f t="shared" si="14"/>
        <v>0</v>
      </c>
      <c r="AZ32" s="19">
        <f t="shared" si="14"/>
        <v>0</v>
      </c>
    </row>
    <row r="33" spans="1:52" ht="24" customHeight="1" x14ac:dyDescent="0.25">
      <c r="A33" s="83">
        <v>93</v>
      </c>
      <c r="B33" s="84" t="s">
        <v>91</v>
      </c>
      <c r="C33" s="85">
        <f t="shared" si="11"/>
        <v>0</v>
      </c>
      <c r="D33" s="85">
        <f>'[1]Retraits DAB'!T13</f>
        <v>8600</v>
      </c>
      <c r="E33" s="83"/>
      <c r="F33" s="83"/>
      <c r="G33" s="83"/>
      <c r="H33" s="83"/>
      <c r="I33" s="83"/>
      <c r="J33" s="83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AB33" s="88" t="s">
        <v>92</v>
      </c>
    </row>
    <row r="34" spans="1:52" ht="24" customHeight="1" x14ac:dyDescent="0.25">
      <c r="A34" s="83">
        <v>96</v>
      </c>
      <c r="B34" s="84" t="s">
        <v>53</v>
      </c>
      <c r="C34" s="85">
        <f t="shared" si="11"/>
        <v>23</v>
      </c>
      <c r="D34" s="85">
        <f>'[1]Retraits DAB'!T14</f>
        <v>91910</v>
      </c>
      <c r="E34" s="83">
        <v>14</v>
      </c>
      <c r="F34" s="83">
        <v>1270</v>
      </c>
      <c r="G34" s="83">
        <v>8</v>
      </c>
      <c r="H34" s="83">
        <v>1310</v>
      </c>
      <c r="I34" s="83">
        <v>1</v>
      </c>
      <c r="J34" s="83">
        <v>300</v>
      </c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AB34" s="89" t="s">
        <v>98</v>
      </c>
      <c r="AC34" s="19">
        <f>SUM(AC28:AC33)</f>
        <v>2450612</v>
      </c>
      <c r="AD34" s="19">
        <f t="shared" ref="AD34:AY34" si="15">SUM(AD28:AD33)</f>
        <v>372151570</v>
      </c>
      <c r="AE34" s="19">
        <f t="shared" si="15"/>
        <v>1248750</v>
      </c>
      <c r="AF34" s="19">
        <f t="shared" si="15"/>
        <v>78353860</v>
      </c>
      <c r="AG34" s="19">
        <f t="shared" si="15"/>
        <v>545720</v>
      </c>
      <c r="AH34" s="19">
        <f t="shared" si="15"/>
        <v>96967530</v>
      </c>
      <c r="AI34" s="19">
        <f t="shared" si="15"/>
        <v>656139</v>
      </c>
      <c r="AJ34" s="19">
        <f t="shared" si="15"/>
        <v>196828920</v>
      </c>
      <c r="AK34" s="19">
        <f t="shared" si="15"/>
        <v>2</v>
      </c>
      <c r="AL34" s="19">
        <f t="shared" si="15"/>
        <v>760</v>
      </c>
      <c r="AM34" s="19">
        <f t="shared" si="15"/>
        <v>1</v>
      </c>
      <c r="AN34" s="19">
        <f t="shared" si="15"/>
        <v>500</v>
      </c>
      <c r="AO34" s="19">
        <f t="shared" si="15"/>
        <v>0</v>
      </c>
      <c r="AP34" s="19">
        <f t="shared" si="15"/>
        <v>0</v>
      </c>
      <c r="AQ34" s="19">
        <f t="shared" si="15"/>
        <v>0</v>
      </c>
      <c r="AR34" s="19">
        <f t="shared" si="15"/>
        <v>0</v>
      </c>
      <c r="AS34" s="19">
        <f t="shared" si="15"/>
        <v>0</v>
      </c>
      <c r="AT34" s="19">
        <f t="shared" si="15"/>
        <v>0</v>
      </c>
      <c r="AU34" s="19">
        <f t="shared" si="15"/>
        <v>0</v>
      </c>
      <c r="AV34" s="19">
        <f t="shared" si="15"/>
        <v>0</v>
      </c>
      <c r="AW34" s="19">
        <f t="shared" si="15"/>
        <v>0</v>
      </c>
      <c r="AX34" s="19">
        <f t="shared" si="15"/>
        <v>0</v>
      </c>
      <c r="AY34" s="19">
        <f t="shared" si="15"/>
        <v>0</v>
      </c>
      <c r="AZ34" s="19">
        <f t="shared" ref="AZ34" si="16">SUM(AZ28:AZ33)</f>
        <v>0</v>
      </c>
    </row>
    <row r="35" spans="1:52" ht="24" customHeight="1" x14ac:dyDescent="0.25">
      <c r="A35" s="83">
        <v>54</v>
      </c>
      <c r="B35" s="84" t="s">
        <v>51</v>
      </c>
      <c r="C35" s="85">
        <f t="shared" si="11"/>
        <v>290</v>
      </c>
      <c r="D35" s="85">
        <f>'[1]Retraits DAB'!T8</f>
        <v>0</v>
      </c>
      <c r="E35" s="83">
        <v>82</v>
      </c>
      <c r="F35" s="83">
        <v>4810</v>
      </c>
      <c r="G35" s="83">
        <v>69</v>
      </c>
      <c r="H35" s="83">
        <v>12110</v>
      </c>
      <c r="I35" s="83">
        <v>139</v>
      </c>
      <c r="J35" s="83">
        <v>41700</v>
      </c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AB35" s="90"/>
      <c r="AD35" s="90">
        <f>AD34/$AG$12</f>
        <v>151.86066582551624</v>
      </c>
      <c r="AF35" s="90">
        <f>AF34/$AG$12</f>
        <v>31.973180576933434</v>
      </c>
      <c r="AH35" s="90">
        <f>AH34/$AG$12</f>
        <v>39.568699573820744</v>
      </c>
      <c r="AJ35" s="90">
        <f>AJ34/$AG$12</f>
        <v>80.31827151748216</v>
      </c>
      <c r="AL35" s="90">
        <f>AL34/$AG$12</f>
        <v>3.1012661327048098E-4</v>
      </c>
      <c r="AN35" s="90">
        <f>AN34/$AG$12</f>
        <v>2.0403066662531645E-4</v>
      </c>
      <c r="AP35" s="90">
        <f>AP34/$AG$12</f>
        <v>0</v>
      </c>
      <c r="AR35" s="90">
        <f>AR34/$AG$12</f>
        <v>0</v>
      </c>
      <c r="AT35" s="90">
        <f>AT34/$AG$12</f>
        <v>0</v>
      </c>
      <c r="AV35" s="90">
        <f>AV34/$AG$12</f>
        <v>0</v>
      </c>
      <c r="AX35" s="90">
        <f>AX34/$AG$12</f>
        <v>0</v>
      </c>
    </row>
    <row r="36" spans="1:52" ht="24" customHeight="1" x14ac:dyDescent="0.25">
      <c r="A36" s="83">
        <v>11</v>
      </c>
      <c r="B36" s="84" t="s">
        <v>50</v>
      </c>
      <c r="C36" s="85">
        <f t="shared" si="11"/>
        <v>1472</v>
      </c>
      <c r="D36" s="85">
        <f>'[1]Retraits DAB'!T3</f>
        <v>351765570</v>
      </c>
      <c r="E36" s="83">
        <v>637</v>
      </c>
      <c r="F36" s="83">
        <v>47100</v>
      </c>
      <c r="G36" s="83">
        <v>385</v>
      </c>
      <c r="H36" s="83">
        <v>70110</v>
      </c>
      <c r="I36" s="83">
        <v>450</v>
      </c>
      <c r="J36" s="83">
        <v>134950</v>
      </c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</row>
    <row r="37" spans="1:52" ht="24" customHeight="1" x14ac:dyDescent="0.25">
      <c r="A37" s="91">
        <v>65</v>
      </c>
      <c r="B37" s="92" t="s">
        <v>94</v>
      </c>
      <c r="C37" s="93">
        <f t="shared" si="11"/>
        <v>61748</v>
      </c>
      <c r="D37" s="93">
        <f>'[1]Retraits DAB'!T9</f>
        <v>2880</v>
      </c>
      <c r="E37" s="91">
        <v>36973</v>
      </c>
      <c r="F37" s="91">
        <v>1970840</v>
      </c>
      <c r="G37" s="91">
        <v>16141</v>
      </c>
      <c r="H37" s="91">
        <v>2600270</v>
      </c>
      <c r="I37" s="91">
        <v>8634</v>
      </c>
      <c r="J37" s="91">
        <v>2590200</v>
      </c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</row>
    <row r="38" spans="1:52" ht="24" customHeight="1" x14ac:dyDescent="0.25">
      <c r="A38" s="91">
        <v>66</v>
      </c>
      <c r="B38" s="92" t="s">
        <v>95</v>
      </c>
      <c r="C38" s="93">
        <f t="shared" si="11"/>
        <v>59</v>
      </c>
      <c r="D38" s="93">
        <f>'[1]Retraits DAB'!T10</f>
        <v>58620</v>
      </c>
      <c r="E38" s="91">
        <v>28</v>
      </c>
      <c r="F38" s="91">
        <v>1350</v>
      </c>
      <c r="G38" s="91">
        <v>17</v>
      </c>
      <c r="H38" s="91">
        <v>3050</v>
      </c>
      <c r="I38" s="91">
        <v>14</v>
      </c>
      <c r="J38" s="91">
        <v>4200</v>
      </c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</row>
    <row r="39" spans="1:52" ht="24" customHeight="1" x14ac:dyDescent="0.25">
      <c r="A39" s="91">
        <v>69</v>
      </c>
      <c r="B39" s="92" t="s">
        <v>96</v>
      </c>
      <c r="C39" s="93">
        <f t="shared" si="11"/>
        <v>1904</v>
      </c>
      <c r="D39" s="93">
        <f>'[1]Retraits DAB'!T12</f>
        <v>7161310</v>
      </c>
      <c r="E39" s="91">
        <v>1792</v>
      </c>
      <c r="F39" s="91">
        <v>72020</v>
      </c>
      <c r="G39" s="91">
        <v>103</v>
      </c>
      <c r="H39" s="91">
        <v>17190</v>
      </c>
      <c r="I39" s="91">
        <v>9</v>
      </c>
      <c r="J39" s="91">
        <v>2700</v>
      </c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</row>
    <row r="40" spans="1:52" ht="24" customHeight="1" x14ac:dyDescent="0.25">
      <c r="A40" s="96"/>
      <c r="B40" s="96"/>
      <c r="C40" s="55">
        <f>SUM(C28:C39)</f>
        <v>2450612</v>
      </c>
      <c r="D40" s="55">
        <f>SUM(D28:D39)</f>
        <v>372151570</v>
      </c>
      <c r="E40" s="96">
        <f>SUM(E28:E39)</f>
        <v>1248750</v>
      </c>
      <c r="F40" s="96">
        <f t="shared" ref="F40:Z40" si="17">SUM(F28:F39)</f>
        <v>78353860</v>
      </c>
      <c r="G40" s="96">
        <f t="shared" si="17"/>
        <v>545720</v>
      </c>
      <c r="H40" s="96">
        <f t="shared" si="17"/>
        <v>96967530</v>
      </c>
      <c r="I40" s="96">
        <f t="shared" si="17"/>
        <v>656139</v>
      </c>
      <c r="J40" s="96">
        <f t="shared" si="17"/>
        <v>196828920</v>
      </c>
      <c r="K40" s="96">
        <f t="shared" si="17"/>
        <v>2</v>
      </c>
      <c r="L40" s="96">
        <f t="shared" si="17"/>
        <v>760</v>
      </c>
      <c r="M40" s="96">
        <f t="shared" si="17"/>
        <v>1</v>
      </c>
      <c r="N40" s="96">
        <f t="shared" si="17"/>
        <v>500</v>
      </c>
      <c r="O40" s="96">
        <f t="shared" si="17"/>
        <v>0</v>
      </c>
      <c r="P40" s="96">
        <f t="shared" si="17"/>
        <v>0</v>
      </c>
      <c r="Q40" s="96">
        <f t="shared" si="17"/>
        <v>0</v>
      </c>
      <c r="R40" s="96">
        <f t="shared" si="17"/>
        <v>0</v>
      </c>
      <c r="S40" s="96">
        <f t="shared" si="17"/>
        <v>0</v>
      </c>
      <c r="T40" s="96">
        <f t="shared" si="17"/>
        <v>0</v>
      </c>
      <c r="U40" s="96">
        <f t="shared" si="17"/>
        <v>0</v>
      </c>
      <c r="V40" s="96">
        <f t="shared" si="17"/>
        <v>0</v>
      </c>
      <c r="W40" s="96">
        <f t="shared" si="17"/>
        <v>0</v>
      </c>
      <c r="X40" s="96">
        <f t="shared" si="17"/>
        <v>0</v>
      </c>
      <c r="Y40" s="96">
        <f t="shared" si="17"/>
        <v>0</v>
      </c>
      <c r="Z40" s="22">
        <f t="shared" si="17"/>
        <v>0</v>
      </c>
    </row>
    <row r="41" spans="1:52" ht="24" customHeight="1" x14ac:dyDescent="0.25">
      <c r="A41" s="90"/>
      <c r="B41" s="90"/>
      <c r="C41" s="90">
        <f>C40/$C$40</f>
        <v>1</v>
      </c>
      <c r="D41" s="90"/>
      <c r="E41" s="90">
        <f>E40/$C$40</f>
        <v>0.50956658989672787</v>
      </c>
      <c r="F41" s="90"/>
      <c r="G41" s="90">
        <f>G40/$C$40</f>
        <v>0.22268723078153538</v>
      </c>
      <c r="H41" s="90"/>
      <c r="I41" s="90">
        <f>I40/$C$40</f>
        <v>0.267744955137737</v>
      </c>
      <c r="J41" s="90"/>
      <c r="K41" s="90">
        <f>K40/$C$40</f>
        <v>8.161226665012658E-7</v>
      </c>
      <c r="L41" s="90"/>
      <c r="M41" s="90">
        <f>M40/$C$40</f>
        <v>4.080613332506329E-7</v>
      </c>
      <c r="N41" s="90"/>
      <c r="O41" s="90">
        <f>O40/$C$40</f>
        <v>0</v>
      </c>
      <c r="P41" s="90"/>
      <c r="Q41" s="90">
        <f>Q40/$C$40</f>
        <v>0</v>
      </c>
      <c r="R41" s="90"/>
      <c r="S41" s="90">
        <f>S40/$C$40</f>
        <v>0</v>
      </c>
      <c r="T41" s="90"/>
      <c r="U41" s="90">
        <f>U40/$C$40</f>
        <v>0</v>
      </c>
      <c r="V41" s="90"/>
      <c r="W41" s="90">
        <f>W40/$C$40</f>
        <v>0</v>
      </c>
      <c r="X41" s="90"/>
      <c r="Y41" s="90">
        <f>Y40/$C$40</f>
        <v>0</v>
      </c>
    </row>
    <row r="43" spans="1:52" ht="24" customHeight="1" x14ac:dyDescent="0.25">
      <c r="A43" s="71" t="s">
        <v>99</v>
      </c>
    </row>
    <row r="44" spans="1:52" ht="37.5" customHeight="1" x14ac:dyDescent="0.25">
      <c r="A44" s="133" t="s">
        <v>86</v>
      </c>
      <c r="B44" s="133"/>
      <c r="C44" s="72"/>
      <c r="D44" s="72"/>
      <c r="E44" s="56" t="s">
        <v>84</v>
      </c>
      <c r="F44" s="56"/>
      <c r="G44" s="56" t="s">
        <v>83</v>
      </c>
      <c r="H44" s="56"/>
      <c r="I44" s="56" t="s">
        <v>82</v>
      </c>
      <c r="J44" s="56"/>
      <c r="K44" s="56" t="s">
        <v>81</v>
      </c>
      <c r="L44" s="56"/>
      <c r="M44" s="56" t="s">
        <v>80</v>
      </c>
      <c r="N44" s="56"/>
      <c r="O44" s="56" t="s">
        <v>79</v>
      </c>
      <c r="P44" s="56"/>
      <c r="Q44" s="56" t="s">
        <v>78</v>
      </c>
      <c r="R44" s="56"/>
      <c r="S44" s="56" t="s">
        <v>77</v>
      </c>
      <c r="T44" s="56"/>
      <c r="U44" s="56" t="s">
        <v>76</v>
      </c>
      <c r="V44" s="56"/>
      <c r="W44" s="56" t="s">
        <v>75</v>
      </c>
      <c r="X44" s="56"/>
      <c r="Y44" s="56" t="s">
        <v>89</v>
      </c>
      <c r="AB44" s="74" t="s">
        <v>86</v>
      </c>
      <c r="AC44" s="72" t="s">
        <v>85</v>
      </c>
      <c r="AD44" s="72"/>
      <c r="AE44" s="56" t="s">
        <v>84</v>
      </c>
      <c r="AF44" s="56"/>
      <c r="AG44" s="56" t="s">
        <v>83</v>
      </c>
      <c r="AH44" s="56"/>
      <c r="AI44" s="56" t="s">
        <v>82</v>
      </c>
      <c r="AJ44" s="56"/>
      <c r="AK44" s="56" t="s">
        <v>81</v>
      </c>
      <c r="AL44" s="56"/>
      <c r="AM44" s="56" t="s">
        <v>80</v>
      </c>
      <c r="AN44" s="56"/>
      <c r="AO44" s="56" t="s">
        <v>79</v>
      </c>
      <c r="AP44" s="56"/>
      <c r="AQ44" s="56" t="s">
        <v>78</v>
      </c>
      <c r="AR44" s="56"/>
      <c r="AS44" s="56" t="s">
        <v>77</v>
      </c>
      <c r="AT44" s="56"/>
      <c r="AU44" s="56" t="s">
        <v>76</v>
      </c>
      <c r="AV44" s="56"/>
      <c r="AW44" s="56" t="s">
        <v>75</v>
      </c>
      <c r="AX44" s="56"/>
      <c r="AY44" s="56" t="s">
        <v>89</v>
      </c>
    </row>
    <row r="45" spans="1:52" ht="24" customHeight="1" x14ac:dyDescent="0.25">
      <c r="A45" s="75">
        <v>44</v>
      </c>
      <c r="B45" s="76" t="s">
        <v>60</v>
      </c>
      <c r="C45" s="77">
        <f t="shared" ref="C45:C54" si="18">C28+C3</f>
        <v>3298883</v>
      </c>
      <c r="D45" s="77">
        <f>'[1]Retraits DAB'!H5</f>
        <v>5730721.7699999996</v>
      </c>
      <c r="E45" s="80">
        <f t="shared" ref="E45:Z45" si="19">E28+E3</f>
        <v>1589310</v>
      </c>
      <c r="F45" s="80">
        <f t="shared" si="19"/>
        <v>88626899.697999999</v>
      </c>
      <c r="G45" s="80">
        <f t="shared" si="19"/>
        <v>776761</v>
      </c>
      <c r="H45" s="80">
        <f t="shared" si="19"/>
        <v>120468594.083</v>
      </c>
      <c r="I45" s="80">
        <f t="shared" si="19"/>
        <v>783877</v>
      </c>
      <c r="J45" s="80">
        <f t="shared" si="19"/>
        <v>220651735.05599999</v>
      </c>
      <c r="K45" s="80">
        <f t="shared" si="19"/>
        <v>85428</v>
      </c>
      <c r="L45" s="80">
        <f t="shared" si="19"/>
        <v>26126962.932</v>
      </c>
      <c r="M45" s="80">
        <f t="shared" si="19"/>
        <v>23527</v>
      </c>
      <c r="N45" s="80">
        <f t="shared" si="19"/>
        <v>9673457.7100000009</v>
      </c>
      <c r="O45" s="80">
        <f t="shared" si="19"/>
        <v>26820</v>
      </c>
      <c r="P45" s="80">
        <f t="shared" si="19"/>
        <v>13576868.560000001</v>
      </c>
      <c r="Q45" s="80">
        <f t="shared" si="19"/>
        <v>7514</v>
      </c>
      <c r="R45" s="80">
        <f t="shared" si="19"/>
        <v>4591053.49</v>
      </c>
      <c r="S45" s="80">
        <f t="shared" si="19"/>
        <v>2960</v>
      </c>
      <c r="T45" s="80">
        <f t="shared" si="19"/>
        <v>2116712.29</v>
      </c>
      <c r="U45" s="80">
        <f t="shared" si="19"/>
        <v>2328</v>
      </c>
      <c r="V45" s="80">
        <f t="shared" si="19"/>
        <v>1873966.12</v>
      </c>
      <c r="W45" s="80">
        <f t="shared" si="19"/>
        <v>167</v>
      </c>
      <c r="X45" s="80">
        <f t="shared" si="19"/>
        <v>152422.39999999999</v>
      </c>
      <c r="Y45" s="80">
        <f t="shared" si="19"/>
        <v>191</v>
      </c>
      <c r="Z45" s="22">
        <f t="shared" si="19"/>
        <v>0</v>
      </c>
      <c r="AB45" s="79" t="s">
        <v>67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ht="24" customHeight="1" x14ac:dyDescent="0.25">
      <c r="A46" s="75">
        <v>35</v>
      </c>
      <c r="B46" s="76" t="s">
        <v>58</v>
      </c>
      <c r="C46" s="77">
        <f t="shared" si="18"/>
        <v>71406</v>
      </c>
      <c r="D46" s="77">
        <f>'[1]Retraits DAB'!H4</f>
        <v>11619296.441</v>
      </c>
      <c r="E46" s="80">
        <f t="shared" ref="E46:Z46" si="20">E29+E4</f>
        <v>27193</v>
      </c>
      <c r="F46" s="80">
        <f t="shared" si="20"/>
        <v>1693977.5109999999</v>
      </c>
      <c r="G46" s="80">
        <f t="shared" si="20"/>
        <v>21307</v>
      </c>
      <c r="H46" s="80">
        <f t="shared" si="20"/>
        <v>3219514.39</v>
      </c>
      <c r="I46" s="80">
        <f t="shared" si="20"/>
        <v>17819</v>
      </c>
      <c r="J46" s="80">
        <f t="shared" si="20"/>
        <v>4738217.6500000004</v>
      </c>
      <c r="K46" s="80">
        <f t="shared" si="20"/>
        <v>2968</v>
      </c>
      <c r="L46" s="80">
        <f t="shared" si="20"/>
        <v>900653</v>
      </c>
      <c r="M46" s="80">
        <f t="shared" si="20"/>
        <v>474</v>
      </c>
      <c r="N46" s="80">
        <f t="shared" si="20"/>
        <v>192578.59</v>
      </c>
      <c r="O46" s="80">
        <f t="shared" si="20"/>
        <v>1369</v>
      </c>
      <c r="P46" s="80">
        <f t="shared" si="20"/>
        <v>688123.1</v>
      </c>
      <c r="Q46" s="80">
        <f t="shared" si="20"/>
        <v>167</v>
      </c>
      <c r="R46" s="80">
        <f t="shared" si="20"/>
        <v>101068.8</v>
      </c>
      <c r="S46" s="80">
        <f t="shared" si="20"/>
        <v>39</v>
      </c>
      <c r="T46" s="80">
        <f t="shared" si="20"/>
        <v>27721.8</v>
      </c>
      <c r="U46" s="80">
        <f t="shared" si="20"/>
        <v>64</v>
      </c>
      <c r="V46" s="80">
        <f t="shared" si="20"/>
        <v>51417.599999999999</v>
      </c>
      <c r="W46" s="80">
        <f t="shared" si="20"/>
        <v>0</v>
      </c>
      <c r="X46" s="80">
        <f t="shared" si="20"/>
        <v>0</v>
      </c>
      <c r="Y46" s="80">
        <f t="shared" si="20"/>
        <v>6</v>
      </c>
      <c r="Z46" s="22">
        <f t="shared" si="20"/>
        <v>6024</v>
      </c>
      <c r="AB46" s="82" t="s">
        <v>65</v>
      </c>
      <c r="AC46" s="19">
        <f>C45+C46+C47</f>
        <v>3432081</v>
      </c>
      <c r="AD46" s="19">
        <f t="shared" ref="AD46:AZ46" si="21">D45+D46+D47</f>
        <v>17779554.860999998</v>
      </c>
      <c r="AE46" s="19">
        <f t="shared" si="21"/>
        <v>1660977</v>
      </c>
      <c r="AF46" s="19">
        <f t="shared" si="21"/>
        <v>92766831.088999987</v>
      </c>
      <c r="AG46" s="19">
        <f t="shared" si="21"/>
        <v>810483</v>
      </c>
      <c r="AH46" s="19">
        <f t="shared" si="21"/>
        <v>125591904.193</v>
      </c>
      <c r="AI46" s="19">
        <f t="shared" si="21"/>
        <v>806177</v>
      </c>
      <c r="AJ46" s="19">
        <f t="shared" si="21"/>
        <v>226629435.206</v>
      </c>
      <c r="AK46" s="19">
        <f t="shared" si="21"/>
        <v>88726</v>
      </c>
      <c r="AL46" s="19">
        <f t="shared" si="21"/>
        <v>27127970.842</v>
      </c>
      <c r="AM46" s="19">
        <f t="shared" si="21"/>
        <v>24054</v>
      </c>
      <c r="AN46" s="19">
        <f t="shared" si="21"/>
        <v>9887403.0500000007</v>
      </c>
      <c r="AO46" s="19">
        <f t="shared" si="21"/>
        <v>28227</v>
      </c>
      <c r="AP46" s="19">
        <f t="shared" si="21"/>
        <v>14284156.870000001</v>
      </c>
      <c r="AQ46" s="19">
        <f t="shared" si="21"/>
        <v>7682</v>
      </c>
      <c r="AR46" s="19">
        <f t="shared" si="21"/>
        <v>4692725.09</v>
      </c>
      <c r="AS46" s="19">
        <f t="shared" si="21"/>
        <v>2999</v>
      </c>
      <c r="AT46" s="19">
        <f t="shared" si="21"/>
        <v>2144434.09</v>
      </c>
      <c r="AU46" s="19">
        <f t="shared" si="21"/>
        <v>2392</v>
      </c>
      <c r="AV46" s="19">
        <f t="shared" si="21"/>
        <v>1925383.7200000002</v>
      </c>
      <c r="AW46" s="19">
        <f t="shared" si="21"/>
        <v>167</v>
      </c>
      <c r="AX46" s="19">
        <f t="shared" si="21"/>
        <v>152422.39999999999</v>
      </c>
      <c r="AY46" s="19">
        <f t="shared" si="21"/>
        <v>197</v>
      </c>
      <c r="AZ46" s="19">
        <f t="shared" si="21"/>
        <v>197788</v>
      </c>
    </row>
    <row r="47" spans="1:52" ht="24" customHeight="1" x14ac:dyDescent="0.25">
      <c r="A47" s="75">
        <v>68</v>
      </c>
      <c r="B47" s="76" t="s">
        <v>56</v>
      </c>
      <c r="C47" s="77">
        <f t="shared" si="18"/>
        <v>61792</v>
      </c>
      <c r="D47" s="77">
        <f>'[1]Retraits DAB'!H11</f>
        <v>429536.65</v>
      </c>
      <c r="E47" s="80">
        <f t="shared" ref="E47:Z47" si="22">E30+E5</f>
        <v>44474</v>
      </c>
      <c r="F47" s="80">
        <f t="shared" si="22"/>
        <v>2445953.88</v>
      </c>
      <c r="G47" s="80">
        <f t="shared" si="22"/>
        <v>12415</v>
      </c>
      <c r="H47" s="80">
        <f t="shared" si="22"/>
        <v>1903795.72</v>
      </c>
      <c r="I47" s="80">
        <f t="shared" si="22"/>
        <v>4481</v>
      </c>
      <c r="J47" s="80">
        <f t="shared" si="22"/>
        <v>1239482.5</v>
      </c>
      <c r="K47" s="80">
        <f t="shared" si="22"/>
        <v>330</v>
      </c>
      <c r="L47" s="80">
        <f t="shared" si="22"/>
        <v>100354.91</v>
      </c>
      <c r="M47" s="80">
        <f t="shared" si="22"/>
        <v>53</v>
      </c>
      <c r="N47" s="80">
        <f t="shared" si="22"/>
        <v>21366.75</v>
      </c>
      <c r="O47" s="80">
        <f t="shared" si="22"/>
        <v>38</v>
      </c>
      <c r="P47" s="80">
        <f t="shared" si="22"/>
        <v>19165.21</v>
      </c>
      <c r="Q47" s="80">
        <f t="shared" si="22"/>
        <v>1</v>
      </c>
      <c r="R47" s="80">
        <f t="shared" si="22"/>
        <v>602.79999999999995</v>
      </c>
      <c r="S47" s="80">
        <f t="shared" si="22"/>
        <v>0</v>
      </c>
      <c r="T47" s="80">
        <f t="shared" si="22"/>
        <v>0</v>
      </c>
      <c r="U47" s="80">
        <f t="shared" si="22"/>
        <v>0</v>
      </c>
      <c r="V47" s="80">
        <f t="shared" si="22"/>
        <v>0</v>
      </c>
      <c r="W47" s="80">
        <f t="shared" si="22"/>
        <v>0</v>
      </c>
      <c r="X47" s="80">
        <f t="shared" si="22"/>
        <v>0</v>
      </c>
      <c r="Y47" s="80">
        <f t="shared" si="22"/>
        <v>0</v>
      </c>
      <c r="Z47" s="22">
        <f t="shared" si="22"/>
        <v>191764</v>
      </c>
      <c r="AB47" s="82" t="s">
        <v>63</v>
      </c>
      <c r="AC47" s="19">
        <f>C48+C49+C50+C51+C52+C53</f>
        <v>12786</v>
      </c>
      <c r="AD47" s="19">
        <f t="shared" ref="AD47:AZ47" si="23">D48+D49+D50+D51+D52+D53</f>
        <v>490122297.12900001</v>
      </c>
      <c r="AE47" s="19">
        <f t="shared" si="23"/>
        <v>3236</v>
      </c>
      <c r="AF47" s="19">
        <f t="shared" si="23"/>
        <v>211535.8</v>
      </c>
      <c r="AG47" s="19">
        <f t="shared" si="23"/>
        <v>3626</v>
      </c>
      <c r="AH47" s="19">
        <f t="shared" si="23"/>
        <v>540436.16</v>
      </c>
      <c r="AI47" s="19">
        <f t="shared" si="23"/>
        <v>4425</v>
      </c>
      <c r="AJ47" s="19">
        <f t="shared" si="23"/>
        <v>1183711.55</v>
      </c>
      <c r="AK47" s="19">
        <f t="shared" si="23"/>
        <v>913</v>
      </c>
      <c r="AL47" s="19">
        <f t="shared" si="23"/>
        <v>276898.48</v>
      </c>
      <c r="AM47" s="19">
        <f t="shared" si="23"/>
        <v>156</v>
      </c>
      <c r="AN47" s="19">
        <f t="shared" si="23"/>
        <v>63254.729999999996</v>
      </c>
      <c r="AO47" s="19">
        <f t="shared" si="23"/>
        <v>317</v>
      </c>
      <c r="AP47" s="19">
        <f t="shared" si="23"/>
        <v>159292.5</v>
      </c>
      <c r="AQ47" s="19">
        <f t="shared" si="23"/>
        <v>51</v>
      </c>
      <c r="AR47" s="19">
        <f t="shared" si="23"/>
        <v>30742.799999999999</v>
      </c>
      <c r="AS47" s="19">
        <f t="shared" si="23"/>
        <v>40</v>
      </c>
      <c r="AT47" s="19">
        <f t="shared" si="23"/>
        <v>28876.25</v>
      </c>
      <c r="AU47" s="19">
        <f t="shared" si="23"/>
        <v>17</v>
      </c>
      <c r="AV47" s="19">
        <f t="shared" si="23"/>
        <v>13657.800000000001</v>
      </c>
      <c r="AW47" s="19">
        <f t="shared" si="23"/>
        <v>1</v>
      </c>
      <c r="AX47" s="19">
        <f t="shared" si="23"/>
        <v>903.7</v>
      </c>
      <c r="AY47" s="19">
        <f t="shared" si="23"/>
        <v>4</v>
      </c>
      <c r="AZ47" s="19">
        <f t="shared" si="23"/>
        <v>4016</v>
      </c>
    </row>
    <row r="48" spans="1:52" ht="24" customHeight="1" x14ac:dyDescent="0.25">
      <c r="A48" s="83">
        <v>48</v>
      </c>
      <c r="B48" s="84" t="s">
        <v>55</v>
      </c>
      <c r="C48" s="85">
        <f t="shared" si="18"/>
        <v>8248</v>
      </c>
      <c r="D48" s="85">
        <f>'[1]Retraits DAB'!H7</f>
        <v>186663.64</v>
      </c>
      <c r="E48" s="87">
        <f t="shared" ref="E48:Z48" si="24">E31+E6</f>
        <v>1727</v>
      </c>
      <c r="F48" s="87">
        <f t="shared" si="24"/>
        <v>122293.70999999999</v>
      </c>
      <c r="G48" s="87">
        <f t="shared" si="24"/>
        <v>2286</v>
      </c>
      <c r="H48" s="87">
        <f t="shared" si="24"/>
        <v>344630.87</v>
      </c>
      <c r="I48" s="87">
        <f t="shared" si="24"/>
        <v>3076</v>
      </c>
      <c r="J48" s="87">
        <f t="shared" si="24"/>
        <v>828812.89</v>
      </c>
      <c r="K48" s="87">
        <f t="shared" si="24"/>
        <v>697</v>
      </c>
      <c r="L48" s="87">
        <f t="shared" si="24"/>
        <v>211136.43</v>
      </c>
      <c r="M48" s="87">
        <f t="shared" si="24"/>
        <v>104</v>
      </c>
      <c r="N48" s="87">
        <f t="shared" si="24"/>
        <v>42240.03</v>
      </c>
      <c r="O48" s="87">
        <f t="shared" si="24"/>
        <v>256</v>
      </c>
      <c r="P48" s="87">
        <f t="shared" si="24"/>
        <v>128640</v>
      </c>
      <c r="Q48" s="87">
        <f t="shared" si="24"/>
        <v>45</v>
      </c>
      <c r="R48" s="87">
        <f t="shared" si="24"/>
        <v>27126</v>
      </c>
      <c r="S48" s="87">
        <f t="shared" si="24"/>
        <v>39</v>
      </c>
      <c r="T48" s="87">
        <f t="shared" si="24"/>
        <v>28173.15</v>
      </c>
      <c r="U48" s="87">
        <f t="shared" si="24"/>
        <v>13</v>
      </c>
      <c r="V48" s="87">
        <f t="shared" si="24"/>
        <v>10444.200000000001</v>
      </c>
      <c r="W48" s="87">
        <f t="shared" si="24"/>
        <v>1</v>
      </c>
      <c r="X48" s="87">
        <f t="shared" si="24"/>
        <v>903.7</v>
      </c>
      <c r="Y48" s="87">
        <f t="shared" si="24"/>
        <v>4</v>
      </c>
      <c r="Z48" s="22">
        <f t="shared" si="24"/>
        <v>0</v>
      </c>
      <c r="AB48" s="79" t="s">
        <v>61</v>
      </c>
    </row>
    <row r="49" spans="1:52" ht="24" customHeight="1" x14ac:dyDescent="0.25">
      <c r="A49" s="83">
        <v>45</v>
      </c>
      <c r="B49" s="84" t="s">
        <v>54</v>
      </c>
      <c r="C49" s="85">
        <f t="shared" si="18"/>
        <v>1004</v>
      </c>
      <c r="D49" s="85">
        <f>'[1]Retraits DAB'!H6</f>
        <v>1748416.98</v>
      </c>
      <c r="E49" s="87">
        <f t="shared" ref="E49:Z49" si="25">E32+E7</f>
        <v>254</v>
      </c>
      <c r="F49" s="87">
        <f t="shared" si="25"/>
        <v>15169.16</v>
      </c>
      <c r="G49" s="87">
        <f t="shared" si="25"/>
        <v>312</v>
      </c>
      <c r="H49" s="87">
        <f t="shared" si="25"/>
        <v>47597.53</v>
      </c>
      <c r="I49" s="87">
        <f t="shared" si="25"/>
        <v>374</v>
      </c>
      <c r="J49" s="87">
        <f t="shared" si="25"/>
        <v>99560.35</v>
      </c>
      <c r="K49" s="87">
        <f t="shared" si="25"/>
        <v>38</v>
      </c>
      <c r="L49" s="87">
        <f t="shared" si="25"/>
        <v>11672.8</v>
      </c>
      <c r="M49" s="87">
        <f t="shared" si="25"/>
        <v>7</v>
      </c>
      <c r="N49" s="87">
        <f t="shared" si="25"/>
        <v>2815.4</v>
      </c>
      <c r="O49" s="87">
        <f t="shared" si="25"/>
        <v>16</v>
      </c>
      <c r="P49" s="87">
        <f t="shared" si="25"/>
        <v>8040</v>
      </c>
      <c r="Q49" s="87">
        <f t="shared" si="25"/>
        <v>3</v>
      </c>
      <c r="R49" s="87">
        <f t="shared" si="25"/>
        <v>1808.4</v>
      </c>
      <c r="S49" s="87">
        <f t="shared" si="25"/>
        <v>0</v>
      </c>
      <c r="T49" s="87">
        <f t="shared" si="25"/>
        <v>0</v>
      </c>
      <c r="U49" s="87">
        <f t="shared" si="25"/>
        <v>0</v>
      </c>
      <c r="V49" s="87">
        <f t="shared" si="25"/>
        <v>0</v>
      </c>
      <c r="W49" s="87">
        <f t="shared" si="25"/>
        <v>0</v>
      </c>
      <c r="X49" s="87">
        <f t="shared" si="25"/>
        <v>0</v>
      </c>
      <c r="Y49" s="87">
        <f t="shared" si="25"/>
        <v>0</v>
      </c>
      <c r="Z49" s="22">
        <f t="shared" si="25"/>
        <v>4016</v>
      </c>
      <c r="AB49" s="79" t="s">
        <v>90</v>
      </c>
      <c r="AC49" s="19">
        <f>C54+C55+C56</f>
        <v>90267</v>
      </c>
      <c r="AD49" s="19">
        <f t="shared" ref="AD49:AZ49" si="26">D54+D55+D56</f>
        <v>10450275.979999999</v>
      </c>
      <c r="AE49" s="19">
        <f t="shared" si="26"/>
        <v>50198</v>
      </c>
      <c r="AF49" s="19">
        <f t="shared" si="26"/>
        <v>2429774.12</v>
      </c>
      <c r="AG49" s="19">
        <f t="shared" si="26"/>
        <v>26572</v>
      </c>
      <c r="AH49" s="19">
        <f t="shared" si="26"/>
        <v>4032533.56</v>
      </c>
      <c r="AI49" s="19">
        <f t="shared" si="26"/>
        <v>11384</v>
      </c>
      <c r="AJ49" s="19">
        <f t="shared" si="26"/>
        <v>3185649.21</v>
      </c>
      <c r="AK49" s="19">
        <f t="shared" si="26"/>
        <v>1273</v>
      </c>
      <c r="AL49" s="19">
        <f t="shared" si="26"/>
        <v>403425.85</v>
      </c>
      <c r="AM49" s="19">
        <f t="shared" si="26"/>
        <v>571</v>
      </c>
      <c r="AN49" s="19">
        <f t="shared" si="26"/>
        <v>247138.49000000002</v>
      </c>
      <c r="AO49" s="19">
        <f t="shared" si="26"/>
        <v>245</v>
      </c>
      <c r="AP49" s="19">
        <f t="shared" si="26"/>
        <v>123433.46</v>
      </c>
      <c r="AQ49" s="19">
        <f t="shared" si="26"/>
        <v>11</v>
      </c>
      <c r="AR49" s="19">
        <f t="shared" si="26"/>
        <v>6881.55</v>
      </c>
      <c r="AS49" s="19">
        <f t="shared" si="26"/>
        <v>11</v>
      </c>
      <c r="AT49" s="19">
        <f t="shared" si="26"/>
        <v>7904.61</v>
      </c>
      <c r="AU49" s="19">
        <f t="shared" si="26"/>
        <v>2</v>
      </c>
      <c r="AV49" s="19">
        <f t="shared" si="26"/>
        <v>1606.8</v>
      </c>
      <c r="AW49" s="19">
        <f t="shared" si="26"/>
        <v>0</v>
      </c>
      <c r="AX49" s="19">
        <f t="shared" si="26"/>
        <v>0</v>
      </c>
      <c r="AY49" s="19">
        <f t="shared" si="26"/>
        <v>0</v>
      </c>
      <c r="AZ49" s="19">
        <f t="shared" si="26"/>
        <v>0</v>
      </c>
    </row>
    <row r="50" spans="1:52" ht="24" customHeight="1" x14ac:dyDescent="0.25">
      <c r="A50" s="83">
        <v>93</v>
      </c>
      <c r="B50" s="84" t="s">
        <v>91</v>
      </c>
      <c r="C50" s="85">
        <f t="shared" si="18"/>
        <v>8</v>
      </c>
      <c r="D50" s="85">
        <f>'[1]Retraits DAB'!H13</f>
        <v>12597.85</v>
      </c>
      <c r="E50" s="87">
        <f t="shared" ref="E50:Z50" si="27">E33+E8</f>
        <v>0</v>
      </c>
      <c r="F50" s="87">
        <f t="shared" si="27"/>
        <v>0</v>
      </c>
      <c r="G50" s="87">
        <f t="shared" si="27"/>
        <v>1</v>
      </c>
      <c r="H50" s="87">
        <f t="shared" si="27"/>
        <v>101.3</v>
      </c>
      <c r="I50" s="87">
        <f t="shared" si="27"/>
        <v>2</v>
      </c>
      <c r="J50" s="87">
        <f t="shared" si="27"/>
        <v>403.2</v>
      </c>
      <c r="K50" s="87">
        <f t="shared" si="27"/>
        <v>3</v>
      </c>
      <c r="L50" s="87">
        <f t="shared" si="27"/>
        <v>905.7</v>
      </c>
      <c r="M50" s="87">
        <f t="shared" si="27"/>
        <v>1</v>
      </c>
      <c r="N50" s="87">
        <f t="shared" si="27"/>
        <v>402.2</v>
      </c>
      <c r="O50" s="87">
        <f t="shared" si="27"/>
        <v>1</v>
      </c>
      <c r="P50" s="87">
        <f t="shared" si="27"/>
        <v>502.5</v>
      </c>
      <c r="Q50" s="87">
        <f t="shared" si="27"/>
        <v>0</v>
      </c>
      <c r="R50" s="87">
        <f t="shared" si="27"/>
        <v>0</v>
      </c>
      <c r="S50" s="87">
        <f t="shared" si="27"/>
        <v>0</v>
      </c>
      <c r="T50" s="87">
        <f t="shared" si="27"/>
        <v>0</v>
      </c>
      <c r="U50" s="87">
        <f t="shared" si="27"/>
        <v>0</v>
      </c>
      <c r="V50" s="87">
        <f t="shared" si="27"/>
        <v>0</v>
      </c>
      <c r="W50" s="87">
        <f t="shared" si="27"/>
        <v>0</v>
      </c>
      <c r="X50" s="87">
        <f t="shared" si="27"/>
        <v>0</v>
      </c>
      <c r="Y50" s="87">
        <f t="shared" si="27"/>
        <v>0</v>
      </c>
      <c r="Z50" s="22">
        <f t="shared" si="27"/>
        <v>0</v>
      </c>
      <c r="AB50" s="88" t="s">
        <v>92</v>
      </c>
    </row>
    <row r="51" spans="1:52" ht="24" customHeight="1" x14ac:dyDescent="0.25">
      <c r="A51" s="83">
        <v>96</v>
      </c>
      <c r="B51" s="84" t="s">
        <v>53</v>
      </c>
      <c r="C51" s="85">
        <f t="shared" si="18"/>
        <v>159</v>
      </c>
      <c r="D51" s="85">
        <f>'[1]Retraits DAB'!H14</f>
        <v>121867.42</v>
      </c>
      <c r="E51" s="87">
        <f t="shared" ref="E51:Z51" si="28">E34+E9</f>
        <v>14</v>
      </c>
      <c r="F51" s="87">
        <f t="shared" si="28"/>
        <v>1270</v>
      </c>
      <c r="G51" s="87">
        <f t="shared" si="28"/>
        <v>108</v>
      </c>
      <c r="H51" s="87">
        <f t="shared" si="28"/>
        <v>13947.5</v>
      </c>
      <c r="I51" s="87">
        <f t="shared" si="28"/>
        <v>22</v>
      </c>
      <c r="J51" s="87">
        <f t="shared" si="28"/>
        <v>4533.6000000000004</v>
      </c>
      <c r="K51" s="87">
        <f t="shared" si="28"/>
        <v>14</v>
      </c>
      <c r="L51" s="87">
        <f t="shared" si="28"/>
        <v>4226.6000000000004</v>
      </c>
      <c r="M51" s="87">
        <f t="shared" si="28"/>
        <v>1</v>
      </c>
      <c r="N51" s="87">
        <f t="shared" si="28"/>
        <v>402.2</v>
      </c>
      <c r="O51" s="87">
        <f t="shared" si="28"/>
        <v>0</v>
      </c>
      <c r="P51" s="87">
        <f t="shared" si="28"/>
        <v>0</v>
      </c>
      <c r="Q51" s="87">
        <f t="shared" si="28"/>
        <v>0</v>
      </c>
      <c r="R51" s="87">
        <f t="shared" si="28"/>
        <v>0</v>
      </c>
      <c r="S51" s="87">
        <f t="shared" si="28"/>
        <v>0</v>
      </c>
      <c r="T51" s="87">
        <f t="shared" si="28"/>
        <v>0</v>
      </c>
      <c r="U51" s="87">
        <f t="shared" si="28"/>
        <v>0</v>
      </c>
      <c r="V51" s="87">
        <f t="shared" si="28"/>
        <v>0</v>
      </c>
      <c r="W51" s="87">
        <f t="shared" si="28"/>
        <v>0</v>
      </c>
      <c r="X51" s="87">
        <f t="shared" si="28"/>
        <v>0</v>
      </c>
      <c r="Y51" s="87">
        <f t="shared" si="28"/>
        <v>0</v>
      </c>
      <c r="Z51" s="22">
        <f t="shared" si="28"/>
        <v>0</v>
      </c>
      <c r="AB51" s="89" t="s">
        <v>100</v>
      </c>
      <c r="AD51" s="55">
        <f t="shared" ref="AD51:AZ51" si="29">SUM(AD45:AD50)</f>
        <v>518352127.97000003</v>
      </c>
      <c r="AF51" s="55">
        <f t="shared" si="29"/>
        <v>95408141.008999988</v>
      </c>
      <c r="AH51" s="55">
        <f t="shared" si="29"/>
        <v>130164873.913</v>
      </c>
      <c r="AJ51" s="55">
        <f t="shared" si="29"/>
        <v>230998795.96600002</v>
      </c>
      <c r="AL51" s="55">
        <f t="shared" si="29"/>
        <v>27808295.172000002</v>
      </c>
      <c r="AN51" s="55">
        <f t="shared" si="29"/>
        <v>10197796.270000001</v>
      </c>
      <c r="AP51" s="55">
        <f t="shared" si="29"/>
        <v>14566882.830000002</v>
      </c>
      <c r="AR51" s="55">
        <f t="shared" si="29"/>
        <v>4730349.4399999995</v>
      </c>
      <c r="AT51" s="55">
        <f t="shared" si="29"/>
        <v>2181214.9499999997</v>
      </c>
      <c r="AV51" s="55">
        <f t="shared" si="29"/>
        <v>1940648.3200000003</v>
      </c>
      <c r="AX51" s="55">
        <f t="shared" si="29"/>
        <v>153326.1</v>
      </c>
      <c r="AZ51" s="19">
        <f t="shared" si="29"/>
        <v>201804</v>
      </c>
    </row>
    <row r="52" spans="1:52" ht="24" customHeight="1" x14ac:dyDescent="0.25">
      <c r="A52" s="83">
        <v>54</v>
      </c>
      <c r="B52" s="84" t="s">
        <v>51</v>
      </c>
      <c r="C52" s="85">
        <f t="shared" si="18"/>
        <v>595</v>
      </c>
      <c r="D52" s="85">
        <f>'[1]Retraits DAB'!H8</f>
        <v>2314.9</v>
      </c>
      <c r="E52" s="87">
        <f t="shared" ref="E52:Z52" si="30">E35+E10</f>
        <v>125</v>
      </c>
      <c r="F52" s="87">
        <f t="shared" si="30"/>
        <v>6869.0300000000007</v>
      </c>
      <c r="G52" s="87">
        <f t="shared" si="30"/>
        <v>132</v>
      </c>
      <c r="H52" s="87">
        <f t="shared" si="30"/>
        <v>19374.54</v>
      </c>
      <c r="I52" s="87">
        <f t="shared" si="30"/>
        <v>253</v>
      </c>
      <c r="J52" s="87">
        <f t="shared" si="30"/>
        <v>65143.78</v>
      </c>
      <c r="K52" s="87">
        <f t="shared" si="30"/>
        <v>50</v>
      </c>
      <c r="L52" s="87">
        <f t="shared" si="30"/>
        <v>15145.15</v>
      </c>
      <c r="M52" s="87">
        <f t="shared" si="30"/>
        <v>23</v>
      </c>
      <c r="N52" s="87">
        <f t="shared" si="30"/>
        <v>9250.6</v>
      </c>
      <c r="O52" s="87">
        <f t="shared" si="30"/>
        <v>10</v>
      </c>
      <c r="P52" s="87">
        <f t="shared" si="30"/>
        <v>5025</v>
      </c>
      <c r="Q52" s="87">
        <f t="shared" si="30"/>
        <v>2</v>
      </c>
      <c r="R52" s="87">
        <f t="shared" si="30"/>
        <v>1205.5999999999999</v>
      </c>
      <c r="S52" s="87">
        <f t="shared" si="30"/>
        <v>0</v>
      </c>
      <c r="T52" s="87">
        <f t="shared" si="30"/>
        <v>0</v>
      </c>
      <c r="U52" s="87">
        <f t="shared" si="30"/>
        <v>0</v>
      </c>
      <c r="V52" s="87">
        <f t="shared" si="30"/>
        <v>0</v>
      </c>
      <c r="W52" s="87">
        <f t="shared" si="30"/>
        <v>0</v>
      </c>
      <c r="X52" s="87">
        <f t="shared" si="30"/>
        <v>0</v>
      </c>
      <c r="Y52" s="87">
        <f t="shared" si="30"/>
        <v>0</v>
      </c>
      <c r="Z52" s="22">
        <f t="shared" si="30"/>
        <v>0</v>
      </c>
      <c r="AB52" s="90"/>
      <c r="AD52" s="90">
        <f>AD51/$AK$12</f>
        <v>146.62870713528824</v>
      </c>
      <c r="AF52" s="90">
        <f>AF51/$AK$12</f>
        <v>26.988550082967148</v>
      </c>
      <c r="AH52" s="90">
        <f>AH51/$AK$12</f>
        <v>36.820350773973487</v>
      </c>
      <c r="AJ52" s="90">
        <f>AJ51/$AK$12</f>
        <v>65.343717088517721</v>
      </c>
      <c r="AL52" s="90">
        <f>AL51/$AK$12</f>
        <v>7.8662633925616401</v>
      </c>
      <c r="AN52" s="90">
        <f>AN51/$AK$12</f>
        <v>2.8846986479154686</v>
      </c>
      <c r="AP52" s="90">
        <f>AP51/$AK$12</f>
        <v>4.1206027352852823</v>
      </c>
      <c r="AR52" s="90">
        <f>AR51/$AK$12</f>
        <v>1.3380962192663699</v>
      </c>
      <c r="AT52" s="90">
        <f>AT51/$AK$12</f>
        <v>0.61701054330613769</v>
      </c>
      <c r="AV52" s="90">
        <f>AV51/$AK$12</f>
        <v>0.54896032795362226</v>
      </c>
      <c r="AX52" s="90">
        <f>AX51/$AK$12</f>
        <v>4.3372075853418852E-2</v>
      </c>
    </row>
    <row r="53" spans="1:52" ht="24" customHeight="1" x14ac:dyDescent="0.25">
      <c r="A53" s="83">
        <v>11</v>
      </c>
      <c r="B53" s="84" t="s">
        <v>50</v>
      </c>
      <c r="C53" s="85">
        <f t="shared" si="18"/>
        <v>2772</v>
      </c>
      <c r="D53" s="85">
        <f>'[1]Retraits DAB'!H3</f>
        <v>488050436.33899999</v>
      </c>
      <c r="E53" s="87">
        <f t="shared" ref="E53:Z53" si="31">E36+E11</f>
        <v>1116</v>
      </c>
      <c r="F53" s="87">
        <f t="shared" si="31"/>
        <v>65933.899999999994</v>
      </c>
      <c r="G53" s="87">
        <f t="shared" si="31"/>
        <v>787</v>
      </c>
      <c r="H53" s="87">
        <f t="shared" si="31"/>
        <v>114784.42</v>
      </c>
      <c r="I53" s="87">
        <f t="shared" si="31"/>
        <v>698</v>
      </c>
      <c r="J53" s="87">
        <f t="shared" si="31"/>
        <v>185257.73</v>
      </c>
      <c r="K53" s="87">
        <f t="shared" si="31"/>
        <v>111</v>
      </c>
      <c r="L53" s="87">
        <f t="shared" si="31"/>
        <v>33811.800000000003</v>
      </c>
      <c r="M53" s="87">
        <f t="shared" si="31"/>
        <v>20</v>
      </c>
      <c r="N53" s="87">
        <f t="shared" si="31"/>
        <v>8144.3</v>
      </c>
      <c r="O53" s="87">
        <f t="shared" si="31"/>
        <v>34</v>
      </c>
      <c r="P53" s="87">
        <f t="shared" si="31"/>
        <v>17085</v>
      </c>
      <c r="Q53" s="87">
        <f t="shared" si="31"/>
        <v>1</v>
      </c>
      <c r="R53" s="87">
        <f t="shared" si="31"/>
        <v>602.79999999999995</v>
      </c>
      <c r="S53" s="87">
        <f t="shared" si="31"/>
        <v>1</v>
      </c>
      <c r="T53" s="87">
        <f t="shared" si="31"/>
        <v>703.1</v>
      </c>
      <c r="U53" s="87">
        <f t="shared" si="31"/>
        <v>4</v>
      </c>
      <c r="V53" s="87">
        <f t="shared" si="31"/>
        <v>3213.6</v>
      </c>
      <c r="W53" s="87">
        <f t="shared" si="31"/>
        <v>0</v>
      </c>
      <c r="X53" s="87">
        <f t="shared" si="31"/>
        <v>0</v>
      </c>
      <c r="Y53" s="87">
        <f t="shared" si="31"/>
        <v>0</v>
      </c>
      <c r="Z53" s="22">
        <f t="shared" si="31"/>
        <v>0</v>
      </c>
    </row>
    <row r="54" spans="1:52" ht="24" customHeight="1" x14ac:dyDescent="0.25">
      <c r="A54" s="91">
        <v>65</v>
      </c>
      <c r="B54" s="92" t="s">
        <v>94</v>
      </c>
      <c r="C54" s="93">
        <f t="shared" si="18"/>
        <v>87538</v>
      </c>
      <c r="D54" s="93">
        <f>'[1]Retraits DAB'!H9</f>
        <v>24379.9</v>
      </c>
      <c r="E54" s="95">
        <f t="shared" ref="E54:Z54" si="32">E37+E12</f>
        <v>47718</v>
      </c>
      <c r="F54" s="95">
        <f t="shared" si="32"/>
        <v>2337419.31</v>
      </c>
      <c r="G54" s="95">
        <f t="shared" si="32"/>
        <v>26368</v>
      </c>
      <c r="H54" s="95">
        <f t="shared" si="32"/>
        <v>4002941.84</v>
      </c>
      <c r="I54" s="95">
        <f t="shared" si="32"/>
        <v>11346</v>
      </c>
      <c r="J54" s="95">
        <f t="shared" si="32"/>
        <v>3175695.12</v>
      </c>
      <c r="K54" s="95">
        <f t="shared" si="32"/>
        <v>1269</v>
      </c>
      <c r="L54" s="95">
        <f t="shared" si="32"/>
        <v>402218.25</v>
      </c>
      <c r="M54" s="95">
        <f t="shared" si="32"/>
        <v>569</v>
      </c>
      <c r="N54" s="95">
        <f t="shared" si="32"/>
        <v>246283.94</v>
      </c>
      <c r="O54" s="95">
        <f t="shared" si="32"/>
        <v>244</v>
      </c>
      <c r="P54" s="95">
        <f t="shared" si="32"/>
        <v>122930.96</v>
      </c>
      <c r="Q54" s="95">
        <f t="shared" si="32"/>
        <v>11</v>
      </c>
      <c r="R54" s="95">
        <f t="shared" si="32"/>
        <v>6881.55</v>
      </c>
      <c r="S54" s="95">
        <f t="shared" si="32"/>
        <v>11</v>
      </c>
      <c r="T54" s="95">
        <f t="shared" si="32"/>
        <v>7904.61</v>
      </c>
      <c r="U54" s="95">
        <f t="shared" si="32"/>
        <v>2</v>
      </c>
      <c r="V54" s="95">
        <f t="shared" si="32"/>
        <v>1606.8</v>
      </c>
      <c r="W54" s="95">
        <f t="shared" si="32"/>
        <v>0</v>
      </c>
      <c r="X54" s="95">
        <f t="shared" si="32"/>
        <v>0</v>
      </c>
      <c r="Y54" s="95">
        <f t="shared" si="32"/>
        <v>0</v>
      </c>
      <c r="Z54" s="22">
        <f t="shared" si="32"/>
        <v>0</v>
      </c>
      <c r="AE54" s="101"/>
    </row>
    <row r="55" spans="1:52" ht="24" customHeight="1" x14ac:dyDescent="0.25">
      <c r="A55" s="91">
        <v>66</v>
      </c>
      <c r="B55" s="92" t="s">
        <v>95</v>
      </c>
      <c r="C55" s="93">
        <f t="shared" ref="C55:C56" si="33">C38+C21</f>
        <v>95</v>
      </c>
      <c r="D55" s="93">
        <f>'[1]Retraits DAB'!H10</f>
        <v>122013.7</v>
      </c>
      <c r="E55" s="95">
        <f t="shared" ref="E55:Z56" si="34">E38+E21</f>
        <v>43</v>
      </c>
      <c r="F55" s="95">
        <f t="shared" si="34"/>
        <v>1766.2</v>
      </c>
      <c r="G55" s="95">
        <f t="shared" si="34"/>
        <v>30</v>
      </c>
      <c r="H55" s="95">
        <f t="shared" si="34"/>
        <v>4587.5599999999995</v>
      </c>
      <c r="I55" s="95">
        <f t="shared" si="34"/>
        <v>19</v>
      </c>
      <c r="J55" s="95">
        <f t="shared" si="34"/>
        <v>5238.09</v>
      </c>
      <c r="K55" s="95">
        <f t="shared" si="34"/>
        <v>2</v>
      </c>
      <c r="L55" s="95">
        <f t="shared" si="34"/>
        <v>603.79999999999995</v>
      </c>
      <c r="M55" s="95">
        <f t="shared" si="34"/>
        <v>1</v>
      </c>
      <c r="N55" s="95">
        <f t="shared" si="34"/>
        <v>402.2</v>
      </c>
      <c r="O55" s="95">
        <f t="shared" si="34"/>
        <v>0</v>
      </c>
      <c r="P55" s="95">
        <f t="shared" si="34"/>
        <v>0</v>
      </c>
      <c r="Q55" s="95">
        <f t="shared" si="34"/>
        <v>0</v>
      </c>
      <c r="R55" s="95">
        <f t="shared" si="34"/>
        <v>0</v>
      </c>
      <c r="S55" s="95">
        <f t="shared" si="34"/>
        <v>0</v>
      </c>
      <c r="T55" s="95">
        <f t="shared" si="34"/>
        <v>0</v>
      </c>
      <c r="U55" s="95">
        <f t="shared" si="34"/>
        <v>0</v>
      </c>
      <c r="V55" s="95">
        <f t="shared" si="34"/>
        <v>0</v>
      </c>
      <c r="W55" s="95">
        <f t="shared" si="34"/>
        <v>0</v>
      </c>
      <c r="X55" s="95">
        <f t="shared" si="34"/>
        <v>0</v>
      </c>
      <c r="Y55" s="95">
        <f t="shared" si="34"/>
        <v>0</v>
      </c>
      <c r="Z55" s="22">
        <f t="shared" si="34"/>
        <v>0</v>
      </c>
    </row>
    <row r="56" spans="1:52" ht="24" customHeight="1" x14ac:dyDescent="0.25">
      <c r="A56" s="91">
        <v>69</v>
      </c>
      <c r="B56" s="92" t="s">
        <v>96</v>
      </c>
      <c r="C56" s="93">
        <f t="shared" si="33"/>
        <v>2634</v>
      </c>
      <c r="D56" s="93">
        <f>'[1]Retraits DAB'!H12</f>
        <v>10303882.379999999</v>
      </c>
      <c r="E56" s="95">
        <f t="shared" si="34"/>
        <v>2437</v>
      </c>
      <c r="F56" s="95">
        <f t="shared" si="34"/>
        <v>90588.61</v>
      </c>
      <c r="G56" s="95">
        <f t="shared" si="34"/>
        <v>174</v>
      </c>
      <c r="H56" s="95">
        <f t="shared" si="34"/>
        <v>25004.16</v>
      </c>
      <c r="I56" s="95">
        <f t="shared" si="34"/>
        <v>19</v>
      </c>
      <c r="J56" s="95">
        <f t="shared" si="34"/>
        <v>4716</v>
      </c>
      <c r="K56" s="95">
        <f t="shared" si="34"/>
        <v>2</v>
      </c>
      <c r="L56" s="95">
        <f t="shared" si="34"/>
        <v>603.79999999999995</v>
      </c>
      <c r="M56" s="95">
        <f t="shared" si="34"/>
        <v>1</v>
      </c>
      <c r="N56" s="95">
        <f t="shared" si="34"/>
        <v>452.35</v>
      </c>
      <c r="O56" s="95">
        <f t="shared" si="34"/>
        <v>1</v>
      </c>
      <c r="P56" s="95">
        <f t="shared" si="34"/>
        <v>502.5</v>
      </c>
      <c r="Q56" s="95">
        <f t="shared" si="34"/>
        <v>0</v>
      </c>
      <c r="R56" s="95">
        <f t="shared" ref="R56:Z56" si="35">R39+R22</f>
        <v>0</v>
      </c>
      <c r="S56" s="95">
        <f t="shared" si="35"/>
        <v>0</v>
      </c>
      <c r="T56" s="95">
        <f t="shared" si="35"/>
        <v>0</v>
      </c>
      <c r="U56" s="95">
        <f t="shared" si="35"/>
        <v>0</v>
      </c>
      <c r="V56" s="95">
        <f t="shared" si="35"/>
        <v>0</v>
      </c>
      <c r="W56" s="95">
        <f t="shared" si="35"/>
        <v>0</v>
      </c>
      <c r="X56" s="95">
        <f t="shared" si="35"/>
        <v>0</v>
      </c>
      <c r="Y56" s="95">
        <f t="shared" si="35"/>
        <v>0</v>
      </c>
      <c r="Z56" s="22">
        <f t="shared" si="35"/>
        <v>0</v>
      </c>
    </row>
    <row r="57" spans="1:52" ht="24" customHeight="1" x14ac:dyDescent="0.25">
      <c r="A57" s="96"/>
      <c r="B57" s="96"/>
      <c r="C57" s="55">
        <f t="shared" ref="C57:D57" si="36">SUM(C45:C56)</f>
        <v>3535134</v>
      </c>
      <c r="D57" s="55">
        <f t="shared" si="36"/>
        <v>518352127.96999997</v>
      </c>
      <c r="E57" s="55">
        <f>SUM(E45:E56)</f>
        <v>1714411</v>
      </c>
      <c r="F57" s="55">
        <f t="shared" ref="F57:Y57" si="37">SUM(F45:F56)</f>
        <v>95408141.008999988</v>
      </c>
      <c r="G57" s="55">
        <f t="shared" si="37"/>
        <v>840681</v>
      </c>
      <c r="H57" s="55">
        <f t="shared" si="37"/>
        <v>130164873.91300002</v>
      </c>
      <c r="I57" s="55">
        <f t="shared" si="37"/>
        <v>821986</v>
      </c>
      <c r="J57" s="55">
        <f t="shared" si="37"/>
        <v>230998795.96599996</v>
      </c>
      <c r="K57" s="55">
        <f t="shared" si="37"/>
        <v>90912</v>
      </c>
      <c r="L57" s="55">
        <f t="shared" si="37"/>
        <v>27808295.172000002</v>
      </c>
      <c r="M57" s="55">
        <f t="shared" si="37"/>
        <v>24781</v>
      </c>
      <c r="N57" s="55">
        <f t="shared" si="37"/>
        <v>10197796.269999998</v>
      </c>
      <c r="O57" s="55">
        <f t="shared" si="37"/>
        <v>28789</v>
      </c>
      <c r="P57" s="55">
        <f t="shared" si="37"/>
        <v>14566882.830000002</v>
      </c>
      <c r="Q57" s="55">
        <f t="shared" si="37"/>
        <v>7744</v>
      </c>
      <c r="R57" s="55">
        <f t="shared" si="37"/>
        <v>4730349.4399999995</v>
      </c>
      <c r="S57" s="55">
        <f t="shared" si="37"/>
        <v>3050</v>
      </c>
      <c r="T57" s="55">
        <f t="shared" si="37"/>
        <v>2181214.9499999997</v>
      </c>
      <c r="U57" s="55">
        <f t="shared" si="37"/>
        <v>2411</v>
      </c>
      <c r="V57" s="55">
        <f t="shared" si="37"/>
        <v>1940648.3200000003</v>
      </c>
      <c r="W57" s="55">
        <f t="shared" si="37"/>
        <v>168</v>
      </c>
      <c r="X57" s="55">
        <f t="shared" si="37"/>
        <v>153326.1</v>
      </c>
      <c r="Y57" s="55">
        <f t="shared" si="37"/>
        <v>201</v>
      </c>
    </row>
    <row r="58" spans="1:52" ht="24" customHeight="1" x14ac:dyDescent="0.25">
      <c r="A58" s="90"/>
      <c r="B58" s="90"/>
      <c r="C58" s="90">
        <f>C57/$C$57</f>
        <v>1</v>
      </c>
      <c r="D58" s="90"/>
      <c r="E58" s="90">
        <f>E57/$C$57</f>
        <v>0.48496351199134174</v>
      </c>
      <c r="F58" s="90"/>
      <c r="G58" s="90">
        <f>G57/$C$57</f>
        <v>0.23780739287393349</v>
      </c>
      <c r="H58" s="90"/>
      <c r="I58" s="90">
        <f>I57/$C$57</f>
        <v>0.23251905019724853</v>
      </c>
      <c r="J58" s="90"/>
      <c r="K58" s="90">
        <f>K57/$C$57</f>
        <v>2.5716705505364153E-2</v>
      </c>
      <c r="L58" s="90"/>
      <c r="M58" s="90">
        <f>M57/$C$57</f>
        <v>7.0099181530318229E-3</v>
      </c>
      <c r="N58" s="90"/>
      <c r="O58" s="90">
        <f>O57/$C$57</f>
        <v>8.1436799849736955E-3</v>
      </c>
      <c r="P58" s="90"/>
      <c r="Q58" s="90">
        <f>Q57/$C$57</f>
        <v>2.1905817431531593E-3</v>
      </c>
      <c r="R58" s="90"/>
      <c r="S58" s="90">
        <f>S57/$C$57</f>
        <v>8.6276786113341107E-4</v>
      </c>
      <c r="T58" s="90"/>
      <c r="U58" s="90">
        <f>U57/$C$57</f>
        <v>6.8201092235824722E-4</v>
      </c>
      <c r="V58" s="90"/>
      <c r="W58" s="90">
        <f>W57/$C$57</f>
        <v>4.7522951039479689E-5</v>
      </c>
      <c r="X58" s="90"/>
      <c r="Y58" s="90">
        <f>Y57/$C$57</f>
        <v>5.6857816422234628E-5</v>
      </c>
    </row>
  </sheetData>
  <mergeCells count="3">
    <mergeCell ref="A2:B2"/>
    <mergeCell ref="A27:B27"/>
    <mergeCell ref="A44:B4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CE52"/>
  <sheetViews>
    <sheetView topLeftCell="A17" zoomScale="80" zoomScaleNormal="80" workbookViewId="0">
      <selection activeCell="AA18" sqref="AA18"/>
    </sheetView>
  </sheetViews>
  <sheetFormatPr baseColWidth="10" defaultRowHeight="24" customHeight="1" x14ac:dyDescent="0.25"/>
  <cols>
    <col min="1" max="1" width="7.28515625" style="22" customWidth="1"/>
    <col min="2" max="2" width="53.28515625" style="22" customWidth="1"/>
    <col min="3" max="3" width="9.42578125" style="22" hidden="1" customWidth="1"/>
    <col min="4" max="4" width="13.7109375" style="22" customWidth="1"/>
    <col min="5" max="5" width="0.140625" style="22" customWidth="1"/>
    <col min="6" max="6" width="13.7109375" style="22" customWidth="1"/>
    <col min="7" max="7" width="9.42578125" style="22" hidden="1" customWidth="1"/>
    <col min="8" max="8" width="13.7109375" style="22" customWidth="1"/>
    <col min="9" max="9" width="0.140625" style="22" customWidth="1"/>
    <col min="10" max="10" width="13.7109375" style="22" customWidth="1"/>
    <col min="11" max="11" width="9.42578125" style="22" hidden="1" customWidth="1"/>
    <col min="12" max="12" width="13.7109375" style="22" customWidth="1"/>
    <col min="13" max="13" width="0.140625" style="22" customWidth="1"/>
    <col min="14" max="14" width="13.7109375" style="22" customWidth="1"/>
    <col min="15" max="15" width="0.140625" style="22" customWidth="1"/>
    <col min="16" max="16" width="13.7109375" style="22" customWidth="1"/>
    <col min="17" max="17" width="9.42578125" style="22" hidden="1" customWidth="1"/>
    <col min="18" max="18" width="13.7109375" style="22" customWidth="1"/>
    <col min="19" max="19" width="9.42578125" style="22" hidden="1" customWidth="1"/>
    <col min="20" max="20" width="13.7109375" style="22" customWidth="1"/>
    <col min="21" max="21" width="9.42578125" style="22" hidden="1" customWidth="1"/>
    <col min="22" max="22" width="13.7109375" style="22" customWidth="1"/>
    <col min="23" max="23" width="0.140625" style="22" customWidth="1"/>
    <col min="24" max="24" width="13.7109375" style="22" customWidth="1"/>
    <col min="25" max="25" width="9.42578125" style="22" hidden="1" customWidth="1"/>
    <col min="26" max="26" width="13.7109375" style="22" customWidth="1"/>
    <col min="27" max="27" width="11.42578125" style="22"/>
    <col min="28" max="28" width="33.140625" style="22" customWidth="1"/>
    <col min="29" max="29" width="16.140625" style="22" customWidth="1"/>
    <col min="30" max="30" width="0.140625" style="22" hidden="1" customWidth="1"/>
    <col min="31" max="31" width="11.140625" style="22" customWidth="1"/>
    <col min="32" max="32" width="11.42578125" style="22" hidden="1" customWidth="1"/>
    <col min="33" max="33" width="11.28515625" style="22" customWidth="1"/>
    <col min="34" max="34" width="11.42578125" style="22" hidden="1" customWidth="1"/>
    <col min="35" max="35" width="11" style="22" customWidth="1"/>
    <col min="36" max="36" width="11.42578125" style="22" hidden="1" customWidth="1"/>
    <col min="37" max="37" width="10.7109375" style="22" customWidth="1"/>
    <col min="38" max="38" width="0.28515625" style="22" hidden="1" customWidth="1"/>
    <col min="39" max="39" width="11" style="22" customWidth="1"/>
    <col min="40" max="40" width="11.42578125" style="22" hidden="1" customWidth="1"/>
    <col min="41" max="41" width="10.85546875" style="22" customWidth="1"/>
    <col min="42" max="42" width="11.42578125" style="22" hidden="1" customWidth="1"/>
    <col min="43" max="43" width="10.85546875" style="22" customWidth="1"/>
    <col min="44" max="44" width="0.140625" style="22" hidden="1" customWidth="1"/>
    <col min="45" max="45" width="11.42578125" style="22"/>
    <col min="46" max="46" width="11.42578125" style="22" hidden="1" customWidth="1"/>
    <col min="47" max="47" width="11.140625" style="22" customWidth="1"/>
    <col min="48" max="48" width="0.28515625" style="22" hidden="1" customWidth="1"/>
    <col min="49" max="49" width="11.42578125" style="22" customWidth="1"/>
    <col min="50" max="50" width="11.42578125" style="22" hidden="1" customWidth="1"/>
    <col min="51" max="53" width="11.42578125" style="22"/>
    <col min="54" max="54" width="21.140625" style="22" customWidth="1"/>
    <col min="55" max="55" width="16.85546875" style="22" customWidth="1"/>
    <col min="56" max="58" width="11.42578125" style="22" customWidth="1"/>
    <col min="59" max="59" width="14.5703125" style="22" customWidth="1"/>
    <col min="60" max="61" width="11.42578125" style="22"/>
    <col min="62" max="62" width="16.140625" style="22" customWidth="1"/>
    <col min="63" max="64" width="10.42578125" style="22" hidden="1" customWidth="1"/>
    <col min="65" max="66" width="10.42578125" style="22" customWidth="1"/>
    <col min="67" max="72" width="10.42578125" style="22" hidden="1" customWidth="1"/>
    <col min="73" max="73" width="12" style="22" customWidth="1"/>
    <col min="74" max="74" width="10.42578125" style="22" customWidth="1"/>
    <col min="75" max="76" width="10.42578125" style="22" hidden="1" customWidth="1"/>
    <col min="77" max="78" width="14.28515625" style="22" customWidth="1"/>
    <col min="79" max="81" width="11.42578125" style="22"/>
    <col min="82" max="82" width="14.28515625" style="22" customWidth="1"/>
    <col min="83" max="83" width="15.7109375" style="22" customWidth="1"/>
    <col min="84" max="16384" width="11.42578125" style="22"/>
  </cols>
  <sheetData>
    <row r="1" spans="1:54" ht="24" customHeight="1" x14ac:dyDescent="0.25">
      <c r="A1" s="71" t="s">
        <v>88</v>
      </c>
    </row>
    <row r="2" spans="1:54" ht="36" customHeight="1" x14ac:dyDescent="0.25">
      <c r="A2" s="133" t="s">
        <v>86</v>
      </c>
      <c r="B2" s="133"/>
      <c r="D2" s="72" t="s">
        <v>85</v>
      </c>
      <c r="E2" s="72"/>
      <c r="F2" s="68" t="s">
        <v>84</v>
      </c>
      <c r="G2" s="68"/>
      <c r="H2" s="68" t="s">
        <v>83</v>
      </c>
      <c r="I2" s="68"/>
      <c r="J2" s="68" t="s">
        <v>82</v>
      </c>
      <c r="K2" s="68"/>
      <c r="L2" s="68" t="s">
        <v>81</v>
      </c>
      <c r="M2" s="68"/>
      <c r="N2" s="68" t="s">
        <v>80</v>
      </c>
      <c r="O2" s="68"/>
      <c r="P2" s="68" t="s">
        <v>79</v>
      </c>
      <c r="Q2" s="68"/>
      <c r="R2" s="68" t="s">
        <v>78</v>
      </c>
      <c r="S2" s="68"/>
      <c r="T2" s="68" t="s">
        <v>77</v>
      </c>
      <c r="U2" s="68"/>
      <c r="V2" s="68" t="s">
        <v>76</v>
      </c>
      <c r="W2" s="68"/>
      <c r="X2" s="68" t="s">
        <v>75</v>
      </c>
      <c r="Y2" s="68"/>
      <c r="Z2" s="68" t="s">
        <v>89</v>
      </c>
      <c r="AA2" s="73"/>
      <c r="AB2" s="74" t="s">
        <v>86</v>
      </c>
      <c r="AC2" s="72" t="s">
        <v>85</v>
      </c>
      <c r="AD2" s="72"/>
      <c r="AE2" s="68" t="s">
        <v>84</v>
      </c>
      <c r="AF2" s="68"/>
      <c r="AG2" s="68" t="s">
        <v>83</v>
      </c>
      <c r="AH2" s="68"/>
      <c r="AI2" s="68" t="s">
        <v>82</v>
      </c>
      <c r="AJ2" s="68"/>
      <c r="AK2" s="68" t="s">
        <v>81</v>
      </c>
      <c r="AL2" s="68"/>
      <c r="AM2" s="68" t="s">
        <v>80</v>
      </c>
      <c r="AN2" s="68"/>
      <c r="AO2" s="68" t="s">
        <v>79</v>
      </c>
      <c r="AP2" s="68"/>
      <c r="AQ2" s="68" t="s">
        <v>78</v>
      </c>
      <c r="AR2" s="68"/>
      <c r="AS2" s="68" t="s">
        <v>77</v>
      </c>
      <c r="AT2" s="68"/>
      <c r="AU2" s="68" t="s">
        <v>76</v>
      </c>
      <c r="AV2" s="68"/>
      <c r="AW2" s="68" t="s">
        <v>75</v>
      </c>
      <c r="AX2" s="68"/>
      <c r="AY2" s="68" t="s">
        <v>89</v>
      </c>
      <c r="AZ2" s="68"/>
      <c r="BA2" s="102"/>
    </row>
    <row r="3" spans="1:54" ht="24" customHeight="1" x14ac:dyDescent="0.25">
      <c r="A3" s="75">
        <v>44</v>
      </c>
      <c r="B3" s="76" t="s">
        <v>60</v>
      </c>
      <c r="C3" s="77">
        <f>'[1]Retraits DAB'!L5</f>
        <v>11801</v>
      </c>
      <c r="D3" s="77">
        <f t="shared" ref="D3:D14" si="0">F3+H3+J3+L3+N3+P3+R3+T3+V3+X3+Z3</f>
        <v>136284866.33900002</v>
      </c>
      <c r="E3" s="78">
        <v>438662</v>
      </c>
      <c r="F3" s="78">
        <v>16035879.698000001</v>
      </c>
      <c r="G3" s="78">
        <v>270365</v>
      </c>
      <c r="H3" s="78">
        <v>30189214.083000001</v>
      </c>
      <c r="I3" s="78">
        <v>154188</v>
      </c>
      <c r="J3" s="78">
        <v>31757065.056000002</v>
      </c>
      <c r="K3" s="78">
        <v>85428</v>
      </c>
      <c r="L3" s="78">
        <v>26126962.932</v>
      </c>
      <c r="M3" s="78">
        <v>23526</v>
      </c>
      <c r="N3" s="78">
        <v>9672957.7100000009</v>
      </c>
      <c r="O3" s="78">
        <v>26820</v>
      </c>
      <c r="P3" s="78">
        <v>13576868.560000001</v>
      </c>
      <c r="Q3" s="78">
        <v>7514</v>
      </c>
      <c r="R3" s="78">
        <v>4591053.49</v>
      </c>
      <c r="S3" s="78">
        <v>2960</v>
      </c>
      <c r="T3" s="78">
        <v>2116712.29</v>
      </c>
      <c r="U3" s="78">
        <v>2328</v>
      </c>
      <c r="V3" s="78">
        <v>1873966.12</v>
      </c>
      <c r="W3" s="78">
        <v>167</v>
      </c>
      <c r="X3" s="78">
        <v>152422.39999999999</v>
      </c>
      <c r="Y3" s="78">
        <v>191</v>
      </c>
      <c r="Z3" s="78">
        <v>191764</v>
      </c>
      <c r="AB3" s="79" t="s">
        <v>67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</row>
    <row r="4" spans="1:54" ht="24" customHeight="1" x14ac:dyDescent="0.25">
      <c r="A4" s="75">
        <v>35</v>
      </c>
      <c r="B4" s="76" t="s">
        <v>58</v>
      </c>
      <c r="C4" s="77">
        <f>'[1]Retraits DAB'!L4</f>
        <v>28114</v>
      </c>
      <c r="D4" s="77">
        <f t="shared" si="0"/>
        <v>4586896.4409999987</v>
      </c>
      <c r="E4" s="78">
        <v>7732</v>
      </c>
      <c r="F4" s="78">
        <v>321507.511</v>
      </c>
      <c r="G4" s="78">
        <v>8958</v>
      </c>
      <c r="H4" s="78">
        <v>1004064.39</v>
      </c>
      <c r="I4" s="78">
        <v>6337</v>
      </c>
      <c r="J4" s="78">
        <v>1293737.6499999999</v>
      </c>
      <c r="K4" s="78">
        <v>2968</v>
      </c>
      <c r="L4" s="78">
        <v>900653</v>
      </c>
      <c r="M4" s="78">
        <v>474</v>
      </c>
      <c r="N4" s="78">
        <v>192578.59</v>
      </c>
      <c r="O4" s="78">
        <v>1369</v>
      </c>
      <c r="P4" s="78">
        <v>688123.1</v>
      </c>
      <c r="Q4" s="78">
        <v>167</v>
      </c>
      <c r="R4" s="78">
        <v>101068.8</v>
      </c>
      <c r="S4" s="78">
        <v>39</v>
      </c>
      <c r="T4" s="78">
        <v>27721.8</v>
      </c>
      <c r="U4" s="78">
        <v>64</v>
      </c>
      <c r="V4" s="78">
        <v>51417.599999999999</v>
      </c>
      <c r="W4" s="80"/>
      <c r="X4" s="80"/>
      <c r="Y4" s="78">
        <v>6</v>
      </c>
      <c r="Z4" s="78">
        <v>6024</v>
      </c>
      <c r="AB4" s="82" t="s">
        <v>65</v>
      </c>
      <c r="AC4" s="19">
        <f>D3+D4+D5</f>
        <v>141890164.55000001</v>
      </c>
      <c r="AD4" s="19">
        <f t="shared" ref="AD4:AY4" si="1">E3+E4+E5</f>
        <v>453157</v>
      </c>
      <c r="AE4" s="19">
        <f t="shared" si="1"/>
        <v>16621881.089000002</v>
      </c>
      <c r="AF4" s="19">
        <f t="shared" si="1"/>
        <v>282846</v>
      </c>
      <c r="AG4" s="19">
        <f t="shared" si="1"/>
        <v>31582194.193</v>
      </c>
      <c r="AH4" s="19">
        <f t="shared" si="1"/>
        <v>161620</v>
      </c>
      <c r="AI4" s="19">
        <f t="shared" si="1"/>
        <v>33275065.206</v>
      </c>
      <c r="AJ4" s="19">
        <f t="shared" si="1"/>
        <v>88724</v>
      </c>
      <c r="AK4" s="19">
        <f t="shared" si="1"/>
        <v>27127210.842</v>
      </c>
      <c r="AL4" s="19">
        <f t="shared" si="1"/>
        <v>24053</v>
      </c>
      <c r="AM4" s="19">
        <f t="shared" si="1"/>
        <v>9886903.0500000007</v>
      </c>
      <c r="AN4" s="19">
        <f t="shared" si="1"/>
        <v>28227</v>
      </c>
      <c r="AO4" s="19">
        <f t="shared" si="1"/>
        <v>14284156.870000001</v>
      </c>
      <c r="AP4" s="19">
        <f t="shared" si="1"/>
        <v>7682</v>
      </c>
      <c r="AQ4" s="19">
        <f t="shared" si="1"/>
        <v>4692725.09</v>
      </c>
      <c r="AR4" s="19">
        <f t="shared" si="1"/>
        <v>2999</v>
      </c>
      <c r="AS4" s="19">
        <f t="shared" si="1"/>
        <v>2144434.09</v>
      </c>
      <c r="AT4" s="19">
        <f t="shared" si="1"/>
        <v>2392</v>
      </c>
      <c r="AU4" s="19">
        <f t="shared" si="1"/>
        <v>1925383.7200000002</v>
      </c>
      <c r="AV4" s="19">
        <f t="shared" si="1"/>
        <v>167</v>
      </c>
      <c r="AW4" s="19">
        <f t="shared" si="1"/>
        <v>152422.39999999999</v>
      </c>
      <c r="AX4" s="19">
        <f t="shared" si="1"/>
        <v>197</v>
      </c>
      <c r="AY4" s="19">
        <f t="shared" si="1"/>
        <v>197788</v>
      </c>
      <c r="AZ4" s="19"/>
      <c r="BA4" s="19"/>
      <c r="BB4" s="19"/>
    </row>
    <row r="5" spans="1:54" ht="24" customHeight="1" x14ac:dyDescent="0.25">
      <c r="A5" s="75">
        <v>68</v>
      </c>
      <c r="B5" s="76" t="s">
        <v>56</v>
      </c>
      <c r="C5" s="77">
        <f>'[1]Retraits DAB'!L11</f>
        <v>1300</v>
      </c>
      <c r="D5" s="77">
        <f t="shared" si="0"/>
        <v>1018401.77</v>
      </c>
      <c r="E5" s="78">
        <v>6763</v>
      </c>
      <c r="F5" s="78">
        <v>264493.88</v>
      </c>
      <c r="G5" s="78">
        <v>3523</v>
      </c>
      <c r="H5" s="78">
        <v>388915.72</v>
      </c>
      <c r="I5" s="78">
        <v>1095</v>
      </c>
      <c r="J5" s="78">
        <v>224262.5</v>
      </c>
      <c r="K5" s="78">
        <v>328</v>
      </c>
      <c r="L5" s="78">
        <v>99594.91</v>
      </c>
      <c r="M5" s="78">
        <v>53</v>
      </c>
      <c r="N5" s="78">
        <v>21366.75</v>
      </c>
      <c r="O5" s="78">
        <v>38</v>
      </c>
      <c r="P5" s="78">
        <v>19165.21</v>
      </c>
      <c r="Q5" s="78">
        <v>1</v>
      </c>
      <c r="R5" s="78">
        <v>602.79999999999995</v>
      </c>
      <c r="S5" s="80"/>
      <c r="T5" s="80"/>
      <c r="U5" s="80"/>
      <c r="V5" s="80"/>
      <c r="W5" s="80"/>
      <c r="X5" s="80"/>
      <c r="Y5" s="80"/>
      <c r="Z5" s="80"/>
      <c r="AB5" s="82" t="s">
        <v>63</v>
      </c>
      <c r="AC5" s="19">
        <f>D6+D7+D8+D9+D10+D11</f>
        <v>1133865.7699999998</v>
      </c>
      <c r="AD5" s="19">
        <f t="shared" ref="AD5:AY5" si="2">E6+E7+E8+E9+E10+E11</f>
        <v>1099</v>
      </c>
      <c r="AE5" s="19">
        <f t="shared" si="2"/>
        <v>46835.8</v>
      </c>
      <c r="AF5" s="19">
        <f t="shared" si="2"/>
        <v>1804</v>
      </c>
      <c r="AG5" s="19">
        <f t="shared" si="2"/>
        <v>203126.15999999997</v>
      </c>
      <c r="AH5" s="19">
        <f t="shared" si="2"/>
        <v>1500</v>
      </c>
      <c r="AI5" s="19">
        <f t="shared" si="2"/>
        <v>306261.55000000005</v>
      </c>
      <c r="AJ5" s="19">
        <f t="shared" si="2"/>
        <v>913</v>
      </c>
      <c r="AK5" s="19">
        <f t="shared" si="2"/>
        <v>276898.48</v>
      </c>
      <c r="AL5" s="19">
        <f t="shared" si="2"/>
        <v>156</v>
      </c>
      <c r="AM5" s="19">
        <f t="shared" si="2"/>
        <v>63254.729999999996</v>
      </c>
      <c r="AN5" s="19">
        <f t="shared" si="2"/>
        <v>317</v>
      </c>
      <c r="AO5" s="19">
        <f t="shared" si="2"/>
        <v>159292.5</v>
      </c>
      <c r="AP5" s="19">
        <f t="shared" si="2"/>
        <v>51</v>
      </c>
      <c r="AQ5" s="19">
        <f t="shared" si="2"/>
        <v>30742.799999999999</v>
      </c>
      <c r="AR5" s="19">
        <f t="shared" si="2"/>
        <v>40</v>
      </c>
      <c r="AS5" s="19">
        <f t="shared" si="2"/>
        <v>28876.25</v>
      </c>
      <c r="AT5" s="19">
        <f t="shared" si="2"/>
        <v>17</v>
      </c>
      <c r="AU5" s="19">
        <f t="shared" si="2"/>
        <v>13657.800000000001</v>
      </c>
      <c r="AV5" s="19">
        <f t="shared" si="2"/>
        <v>1</v>
      </c>
      <c r="AW5" s="19">
        <f t="shared" si="2"/>
        <v>903.7</v>
      </c>
      <c r="AX5" s="19">
        <f t="shared" si="2"/>
        <v>4</v>
      </c>
      <c r="AY5" s="19">
        <f t="shared" si="2"/>
        <v>4016</v>
      </c>
      <c r="AZ5" s="19"/>
      <c r="BA5" s="19"/>
      <c r="BB5" s="19"/>
    </row>
    <row r="6" spans="1:54" ht="24" customHeight="1" x14ac:dyDescent="0.25">
      <c r="A6" s="83">
        <v>48</v>
      </c>
      <c r="B6" s="84" t="s">
        <v>55</v>
      </c>
      <c r="C6" s="85">
        <f>'[1]Retraits DAB'!L7</f>
        <v>465</v>
      </c>
      <c r="D6" s="85">
        <f t="shared" si="0"/>
        <v>795716.97999999986</v>
      </c>
      <c r="E6" s="86">
        <v>462</v>
      </c>
      <c r="F6" s="86">
        <v>21093.71</v>
      </c>
      <c r="G6" s="86">
        <v>1083</v>
      </c>
      <c r="H6" s="86">
        <v>120730.87</v>
      </c>
      <c r="I6" s="86">
        <v>984</v>
      </c>
      <c r="J6" s="86">
        <v>201212.89</v>
      </c>
      <c r="K6" s="86">
        <v>697</v>
      </c>
      <c r="L6" s="86">
        <v>211136.43</v>
      </c>
      <c r="M6" s="86">
        <v>104</v>
      </c>
      <c r="N6" s="86">
        <v>42240.03</v>
      </c>
      <c r="O6" s="86">
        <v>256</v>
      </c>
      <c r="P6" s="86">
        <v>128640</v>
      </c>
      <c r="Q6" s="86">
        <v>45</v>
      </c>
      <c r="R6" s="86">
        <v>27126</v>
      </c>
      <c r="S6" s="86">
        <v>39</v>
      </c>
      <c r="T6" s="86">
        <v>28173.15</v>
      </c>
      <c r="U6" s="86">
        <v>13</v>
      </c>
      <c r="V6" s="86">
        <v>10444.200000000001</v>
      </c>
      <c r="W6" s="86">
        <v>1</v>
      </c>
      <c r="X6" s="86">
        <v>903.7</v>
      </c>
      <c r="Y6" s="86">
        <v>4</v>
      </c>
      <c r="Z6" s="86">
        <v>4016</v>
      </c>
      <c r="AB6" s="79" t="s">
        <v>61</v>
      </c>
    </row>
    <row r="7" spans="1:54" ht="24" customHeight="1" x14ac:dyDescent="0.25">
      <c r="A7" s="83">
        <v>45</v>
      </c>
      <c r="B7" s="84" t="s">
        <v>54</v>
      </c>
      <c r="C7" s="85">
        <f>'[1]Retraits DAB'!L6</f>
        <v>3688</v>
      </c>
      <c r="D7" s="85">
        <f t="shared" si="0"/>
        <v>73563.639999999985</v>
      </c>
      <c r="E7" s="86">
        <v>115</v>
      </c>
      <c r="F7" s="86">
        <v>4849.16</v>
      </c>
      <c r="G7" s="86">
        <v>155</v>
      </c>
      <c r="H7" s="86">
        <v>17717.53</v>
      </c>
      <c r="I7" s="86">
        <v>131</v>
      </c>
      <c r="J7" s="86">
        <v>26660.35</v>
      </c>
      <c r="K7" s="86">
        <v>38</v>
      </c>
      <c r="L7" s="86">
        <v>11672.8</v>
      </c>
      <c r="M7" s="86">
        <v>7</v>
      </c>
      <c r="N7" s="86">
        <v>2815.4</v>
      </c>
      <c r="O7" s="86">
        <v>16</v>
      </c>
      <c r="P7" s="86">
        <v>8040</v>
      </c>
      <c r="Q7" s="86">
        <v>3</v>
      </c>
      <c r="R7" s="86">
        <v>1808.4</v>
      </c>
      <c r="S7" s="87"/>
      <c r="T7" s="87"/>
      <c r="U7" s="87"/>
      <c r="V7" s="87"/>
      <c r="W7" s="87"/>
      <c r="X7" s="87"/>
      <c r="Y7" s="87"/>
      <c r="Z7" s="87"/>
      <c r="AB7" s="79" t="s">
        <v>90</v>
      </c>
      <c r="AC7" s="19">
        <f>D12+D13+D14</f>
        <v>3176527.6499999994</v>
      </c>
      <c r="AD7" s="19">
        <f t="shared" ref="AD7:AV7" si="3">E12+E13+E14</f>
        <v>11405</v>
      </c>
      <c r="AE7" s="19">
        <f t="shared" si="3"/>
        <v>385564.12</v>
      </c>
      <c r="AF7" s="19">
        <f t="shared" si="3"/>
        <v>10311</v>
      </c>
      <c r="AG7" s="19">
        <f t="shared" si="3"/>
        <v>1412023.56</v>
      </c>
      <c r="AH7" s="19">
        <f t="shared" si="3"/>
        <v>2727</v>
      </c>
      <c r="AI7" s="19">
        <f t="shared" si="3"/>
        <v>588549.21</v>
      </c>
      <c r="AJ7" s="19">
        <f t="shared" si="3"/>
        <v>1273</v>
      </c>
      <c r="AK7" s="19">
        <f t="shared" si="3"/>
        <v>403425.85</v>
      </c>
      <c r="AL7" s="19">
        <f t="shared" si="3"/>
        <v>571</v>
      </c>
      <c r="AM7" s="19">
        <f t="shared" si="3"/>
        <v>247138.49000000002</v>
      </c>
      <c r="AN7" s="19">
        <f t="shared" si="3"/>
        <v>245</v>
      </c>
      <c r="AO7" s="19">
        <f t="shared" si="3"/>
        <v>123433.46</v>
      </c>
      <c r="AP7" s="19">
        <f t="shared" si="3"/>
        <v>11</v>
      </c>
      <c r="AQ7" s="19">
        <f t="shared" si="3"/>
        <v>6881.55</v>
      </c>
      <c r="AR7" s="19">
        <f t="shared" si="3"/>
        <v>11</v>
      </c>
      <c r="AS7" s="19">
        <f t="shared" si="3"/>
        <v>7904.61</v>
      </c>
      <c r="AT7" s="19">
        <f t="shared" si="3"/>
        <v>2</v>
      </c>
      <c r="AU7" s="19">
        <f t="shared" si="3"/>
        <v>1606.8</v>
      </c>
      <c r="AV7" s="19">
        <f t="shared" si="3"/>
        <v>0</v>
      </c>
      <c r="AW7" s="19"/>
      <c r="AX7" s="19"/>
      <c r="AY7" s="19"/>
      <c r="AZ7" s="19"/>
      <c r="BA7" s="19"/>
      <c r="BB7" s="19"/>
    </row>
    <row r="8" spans="1:54" ht="24" customHeight="1" x14ac:dyDescent="0.25">
      <c r="A8" s="83">
        <v>93</v>
      </c>
      <c r="B8" s="84" t="s">
        <v>91</v>
      </c>
      <c r="C8" s="85">
        <f>'[1]Retraits DAB'!L13</f>
        <v>36</v>
      </c>
      <c r="D8" s="85">
        <f t="shared" si="0"/>
        <v>2314.9</v>
      </c>
      <c r="E8" s="87"/>
      <c r="F8" s="87"/>
      <c r="G8" s="86">
        <v>1</v>
      </c>
      <c r="H8" s="86">
        <v>101.3</v>
      </c>
      <c r="I8" s="86">
        <v>2</v>
      </c>
      <c r="J8" s="86">
        <v>403.2</v>
      </c>
      <c r="K8" s="86">
        <v>3</v>
      </c>
      <c r="L8" s="86">
        <v>905.7</v>
      </c>
      <c r="M8" s="86">
        <v>1</v>
      </c>
      <c r="N8" s="86">
        <v>402.2</v>
      </c>
      <c r="O8" s="86">
        <v>1</v>
      </c>
      <c r="P8" s="86">
        <v>502.5</v>
      </c>
      <c r="Q8" s="87"/>
      <c r="R8" s="87"/>
      <c r="S8" s="87"/>
      <c r="T8" s="87"/>
      <c r="U8" s="87"/>
      <c r="V8" s="87"/>
      <c r="W8" s="87"/>
      <c r="X8" s="87"/>
      <c r="Y8" s="87"/>
      <c r="Z8" s="87"/>
      <c r="AB8" s="88" t="s">
        <v>92</v>
      </c>
    </row>
    <row r="9" spans="1:54" ht="24" customHeight="1" x14ac:dyDescent="0.25">
      <c r="A9" s="83">
        <v>96</v>
      </c>
      <c r="B9" s="84" t="s">
        <v>53</v>
      </c>
      <c r="C9" s="85">
        <f>'[1]Retraits DAB'!L14</f>
        <v>730</v>
      </c>
      <c r="D9" s="85">
        <f t="shared" si="0"/>
        <v>21499.899999999998</v>
      </c>
      <c r="E9" s="87"/>
      <c r="F9" s="87"/>
      <c r="G9" s="86">
        <v>100</v>
      </c>
      <c r="H9" s="86">
        <v>12637.5</v>
      </c>
      <c r="I9" s="86">
        <v>21</v>
      </c>
      <c r="J9" s="86">
        <v>4233.6000000000004</v>
      </c>
      <c r="K9" s="86">
        <v>14</v>
      </c>
      <c r="L9" s="86">
        <v>4226.6000000000004</v>
      </c>
      <c r="M9" s="86">
        <v>1</v>
      </c>
      <c r="N9" s="86">
        <v>402.2</v>
      </c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B9" s="89" t="s">
        <v>93</v>
      </c>
      <c r="AD9" s="55">
        <f t="shared" ref="AD9:AX9" si="4">SUM(AD3:AD8)</f>
        <v>465661</v>
      </c>
      <c r="AF9" s="55">
        <f t="shared" si="4"/>
        <v>294961</v>
      </c>
      <c r="AH9" s="55">
        <f t="shared" si="4"/>
        <v>165847</v>
      </c>
      <c r="AJ9" s="55">
        <f t="shared" si="4"/>
        <v>90910</v>
      </c>
      <c r="AL9" s="55">
        <f t="shared" si="4"/>
        <v>24780</v>
      </c>
      <c r="AN9" s="55">
        <f t="shared" si="4"/>
        <v>28789</v>
      </c>
      <c r="AP9" s="55">
        <f t="shared" si="4"/>
        <v>7744</v>
      </c>
      <c r="AR9" s="55">
        <f t="shared" si="4"/>
        <v>3050</v>
      </c>
      <c r="AT9" s="55">
        <f t="shared" si="4"/>
        <v>2411</v>
      </c>
      <c r="AV9" s="55">
        <f t="shared" si="4"/>
        <v>168</v>
      </c>
      <c r="AX9" s="55">
        <f t="shared" si="4"/>
        <v>201</v>
      </c>
      <c r="AZ9" s="55"/>
      <c r="BA9" s="19"/>
    </row>
    <row r="10" spans="1:54" ht="24" customHeight="1" x14ac:dyDescent="0.25">
      <c r="A10" s="83">
        <v>54</v>
      </c>
      <c r="B10" s="84" t="s">
        <v>51</v>
      </c>
      <c r="C10" s="85">
        <f>'[1]Retraits DAB'!L8</f>
        <v>8</v>
      </c>
      <c r="D10" s="85">
        <f t="shared" si="0"/>
        <v>63393.7</v>
      </c>
      <c r="E10" s="86">
        <v>43</v>
      </c>
      <c r="F10" s="86">
        <v>2059.0300000000002</v>
      </c>
      <c r="G10" s="86">
        <v>63</v>
      </c>
      <c r="H10" s="86">
        <v>7264.54</v>
      </c>
      <c r="I10" s="86">
        <v>114</v>
      </c>
      <c r="J10" s="86">
        <v>23443.78</v>
      </c>
      <c r="K10" s="86">
        <v>50</v>
      </c>
      <c r="L10" s="86">
        <v>15145.15</v>
      </c>
      <c r="M10" s="86">
        <v>23</v>
      </c>
      <c r="N10" s="86">
        <v>9250.6</v>
      </c>
      <c r="O10" s="86">
        <v>10</v>
      </c>
      <c r="P10" s="86">
        <v>5025</v>
      </c>
      <c r="Q10" s="86">
        <v>2</v>
      </c>
      <c r="R10" s="86">
        <v>1205.5999999999999</v>
      </c>
      <c r="S10" s="87"/>
      <c r="T10" s="87"/>
      <c r="U10" s="87"/>
      <c r="V10" s="87"/>
      <c r="W10" s="87"/>
      <c r="X10" s="87"/>
      <c r="Y10" s="87"/>
      <c r="Z10" s="87"/>
      <c r="AB10" s="90"/>
      <c r="AD10" s="90" t="e">
        <f>AD9/$BC$19</f>
        <v>#DIV/0!</v>
      </c>
      <c r="AF10" s="90" t="e">
        <f>AF9/$BC$19</f>
        <v>#DIV/0!</v>
      </c>
      <c r="AH10" s="90" t="e">
        <f>AH9/$BC$19</f>
        <v>#DIV/0!</v>
      </c>
      <c r="AJ10" s="90" t="e">
        <f>AJ9/$BC$19</f>
        <v>#DIV/0!</v>
      </c>
      <c r="AL10" s="90" t="e">
        <f>AL9/$BC$19</f>
        <v>#DIV/0!</v>
      </c>
      <c r="AN10" s="90" t="e">
        <f>AN9/$BC$19</f>
        <v>#DIV/0!</v>
      </c>
      <c r="AP10" s="90" t="e">
        <f>AP9/$BC$19</f>
        <v>#DIV/0!</v>
      </c>
      <c r="AR10" s="90" t="e">
        <f>AR9/$BC$19</f>
        <v>#DIV/0!</v>
      </c>
      <c r="AT10" s="90" t="e">
        <f>AT9/$BC$19</f>
        <v>#DIV/0!</v>
      </c>
      <c r="AV10" s="90" t="e">
        <f>AV9/$BC$19</f>
        <v>#DIV/0!</v>
      </c>
      <c r="AX10" s="90" t="e">
        <f>AX9/$BC$19</f>
        <v>#DIV/0!</v>
      </c>
      <c r="AZ10" s="90"/>
      <c r="BA10" s="101"/>
    </row>
    <row r="11" spans="1:54" ht="24" customHeight="1" x14ac:dyDescent="0.25">
      <c r="A11" s="83">
        <v>11</v>
      </c>
      <c r="B11" s="84" t="s">
        <v>50</v>
      </c>
      <c r="C11" s="85">
        <f>'[1]Retraits DAB'!L3</f>
        <v>1012149</v>
      </c>
      <c r="D11" s="85">
        <f t="shared" si="0"/>
        <v>177376.65</v>
      </c>
      <c r="E11" s="86">
        <v>479</v>
      </c>
      <c r="F11" s="86">
        <v>18833.900000000001</v>
      </c>
      <c r="G11" s="86">
        <v>402</v>
      </c>
      <c r="H11" s="86">
        <v>44674.42</v>
      </c>
      <c r="I11" s="86">
        <v>248</v>
      </c>
      <c r="J11" s="86">
        <v>50307.73</v>
      </c>
      <c r="K11" s="86">
        <v>111</v>
      </c>
      <c r="L11" s="86">
        <v>33811.800000000003</v>
      </c>
      <c r="M11" s="86">
        <v>20</v>
      </c>
      <c r="N11" s="86">
        <v>8144.3</v>
      </c>
      <c r="O11" s="86">
        <v>34</v>
      </c>
      <c r="P11" s="86">
        <v>17085</v>
      </c>
      <c r="Q11" s="86">
        <v>1</v>
      </c>
      <c r="R11" s="86">
        <v>602.79999999999995</v>
      </c>
      <c r="S11" s="86">
        <v>1</v>
      </c>
      <c r="T11" s="86">
        <v>703.1</v>
      </c>
      <c r="U11" s="86">
        <v>4</v>
      </c>
      <c r="V11" s="86">
        <v>3213.6</v>
      </c>
      <c r="W11" s="87"/>
      <c r="X11" s="87"/>
      <c r="Y11" s="87"/>
      <c r="Z11" s="87"/>
    </row>
    <row r="12" spans="1:54" ht="24" customHeight="1" x14ac:dyDescent="0.25">
      <c r="A12" s="91">
        <v>65</v>
      </c>
      <c r="B12" s="92" t="s">
        <v>94</v>
      </c>
      <c r="C12" s="93">
        <f>'[1]Retraits DAB'!L9</f>
        <v>136</v>
      </c>
      <c r="D12" s="93">
        <f t="shared" si="0"/>
        <v>3142572.3799999994</v>
      </c>
      <c r="E12" s="94">
        <v>10745</v>
      </c>
      <c r="F12" s="94">
        <v>366579.31</v>
      </c>
      <c r="G12" s="94">
        <v>10227</v>
      </c>
      <c r="H12" s="94">
        <v>1402671.84</v>
      </c>
      <c r="I12" s="94">
        <v>2712</v>
      </c>
      <c r="J12" s="94">
        <v>585495.12</v>
      </c>
      <c r="K12" s="94">
        <v>1269</v>
      </c>
      <c r="L12" s="94">
        <v>402218.25</v>
      </c>
      <c r="M12" s="94">
        <v>569</v>
      </c>
      <c r="N12" s="94">
        <v>246283.94</v>
      </c>
      <c r="O12" s="94">
        <v>244</v>
      </c>
      <c r="P12" s="94">
        <v>122930.96</v>
      </c>
      <c r="Q12" s="94">
        <v>11</v>
      </c>
      <c r="R12" s="94">
        <v>6881.55</v>
      </c>
      <c r="S12" s="94">
        <v>11</v>
      </c>
      <c r="T12" s="94">
        <v>7904.61</v>
      </c>
      <c r="U12" s="94">
        <v>2</v>
      </c>
      <c r="V12" s="94">
        <v>1606.8</v>
      </c>
      <c r="W12" s="95"/>
      <c r="X12" s="95"/>
      <c r="Y12" s="95"/>
      <c r="Z12" s="95"/>
    </row>
    <row r="13" spans="1:54" ht="24" customHeight="1" x14ac:dyDescent="0.25">
      <c r="A13" s="91">
        <v>66</v>
      </c>
      <c r="B13" s="92" t="s">
        <v>95</v>
      </c>
      <c r="C13" s="93">
        <f>'[1]Retraits DAB'!L10</f>
        <v>305</v>
      </c>
      <c r="D13" s="93">
        <f t="shared" si="0"/>
        <v>3997.8499999999995</v>
      </c>
      <c r="E13" s="94">
        <v>15</v>
      </c>
      <c r="F13" s="94">
        <v>416.2</v>
      </c>
      <c r="G13" s="94">
        <v>13</v>
      </c>
      <c r="H13" s="94">
        <v>1537.56</v>
      </c>
      <c r="I13" s="94">
        <v>5</v>
      </c>
      <c r="J13" s="94">
        <v>1038.0899999999999</v>
      </c>
      <c r="K13" s="94">
        <v>2</v>
      </c>
      <c r="L13" s="94">
        <v>603.79999999999995</v>
      </c>
      <c r="M13" s="94">
        <v>1</v>
      </c>
      <c r="N13" s="94">
        <v>402.2</v>
      </c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54" ht="24" customHeight="1" x14ac:dyDescent="0.25">
      <c r="A14" s="91">
        <v>69</v>
      </c>
      <c r="B14" s="92" t="s">
        <v>96</v>
      </c>
      <c r="C14" s="93">
        <f>'[1]Retraits DAB'!L12</f>
        <v>25790</v>
      </c>
      <c r="D14" s="93">
        <f t="shared" si="0"/>
        <v>29957.42</v>
      </c>
      <c r="E14" s="94">
        <v>645</v>
      </c>
      <c r="F14" s="94">
        <v>18568.61</v>
      </c>
      <c r="G14" s="94">
        <v>71</v>
      </c>
      <c r="H14" s="94">
        <v>7814.16</v>
      </c>
      <c r="I14" s="94">
        <v>10</v>
      </c>
      <c r="J14" s="94">
        <v>2016</v>
      </c>
      <c r="K14" s="94">
        <v>2</v>
      </c>
      <c r="L14" s="94">
        <v>603.79999999999995</v>
      </c>
      <c r="M14" s="94">
        <v>1</v>
      </c>
      <c r="N14" s="94">
        <v>452.35</v>
      </c>
      <c r="O14" s="94">
        <v>1</v>
      </c>
      <c r="P14" s="94">
        <v>502.5</v>
      </c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54" ht="24" customHeight="1" x14ac:dyDescent="0.25">
      <c r="A15" s="96"/>
      <c r="B15" s="96"/>
      <c r="C15" s="55">
        <f t="shared" ref="C15:D15" si="5">SUM(C3:C14)</f>
        <v>1084522</v>
      </c>
      <c r="D15" s="55">
        <f t="shared" si="5"/>
        <v>146200557.96999997</v>
      </c>
      <c r="E15" s="55">
        <f>SUM(E3:E14)</f>
        <v>465661</v>
      </c>
      <c r="F15" s="55">
        <f t="shared" ref="F15:Y15" si="6">SUM(F3:F14)</f>
        <v>17054281.009</v>
      </c>
      <c r="G15" s="55">
        <f t="shared" si="6"/>
        <v>294961</v>
      </c>
      <c r="H15" s="55">
        <f t="shared" si="6"/>
        <v>33197343.913000003</v>
      </c>
      <c r="I15" s="55">
        <f t="shared" si="6"/>
        <v>165847</v>
      </c>
      <c r="J15" s="55">
        <f t="shared" si="6"/>
        <v>34169875.966000006</v>
      </c>
      <c r="K15" s="55">
        <f t="shared" si="6"/>
        <v>90910</v>
      </c>
      <c r="L15" s="55">
        <f t="shared" si="6"/>
        <v>27807535.172000002</v>
      </c>
      <c r="M15" s="55">
        <f t="shared" si="6"/>
        <v>24780</v>
      </c>
      <c r="N15" s="55">
        <f t="shared" si="6"/>
        <v>10197296.269999998</v>
      </c>
      <c r="O15" s="55">
        <f t="shared" si="6"/>
        <v>28789</v>
      </c>
      <c r="P15" s="55">
        <f t="shared" si="6"/>
        <v>14566882.830000002</v>
      </c>
      <c r="Q15" s="55">
        <f t="shared" si="6"/>
        <v>7744</v>
      </c>
      <c r="R15" s="55">
        <f t="shared" si="6"/>
        <v>4730349.4399999995</v>
      </c>
      <c r="S15" s="55">
        <f t="shared" si="6"/>
        <v>3050</v>
      </c>
      <c r="T15" s="55">
        <f t="shared" si="6"/>
        <v>2181214.9499999997</v>
      </c>
      <c r="U15" s="55">
        <f t="shared" si="6"/>
        <v>2411</v>
      </c>
      <c r="V15" s="55">
        <f t="shared" si="6"/>
        <v>1940648.3200000003</v>
      </c>
      <c r="W15" s="55">
        <f t="shared" si="6"/>
        <v>168</v>
      </c>
      <c r="X15" s="55">
        <f t="shared" si="6"/>
        <v>153326.1</v>
      </c>
      <c r="Y15" s="55">
        <f t="shared" si="6"/>
        <v>201</v>
      </c>
      <c r="Z15" s="96">
        <f ca="1">SUM(Z4:Z16)</f>
        <v>201804</v>
      </c>
    </row>
    <row r="16" spans="1:54" ht="24" customHeight="1" x14ac:dyDescent="0.25">
      <c r="A16" s="90"/>
      <c r="B16" s="90"/>
      <c r="C16" s="90">
        <f>C15/$C$15</f>
        <v>1</v>
      </c>
      <c r="D16" s="90">
        <f>D15/$D$15</f>
        <v>1</v>
      </c>
      <c r="E16" s="90"/>
      <c r="F16" s="90">
        <f>F15/$D$15</f>
        <v>0.11664990370624646</v>
      </c>
      <c r="G16" s="90"/>
      <c r="H16" s="90">
        <f>H15/$D$15</f>
        <v>0.22706714922259069</v>
      </c>
      <c r="I16" s="90"/>
      <c r="J16" s="90">
        <f>J15/$D$15</f>
        <v>0.23371918986117404</v>
      </c>
      <c r="K16" s="90"/>
      <c r="L16" s="90">
        <f>L15/$D$15</f>
        <v>0.19020129306008562</v>
      </c>
      <c r="M16" s="90"/>
      <c r="N16" s="90">
        <f>N15/$D$15</f>
        <v>6.9748682300463313E-2</v>
      </c>
      <c r="O16" s="90"/>
      <c r="P16" s="90">
        <f>P15/$D$15</f>
        <v>9.9636301203372246E-2</v>
      </c>
      <c r="Q16" s="90"/>
      <c r="R16" s="90">
        <f>R15/$D$15</f>
        <v>3.235520784380766E-2</v>
      </c>
      <c r="S16" s="90"/>
      <c r="T16" s="90">
        <f>T15/$D$15</f>
        <v>1.4919333963469415E-2</v>
      </c>
      <c r="U16" s="90"/>
      <c r="V16" s="90">
        <f>V15/$D$15</f>
        <v>1.3273877657828208E-2</v>
      </c>
      <c r="W16" s="90"/>
      <c r="X16" s="90">
        <f>X15/$D$15</f>
        <v>1.0487381315703473E-3</v>
      </c>
      <c r="Y16" s="90"/>
      <c r="Z16" s="90">
        <f ca="1">Z15/$D$15</f>
        <v>1</v>
      </c>
    </row>
    <row r="18" spans="1:83" ht="24" customHeight="1" x14ac:dyDescent="0.25">
      <c r="A18" s="71" t="s">
        <v>97</v>
      </c>
      <c r="B18" s="97"/>
      <c r="E18" s="19"/>
    </row>
    <row r="19" spans="1:83" ht="33.75" customHeight="1" x14ac:dyDescent="0.25">
      <c r="A19" s="133" t="s">
        <v>86</v>
      </c>
      <c r="B19" s="133"/>
      <c r="D19" s="72"/>
      <c r="E19" s="72"/>
      <c r="F19" s="68" t="s">
        <v>84</v>
      </c>
      <c r="G19" s="68"/>
      <c r="H19" s="68" t="s">
        <v>83</v>
      </c>
      <c r="I19" s="68"/>
      <c r="J19" s="68" t="s">
        <v>82</v>
      </c>
      <c r="K19" s="68"/>
      <c r="L19" s="68" t="s">
        <v>81</v>
      </c>
      <c r="M19" s="68"/>
      <c r="N19" s="68" t="s">
        <v>80</v>
      </c>
      <c r="O19" s="68"/>
      <c r="P19" s="68" t="s">
        <v>79</v>
      </c>
      <c r="Q19" s="68"/>
      <c r="R19" s="68" t="s">
        <v>78</v>
      </c>
      <c r="S19" s="68"/>
      <c r="T19" s="68" t="s">
        <v>77</v>
      </c>
      <c r="U19" s="68"/>
      <c r="V19" s="68" t="s">
        <v>76</v>
      </c>
      <c r="W19" s="68"/>
      <c r="X19" s="68" t="s">
        <v>75</v>
      </c>
      <c r="Y19" s="68"/>
      <c r="Z19" s="68" t="s">
        <v>89</v>
      </c>
      <c r="AB19" s="74" t="s">
        <v>86</v>
      </c>
      <c r="AD19" s="72"/>
      <c r="AF19" s="68"/>
      <c r="AH19" s="68"/>
      <c r="AJ19" s="68"/>
      <c r="AL19" s="68"/>
      <c r="AN19" s="68"/>
      <c r="AP19" s="68"/>
      <c r="AR19" s="68"/>
      <c r="AT19" s="68"/>
      <c r="AV19" s="68"/>
      <c r="AX19" s="68"/>
      <c r="BA19" s="102"/>
      <c r="BB19" s="103"/>
      <c r="BC19" s="19"/>
      <c r="BD19" s="101"/>
      <c r="BE19" s="19"/>
      <c r="BF19" s="101"/>
      <c r="BG19" s="19"/>
      <c r="BH19" s="101"/>
    </row>
    <row r="20" spans="1:83" ht="24" customHeight="1" x14ac:dyDescent="0.2">
      <c r="A20" s="75">
        <v>44</v>
      </c>
      <c r="B20" s="76" t="s">
        <v>60</v>
      </c>
      <c r="C20" s="77">
        <f>'[1]Retraits DAB'!R5</f>
        <v>49991</v>
      </c>
      <c r="D20" s="77">
        <f t="shared" ref="D20:D31" si="7">F20+H20+J20+L20+N20+P20+R20+T20+V20+X20+Z20</f>
        <v>351765570</v>
      </c>
      <c r="E20" s="78">
        <v>1150648</v>
      </c>
      <c r="F20" s="78">
        <v>72591020</v>
      </c>
      <c r="G20" s="78">
        <v>506396</v>
      </c>
      <c r="H20" s="78">
        <v>90279380</v>
      </c>
      <c r="I20" s="78">
        <v>629689</v>
      </c>
      <c r="J20" s="78">
        <v>188894670</v>
      </c>
      <c r="K20" s="80"/>
      <c r="L20" s="80"/>
      <c r="M20" s="78">
        <v>1</v>
      </c>
      <c r="N20" s="78">
        <v>500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19"/>
      <c r="Z20" s="80"/>
      <c r="AB20" s="79" t="s">
        <v>67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02"/>
      <c r="BC20" s="19"/>
      <c r="BD20" s="101"/>
      <c r="BF20" s="101"/>
      <c r="BG20" s="19"/>
      <c r="BH20" s="101"/>
      <c r="BJ20" s="22" t="s">
        <v>84</v>
      </c>
      <c r="BK20" s="19">
        <v>465661</v>
      </c>
      <c r="BL20" s="101">
        <v>0.42936980531515268</v>
      </c>
      <c r="BM20" s="19">
        <v>1248750</v>
      </c>
      <c r="BN20" s="101">
        <v>0.50956658989672787</v>
      </c>
      <c r="BO20" s="19">
        <v>1714411</v>
      </c>
      <c r="BP20" s="101">
        <v>0.48496351199134174</v>
      </c>
      <c r="BR20" s="22" t="s">
        <v>84</v>
      </c>
      <c r="BS20" s="19">
        <v>17054281.009000003</v>
      </c>
      <c r="BT20" s="101">
        <v>0.11664990370624644</v>
      </c>
      <c r="BU20" s="19">
        <v>78353860</v>
      </c>
      <c r="BV20" s="101">
        <v>0.21054287101354965</v>
      </c>
      <c r="BW20" s="19">
        <v>95408141.008999988</v>
      </c>
      <c r="BX20" s="101">
        <v>0.18406047908521719</v>
      </c>
      <c r="CC20" s="33"/>
      <c r="CD20" s="37" t="s">
        <v>1</v>
      </c>
      <c r="CE20" s="37" t="s">
        <v>2</v>
      </c>
    </row>
    <row r="21" spans="1:83" ht="24" customHeight="1" x14ac:dyDescent="0.2">
      <c r="A21" s="75">
        <v>35</v>
      </c>
      <c r="B21" s="76" t="s">
        <v>58</v>
      </c>
      <c r="C21" s="77">
        <f>'[1]Retraits DAB'!R4</f>
        <v>43292</v>
      </c>
      <c r="D21" s="77">
        <f t="shared" si="7"/>
        <v>7032400</v>
      </c>
      <c r="E21" s="78">
        <v>19461</v>
      </c>
      <c r="F21" s="78">
        <v>1372470</v>
      </c>
      <c r="G21" s="78">
        <v>12349</v>
      </c>
      <c r="H21" s="78">
        <v>2215450</v>
      </c>
      <c r="I21" s="78">
        <v>11482</v>
      </c>
      <c r="J21" s="78">
        <v>3444480</v>
      </c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19"/>
      <c r="Z21" s="80"/>
      <c r="AB21" s="82" t="s">
        <v>65</v>
      </c>
      <c r="AC21" s="19">
        <f>D20+D21+D22</f>
        <v>363510290</v>
      </c>
      <c r="AD21" s="19">
        <f t="shared" ref="AD21:AN21" si="8">E20+E21+E22</f>
        <v>1207820</v>
      </c>
      <c r="AE21" s="19">
        <f t="shared" si="8"/>
        <v>76144950</v>
      </c>
      <c r="AF21" s="19">
        <f t="shared" si="8"/>
        <v>527637</v>
      </c>
      <c r="AG21" s="19">
        <f t="shared" si="8"/>
        <v>94009710</v>
      </c>
      <c r="AH21" s="19">
        <f t="shared" si="8"/>
        <v>644557</v>
      </c>
      <c r="AI21" s="19">
        <f t="shared" si="8"/>
        <v>193354370</v>
      </c>
      <c r="AJ21" s="19">
        <f t="shared" si="8"/>
        <v>2</v>
      </c>
      <c r="AK21" s="19">
        <f t="shared" si="8"/>
        <v>760</v>
      </c>
      <c r="AL21" s="19">
        <f t="shared" si="8"/>
        <v>1</v>
      </c>
      <c r="AM21" s="19">
        <f t="shared" si="8"/>
        <v>500</v>
      </c>
      <c r="AN21" s="19">
        <f t="shared" si="8"/>
        <v>0</v>
      </c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02"/>
      <c r="BC21" s="19"/>
      <c r="BD21" s="101"/>
      <c r="BF21" s="101"/>
      <c r="BG21" s="19"/>
      <c r="BH21" s="101"/>
      <c r="BJ21" s="22" t="s">
        <v>83</v>
      </c>
      <c r="BK21" s="19">
        <v>294961</v>
      </c>
      <c r="BL21" s="101">
        <v>0.27197327486210515</v>
      </c>
      <c r="BM21" s="19">
        <v>545720</v>
      </c>
      <c r="BN21" s="101">
        <v>0.22268723078153538</v>
      </c>
      <c r="BO21" s="19">
        <v>840681</v>
      </c>
      <c r="BP21" s="101">
        <v>0.23780739287393349</v>
      </c>
      <c r="BR21" s="22" t="s">
        <v>83</v>
      </c>
      <c r="BS21" s="19">
        <v>33197343.912999999</v>
      </c>
      <c r="BT21" s="101">
        <v>0.22706714922259055</v>
      </c>
      <c r="BU21" s="19">
        <v>96967530</v>
      </c>
      <c r="BV21" s="101">
        <v>0.26055923934433489</v>
      </c>
      <c r="BW21" s="19">
        <v>130164873.913</v>
      </c>
      <c r="BX21" s="101">
        <v>0.25111283795199046</v>
      </c>
      <c r="CC21" s="33" t="s">
        <v>103</v>
      </c>
      <c r="CD21" s="21">
        <f>BN20+BN21+BN22+BN23+BN24</f>
        <v>1</v>
      </c>
      <c r="CE21" s="21">
        <f>BV20+BV21+BV22+BV23+BV24</f>
        <v>1</v>
      </c>
    </row>
    <row r="22" spans="1:83" ht="24" customHeight="1" x14ac:dyDescent="0.2">
      <c r="A22" s="83">
        <v>68</v>
      </c>
      <c r="B22" s="84" t="s">
        <v>56</v>
      </c>
      <c r="C22" s="85">
        <f>'[1]Retraits DAB'!R11</f>
        <v>1472</v>
      </c>
      <c r="D22" s="85">
        <f t="shared" si="7"/>
        <v>4712320</v>
      </c>
      <c r="E22" s="86">
        <v>37711</v>
      </c>
      <c r="F22" s="86">
        <v>2181460</v>
      </c>
      <c r="G22" s="86">
        <v>8892</v>
      </c>
      <c r="H22" s="86">
        <v>1514880</v>
      </c>
      <c r="I22" s="86">
        <v>3386</v>
      </c>
      <c r="J22" s="86">
        <v>1015220</v>
      </c>
      <c r="K22" s="86">
        <v>2</v>
      </c>
      <c r="L22" s="86">
        <v>760</v>
      </c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B22" s="82" t="s">
        <v>63</v>
      </c>
      <c r="AC22" s="19">
        <f>D23+D24+D25+D26+D27+D28</f>
        <v>1379460</v>
      </c>
      <c r="AD22" s="19">
        <f t="shared" ref="AD22:AN22" si="9">E23+E24+E25+E26+E27+E28</f>
        <v>2137</v>
      </c>
      <c r="AE22" s="19">
        <f t="shared" si="9"/>
        <v>164700</v>
      </c>
      <c r="AF22" s="19">
        <f t="shared" si="9"/>
        <v>1822</v>
      </c>
      <c r="AG22" s="19">
        <f t="shared" si="9"/>
        <v>337310</v>
      </c>
      <c r="AH22" s="19">
        <f t="shared" si="9"/>
        <v>2925</v>
      </c>
      <c r="AI22" s="19">
        <f t="shared" si="9"/>
        <v>877450</v>
      </c>
      <c r="AJ22" s="19">
        <f t="shared" si="9"/>
        <v>0</v>
      </c>
      <c r="AK22" s="19">
        <f t="shared" si="9"/>
        <v>0</v>
      </c>
      <c r="AL22" s="19">
        <f t="shared" si="9"/>
        <v>0</v>
      </c>
      <c r="AM22" s="19">
        <f t="shared" si="9"/>
        <v>0</v>
      </c>
      <c r="AN22" s="19">
        <f t="shared" si="9"/>
        <v>0</v>
      </c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02"/>
      <c r="BC22" s="19"/>
      <c r="BD22" s="101"/>
      <c r="BF22" s="101"/>
      <c r="BG22" s="19"/>
      <c r="BH22" s="101"/>
      <c r="BJ22" s="22" t="s">
        <v>82</v>
      </c>
      <c r="BK22" s="19">
        <v>165847</v>
      </c>
      <c r="BL22" s="101">
        <v>0.15292174801433259</v>
      </c>
      <c r="BM22" s="19">
        <v>656139</v>
      </c>
      <c r="BN22" s="101">
        <v>0.267744955137737</v>
      </c>
      <c r="BO22" s="19">
        <v>821986</v>
      </c>
      <c r="BP22" s="101">
        <v>0.23251905019724853</v>
      </c>
      <c r="BR22" s="22" t="s">
        <v>82</v>
      </c>
      <c r="BS22" s="19">
        <v>34169875.965999998</v>
      </c>
      <c r="BT22" s="101">
        <v>0.2337191898611739</v>
      </c>
      <c r="BU22" s="19">
        <v>196828920</v>
      </c>
      <c r="BV22" s="101">
        <v>0.52889450392483905</v>
      </c>
      <c r="BW22" s="19">
        <v>230998795.96600002</v>
      </c>
      <c r="BX22" s="101">
        <v>0.44564068227259074</v>
      </c>
      <c r="CC22" s="33" t="s">
        <v>104</v>
      </c>
      <c r="CD22" s="21">
        <f>BN25+BN26+BN27+BN28+BN29</f>
        <v>0</v>
      </c>
      <c r="CE22" s="21">
        <f>BV25+BV26+BV27+BV28+BV29</f>
        <v>0</v>
      </c>
    </row>
    <row r="23" spans="1:83" ht="24" customHeight="1" x14ac:dyDescent="0.2">
      <c r="A23" s="83">
        <v>48</v>
      </c>
      <c r="B23" s="84" t="s">
        <v>55</v>
      </c>
      <c r="C23" s="85">
        <f>'[1]Retraits DAB'!R7</f>
        <v>539</v>
      </c>
      <c r="D23" s="85">
        <f t="shared" si="7"/>
        <v>952700</v>
      </c>
      <c r="E23" s="86">
        <v>1265</v>
      </c>
      <c r="F23" s="86">
        <v>101200</v>
      </c>
      <c r="G23" s="86">
        <v>1203</v>
      </c>
      <c r="H23" s="86">
        <v>223900</v>
      </c>
      <c r="I23" s="86">
        <v>2092</v>
      </c>
      <c r="J23" s="86">
        <v>627600</v>
      </c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B23" s="79" t="s">
        <v>61</v>
      </c>
      <c r="BB23" s="102"/>
      <c r="BC23" s="19"/>
      <c r="BD23" s="101"/>
      <c r="BF23" s="101"/>
      <c r="BG23" s="19"/>
      <c r="BH23" s="101"/>
      <c r="BJ23" s="22" t="s">
        <v>81</v>
      </c>
      <c r="BK23" s="19">
        <v>90910</v>
      </c>
      <c r="BL23" s="101">
        <v>8.3824947765006153E-2</v>
      </c>
      <c r="BM23" s="19">
        <v>2</v>
      </c>
      <c r="BN23" s="101">
        <v>8.161226665012658E-7</v>
      </c>
      <c r="BO23" s="19">
        <v>90912</v>
      </c>
      <c r="BP23" s="101">
        <v>2.5716705505364153E-2</v>
      </c>
      <c r="BR23" s="22" t="s">
        <v>81</v>
      </c>
      <c r="BS23" s="19">
        <v>27807535.172000002</v>
      </c>
      <c r="BT23" s="101">
        <v>0.19020129306008554</v>
      </c>
      <c r="BU23" s="19">
        <v>760</v>
      </c>
      <c r="BV23" s="101">
        <v>2.0421786746727954E-6</v>
      </c>
      <c r="BW23" s="19">
        <v>27808295.172000002</v>
      </c>
      <c r="BX23" s="101">
        <v>5.364749881688425E-2</v>
      </c>
      <c r="CC23" s="33" t="s">
        <v>107</v>
      </c>
      <c r="CD23" s="21">
        <f>BN30</f>
        <v>0</v>
      </c>
      <c r="CE23" s="21">
        <f>BT30</f>
        <v>1.3803230493922578E-3</v>
      </c>
    </row>
    <row r="24" spans="1:83" ht="24" customHeight="1" x14ac:dyDescent="0.2">
      <c r="A24" s="83">
        <v>45</v>
      </c>
      <c r="B24" s="84" t="s">
        <v>54</v>
      </c>
      <c r="C24" s="85">
        <f>'[1]Retraits DAB'!R6</f>
        <v>4560</v>
      </c>
      <c r="D24" s="85">
        <f t="shared" si="7"/>
        <v>113100</v>
      </c>
      <c r="E24" s="86">
        <v>139</v>
      </c>
      <c r="F24" s="86">
        <v>10320</v>
      </c>
      <c r="G24" s="86">
        <v>157</v>
      </c>
      <c r="H24" s="86">
        <v>29880</v>
      </c>
      <c r="I24" s="86">
        <v>243</v>
      </c>
      <c r="J24" s="86">
        <v>72900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B24" s="79" t="s">
        <v>90</v>
      </c>
      <c r="AC24" s="19">
        <f>D29+D30+D31</f>
        <v>7261820</v>
      </c>
      <c r="AD24" s="19">
        <f t="shared" ref="AD24:AN24" si="10">E29+E30+E31</f>
        <v>38793</v>
      </c>
      <c r="AE24" s="19">
        <f t="shared" si="10"/>
        <v>2044210</v>
      </c>
      <c r="AF24" s="19">
        <f t="shared" si="10"/>
        <v>16261</v>
      </c>
      <c r="AG24" s="19">
        <f t="shared" si="10"/>
        <v>2620510</v>
      </c>
      <c r="AH24" s="19">
        <f t="shared" si="10"/>
        <v>8657</v>
      </c>
      <c r="AI24" s="19">
        <f t="shared" si="10"/>
        <v>2597100</v>
      </c>
      <c r="AJ24" s="19">
        <f t="shared" si="10"/>
        <v>0</v>
      </c>
      <c r="AK24" s="19">
        <f t="shared" si="10"/>
        <v>0</v>
      </c>
      <c r="AL24" s="19">
        <f t="shared" si="10"/>
        <v>0</v>
      </c>
      <c r="AM24" s="19">
        <f t="shared" si="10"/>
        <v>0</v>
      </c>
      <c r="AN24" s="19">
        <f t="shared" si="10"/>
        <v>0</v>
      </c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02"/>
      <c r="BC24" s="19"/>
      <c r="BD24" s="101"/>
      <c r="BF24" s="101"/>
      <c r="BG24" s="19"/>
      <c r="BH24" s="101"/>
      <c r="BJ24" s="22" t="s">
        <v>80</v>
      </c>
      <c r="BK24" s="19">
        <v>24780</v>
      </c>
      <c r="BL24" s="101">
        <v>2.2848775774027635E-2</v>
      </c>
      <c r="BM24" s="19">
        <v>1</v>
      </c>
      <c r="BN24" s="101">
        <v>4.080613332506329E-7</v>
      </c>
      <c r="BO24" s="19">
        <v>24781</v>
      </c>
      <c r="BP24" s="101">
        <v>7.0099181530318229E-3</v>
      </c>
      <c r="BR24" s="22" t="s">
        <v>80</v>
      </c>
      <c r="BS24" s="19">
        <v>10197296.270000001</v>
      </c>
      <c r="BT24" s="101">
        <v>6.9748682300463313E-2</v>
      </c>
      <c r="BU24" s="19">
        <v>500</v>
      </c>
      <c r="BV24" s="101">
        <v>1.3435386017584179E-6</v>
      </c>
      <c r="BW24" s="19">
        <v>10197796.270000001</v>
      </c>
      <c r="BX24" s="101">
        <v>1.9673491666634402E-2</v>
      </c>
      <c r="CC24" s="33"/>
      <c r="CD24" s="21">
        <f>SUM(CD21:CD23)</f>
        <v>1</v>
      </c>
      <c r="CE24" s="21">
        <f>SUM(CE21:CE23)</f>
        <v>1.0013803230493923</v>
      </c>
    </row>
    <row r="25" spans="1:83" ht="24" customHeight="1" x14ac:dyDescent="0.2">
      <c r="A25" s="83">
        <v>93</v>
      </c>
      <c r="B25" s="84" t="s">
        <v>91</v>
      </c>
      <c r="C25" s="85">
        <f>'[1]Retraits DAB'!R13</f>
        <v>59</v>
      </c>
      <c r="D25" s="85">
        <f t="shared" si="7"/>
        <v>0</v>
      </c>
      <c r="E25" s="86"/>
      <c r="F25" s="86"/>
      <c r="G25" s="86"/>
      <c r="H25" s="86"/>
      <c r="I25" s="86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B25" s="88" t="s">
        <v>92</v>
      </c>
      <c r="BB25" s="102"/>
      <c r="BC25" s="19"/>
      <c r="BD25" s="101"/>
      <c r="BF25" s="101"/>
      <c r="BG25" s="19"/>
      <c r="BH25" s="101"/>
      <c r="BJ25" s="22" t="s">
        <v>79</v>
      </c>
      <c r="BK25" s="19">
        <v>28789</v>
      </c>
      <c r="BL25" s="101">
        <v>2.6545335179922584E-2</v>
      </c>
      <c r="BM25" s="19">
        <v>0</v>
      </c>
      <c r="BN25" s="101">
        <v>0</v>
      </c>
      <c r="BO25" s="19">
        <v>28789</v>
      </c>
      <c r="BP25" s="101">
        <v>8.1436799849736955E-3</v>
      </c>
      <c r="BR25" s="22" t="s">
        <v>79</v>
      </c>
      <c r="BS25" s="19">
        <v>14566882.830000002</v>
      </c>
      <c r="BT25" s="101">
        <v>9.9636301203372205E-2</v>
      </c>
      <c r="BU25" s="19">
        <v>0</v>
      </c>
      <c r="BV25" s="101">
        <v>0</v>
      </c>
      <c r="BW25" s="19">
        <v>14566882.830000002</v>
      </c>
      <c r="BX25" s="101">
        <v>2.81022919439873E-2</v>
      </c>
      <c r="CC25" s="33"/>
      <c r="CD25" s="21"/>
      <c r="CE25" s="21"/>
    </row>
    <row r="26" spans="1:83" ht="24" customHeight="1" x14ac:dyDescent="0.25">
      <c r="A26" s="83">
        <v>96</v>
      </c>
      <c r="B26" s="84" t="s">
        <v>53</v>
      </c>
      <c r="C26" s="85">
        <f>'[1]Retraits DAB'!R14</f>
        <v>1904</v>
      </c>
      <c r="D26" s="85">
        <f t="shared" si="7"/>
        <v>2880</v>
      </c>
      <c r="E26" s="86">
        <v>14</v>
      </c>
      <c r="F26" s="86">
        <v>1270</v>
      </c>
      <c r="G26" s="86">
        <v>8</v>
      </c>
      <c r="H26" s="86">
        <v>1310</v>
      </c>
      <c r="I26" s="86">
        <v>1</v>
      </c>
      <c r="J26" s="86">
        <v>300</v>
      </c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B26" s="89" t="s">
        <v>93</v>
      </c>
      <c r="AD26" s="55">
        <f t="shared" ref="AD26:AX26" si="11">SUM(AD20:AD25)</f>
        <v>1248750</v>
      </c>
      <c r="AF26" s="55">
        <f t="shared" si="11"/>
        <v>545720</v>
      </c>
      <c r="AH26" s="55">
        <f t="shared" si="11"/>
        <v>656139</v>
      </c>
      <c r="AJ26" s="55">
        <f t="shared" si="11"/>
        <v>2</v>
      </c>
      <c r="AL26" s="55">
        <f t="shared" si="11"/>
        <v>1</v>
      </c>
      <c r="AN26" s="55">
        <f t="shared" si="11"/>
        <v>0</v>
      </c>
      <c r="AP26" s="55">
        <f t="shared" si="11"/>
        <v>0</v>
      </c>
      <c r="AR26" s="55">
        <f t="shared" si="11"/>
        <v>0</v>
      </c>
      <c r="AT26" s="55">
        <f t="shared" si="11"/>
        <v>0</v>
      </c>
      <c r="AV26" s="55">
        <f t="shared" si="11"/>
        <v>0</v>
      </c>
      <c r="AX26" s="55">
        <f t="shared" si="11"/>
        <v>0</v>
      </c>
      <c r="AZ26" s="55"/>
      <c r="BA26" s="19"/>
      <c r="BB26" s="102"/>
      <c r="BC26" s="19"/>
      <c r="BD26" s="101"/>
      <c r="BF26" s="101"/>
      <c r="BG26" s="19"/>
      <c r="BH26" s="101"/>
      <c r="BJ26" s="22" t="s">
        <v>78</v>
      </c>
      <c r="BK26" s="19">
        <v>7744</v>
      </c>
      <c r="BL26" s="101">
        <v>7.1404729456848275E-3</v>
      </c>
      <c r="BM26" s="19">
        <v>0</v>
      </c>
      <c r="BN26" s="101">
        <v>0</v>
      </c>
      <c r="BO26" s="19">
        <v>7744</v>
      </c>
      <c r="BP26" s="101">
        <v>2.1905817431531593E-3</v>
      </c>
      <c r="BR26" s="22" t="s">
        <v>78</v>
      </c>
      <c r="BS26" s="19">
        <v>4730349.4399999995</v>
      </c>
      <c r="BT26" s="101">
        <v>3.2355207843807646E-2</v>
      </c>
      <c r="BU26" s="19">
        <v>0</v>
      </c>
      <c r="BV26" s="101">
        <v>0</v>
      </c>
      <c r="BW26" s="19">
        <v>4730349.4399999995</v>
      </c>
      <c r="BX26" s="101">
        <v>9.1257451928002369E-3</v>
      </c>
    </row>
    <row r="27" spans="1:83" ht="24" customHeight="1" x14ac:dyDescent="0.25">
      <c r="A27" s="83">
        <v>54</v>
      </c>
      <c r="B27" s="84" t="s">
        <v>51</v>
      </c>
      <c r="C27" s="85">
        <f>'[1]Retraits DAB'!R8</f>
        <v>0</v>
      </c>
      <c r="D27" s="85">
        <f t="shared" si="7"/>
        <v>58620</v>
      </c>
      <c r="E27" s="86">
        <v>82</v>
      </c>
      <c r="F27" s="86">
        <v>4810</v>
      </c>
      <c r="G27" s="86">
        <v>69</v>
      </c>
      <c r="H27" s="86">
        <v>12110</v>
      </c>
      <c r="I27" s="86">
        <v>139</v>
      </c>
      <c r="J27" s="86">
        <v>41700</v>
      </c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B27" s="90"/>
      <c r="AD27" s="90" t="e">
        <f>AD26/#REF!</f>
        <v>#REF!</v>
      </c>
      <c r="AF27" s="90" t="e">
        <f>AF26/#REF!</f>
        <v>#REF!</v>
      </c>
      <c r="AH27" s="90" t="e">
        <f>AH26/#REF!</f>
        <v>#REF!</v>
      </c>
      <c r="AJ27" s="90" t="e">
        <f>AJ26/#REF!</f>
        <v>#REF!</v>
      </c>
      <c r="AL27" s="90" t="e">
        <f>AL26/#REF!</f>
        <v>#REF!</v>
      </c>
      <c r="AN27" s="90" t="e">
        <f>AN26/#REF!</f>
        <v>#REF!</v>
      </c>
      <c r="AP27" s="90" t="e">
        <f>AP26/#REF!</f>
        <v>#REF!</v>
      </c>
      <c r="AR27" s="90" t="e">
        <f>AR26/#REF!</f>
        <v>#REF!</v>
      </c>
      <c r="AT27" s="90" t="e">
        <f>AT26/#REF!</f>
        <v>#REF!</v>
      </c>
      <c r="AV27" s="90" t="e">
        <f>AV26/#REF!</f>
        <v>#REF!</v>
      </c>
      <c r="AX27" s="90" t="e">
        <f>AX26/#REF!</f>
        <v>#REF!</v>
      </c>
      <c r="AZ27" s="90"/>
      <c r="BA27" s="101"/>
      <c r="BB27" s="102"/>
      <c r="BC27" s="19"/>
      <c r="BD27" s="101"/>
      <c r="BF27" s="101"/>
      <c r="BG27" s="19"/>
      <c r="BH27" s="101"/>
      <c r="BJ27" s="22" t="s">
        <v>77</v>
      </c>
      <c r="BK27" s="19">
        <v>3050</v>
      </c>
      <c r="BL27" s="101">
        <v>2.812298874527211E-3</v>
      </c>
      <c r="BM27" s="19">
        <v>0</v>
      </c>
      <c r="BN27" s="101">
        <v>0</v>
      </c>
      <c r="BO27" s="19">
        <v>3050</v>
      </c>
      <c r="BP27" s="101">
        <v>8.6276786113341107E-4</v>
      </c>
      <c r="BR27" s="22" t="s">
        <v>77</v>
      </c>
      <c r="BS27" s="19">
        <v>2181214.9499999997</v>
      </c>
      <c r="BT27" s="101">
        <v>1.491933396346941E-2</v>
      </c>
      <c r="BU27" s="19">
        <v>0</v>
      </c>
      <c r="BV27" s="101">
        <v>0</v>
      </c>
      <c r="BW27" s="19">
        <v>2181214.9499999997</v>
      </c>
      <c r="BX27" s="101">
        <v>4.2079791560655838E-3</v>
      </c>
    </row>
    <row r="28" spans="1:83" ht="24" customHeight="1" x14ac:dyDescent="0.25">
      <c r="A28" s="83">
        <v>11</v>
      </c>
      <c r="B28" s="84" t="s">
        <v>50</v>
      </c>
      <c r="C28" s="85">
        <f>'[1]Retraits DAB'!R3</f>
        <v>2286734</v>
      </c>
      <c r="D28" s="85">
        <f t="shared" si="7"/>
        <v>252160</v>
      </c>
      <c r="E28" s="86">
        <v>637</v>
      </c>
      <c r="F28" s="86">
        <v>47100</v>
      </c>
      <c r="G28" s="86">
        <v>385</v>
      </c>
      <c r="H28" s="86">
        <v>70110</v>
      </c>
      <c r="I28" s="86">
        <v>450</v>
      </c>
      <c r="J28" s="86">
        <v>134950</v>
      </c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BB28" s="102"/>
      <c r="BC28" s="19"/>
      <c r="BD28" s="101"/>
      <c r="BF28" s="101"/>
      <c r="BG28" s="19"/>
      <c r="BH28" s="101"/>
      <c r="BJ28" s="22" t="s">
        <v>76</v>
      </c>
      <c r="BK28" s="19">
        <v>2411</v>
      </c>
      <c r="BL28" s="101">
        <v>2.2230992086836412E-3</v>
      </c>
      <c r="BM28" s="19">
        <v>0</v>
      </c>
      <c r="BN28" s="101">
        <v>0</v>
      </c>
      <c r="BO28" s="19">
        <v>2411</v>
      </c>
      <c r="BP28" s="101">
        <v>6.8201092235824722E-4</v>
      </c>
      <c r="BR28" s="22" t="s">
        <v>76</v>
      </c>
      <c r="BS28" s="19">
        <v>1940648.3200000003</v>
      </c>
      <c r="BT28" s="101">
        <v>1.3273877657828202E-2</v>
      </c>
      <c r="BU28" s="19">
        <v>0</v>
      </c>
      <c r="BV28" s="101">
        <v>0</v>
      </c>
      <c r="BW28" s="19">
        <v>1940648.3200000003</v>
      </c>
      <c r="BX28" s="101">
        <v>3.7438802992862739E-3</v>
      </c>
    </row>
    <row r="29" spans="1:83" ht="24" customHeight="1" x14ac:dyDescent="0.25">
      <c r="A29" s="91">
        <v>65</v>
      </c>
      <c r="B29" s="92" t="s">
        <v>94</v>
      </c>
      <c r="C29" s="93">
        <f>'[1]Retraits DAB'!R9</f>
        <v>23</v>
      </c>
      <c r="D29" s="93">
        <f t="shared" si="7"/>
        <v>7161310</v>
      </c>
      <c r="E29" s="94">
        <v>36973</v>
      </c>
      <c r="F29" s="94">
        <v>1970840</v>
      </c>
      <c r="G29" s="94">
        <v>16141</v>
      </c>
      <c r="H29" s="94">
        <v>2600270</v>
      </c>
      <c r="I29" s="94">
        <v>8634</v>
      </c>
      <c r="J29" s="94">
        <v>2590200</v>
      </c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BB29" s="102"/>
      <c r="BC29" s="19"/>
      <c r="BD29" s="101"/>
      <c r="BF29" s="101"/>
      <c r="BG29" s="19"/>
      <c r="BH29" s="101"/>
      <c r="BJ29" s="22" t="s">
        <v>75</v>
      </c>
      <c r="BK29" s="19">
        <v>168</v>
      </c>
      <c r="BL29" s="101">
        <v>1.5490695440018736E-4</v>
      </c>
      <c r="BM29" s="19">
        <v>0</v>
      </c>
      <c r="BN29" s="101">
        <v>0</v>
      </c>
      <c r="BO29" s="19">
        <v>168</v>
      </c>
      <c r="BP29" s="101">
        <v>4.7522951039479689E-5</v>
      </c>
      <c r="BR29" s="22" t="s">
        <v>75</v>
      </c>
      <c r="BS29" s="19">
        <v>153326.1</v>
      </c>
      <c r="BT29" s="101">
        <v>1.0487381315703469E-3</v>
      </c>
      <c r="BU29" s="19">
        <v>0</v>
      </c>
      <c r="BV29" s="101">
        <v>0</v>
      </c>
      <c r="BW29" s="19">
        <v>153326.1</v>
      </c>
      <c r="BX29" s="101">
        <v>2.9579525524562694E-4</v>
      </c>
    </row>
    <row r="30" spans="1:83" ht="24" customHeight="1" x14ac:dyDescent="0.25">
      <c r="A30" s="91">
        <v>66</v>
      </c>
      <c r="B30" s="92" t="s">
        <v>95</v>
      </c>
      <c r="C30" s="93">
        <f>'[1]Retraits DAB'!R10</f>
        <v>290</v>
      </c>
      <c r="D30" s="93">
        <f t="shared" si="7"/>
        <v>8600</v>
      </c>
      <c r="E30" s="94">
        <v>28</v>
      </c>
      <c r="F30" s="94">
        <v>1350</v>
      </c>
      <c r="G30" s="94">
        <v>17</v>
      </c>
      <c r="H30" s="94">
        <v>3050</v>
      </c>
      <c r="I30" s="94">
        <v>14</v>
      </c>
      <c r="J30" s="94">
        <v>4200</v>
      </c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BB30" s="102"/>
      <c r="BC30" s="19"/>
      <c r="BD30" s="101"/>
      <c r="BF30" s="101"/>
      <c r="BG30" s="19"/>
      <c r="BH30" s="101"/>
      <c r="BJ30" s="22" t="s">
        <v>89</v>
      </c>
      <c r="BK30" s="19">
        <v>201</v>
      </c>
      <c r="BL30" s="101">
        <v>1.8533510615736704E-4</v>
      </c>
      <c r="BM30" s="19">
        <v>0</v>
      </c>
      <c r="BN30" s="101">
        <v>0</v>
      </c>
      <c r="BO30" s="19">
        <v>201</v>
      </c>
      <c r="BP30" s="101">
        <v>5.6857816422234628E-5</v>
      </c>
      <c r="BR30" s="22" t="s">
        <v>89</v>
      </c>
      <c r="BS30" s="19">
        <v>201804</v>
      </c>
      <c r="BT30" s="101">
        <v>1.3803230493922578E-3</v>
      </c>
      <c r="BU30" s="19">
        <v>0</v>
      </c>
      <c r="BV30" s="101">
        <v>0</v>
      </c>
      <c r="BW30" s="19">
        <v>201804</v>
      </c>
      <c r="BX30" s="101">
        <v>3.8931835929817882E-4</v>
      </c>
    </row>
    <row r="31" spans="1:83" ht="24" customHeight="1" x14ac:dyDescent="0.25">
      <c r="A31" s="91">
        <v>69</v>
      </c>
      <c r="B31" s="92" t="s">
        <v>96</v>
      </c>
      <c r="C31" s="93">
        <f>'[1]Retraits DAB'!R12</f>
        <v>61748</v>
      </c>
      <c r="D31" s="93">
        <f t="shared" si="7"/>
        <v>91910</v>
      </c>
      <c r="E31" s="94">
        <v>1792</v>
      </c>
      <c r="F31" s="94">
        <v>72020</v>
      </c>
      <c r="G31" s="94">
        <v>103</v>
      </c>
      <c r="H31" s="94">
        <v>17190</v>
      </c>
      <c r="I31" s="94">
        <v>9</v>
      </c>
      <c r="J31" s="94">
        <v>2700</v>
      </c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BC31" s="19"/>
      <c r="BD31" s="19"/>
      <c r="BE31" s="19"/>
      <c r="BF31" s="19"/>
      <c r="BG31" s="19"/>
      <c r="BH31" s="19"/>
      <c r="BK31" s="19">
        <f t="shared" ref="BK31:BP31" si="12">SUM(BK20:BK30)</f>
        <v>1084522</v>
      </c>
      <c r="BL31" s="101">
        <f t="shared" si="12"/>
        <v>1</v>
      </c>
      <c r="BM31" s="19">
        <f t="shared" si="12"/>
        <v>2450612</v>
      </c>
      <c r="BN31" s="101">
        <f t="shared" si="12"/>
        <v>1</v>
      </c>
      <c r="BO31" s="19">
        <f t="shared" si="12"/>
        <v>3535134</v>
      </c>
      <c r="BP31" s="101">
        <f t="shared" si="12"/>
        <v>1</v>
      </c>
      <c r="BR31" s="22" t="s">
        <v>85</v>
      </c>
      <c r="BS31" s="19">
        <v>146200557.97000003</v>
      </c>
      <c r="BT31" s="101">
        <v>1</v>
      </c>
      <c r="BU31" s="19">
        <v>372151570</v>
      </c>
      <c r="BV31" s="101">
        <v>1</v>
      </c>
      <c r="BW31" s="19">
        <v>518352127.96999991</v>
      </c>
      <c r="BX31" s="101">
        <v>1</v>
      </c>
    </row>
    <row r="32" spans="1:83" ht="24" customHeight="1" x14ac:dyDescent="0.25">
      <c r="A32" s="96"/>
      <c r="B32" s="96"/>
      <c r="C32" s="55">
        <f>SUM(C20:C31)</f>
        <v>2450612</v>
      </c>
      <c r="E32" s="96">
        <f>SUM(E20:E31)</f>
        <v>1248750</v>
      </c>
      <c r="G32" s="96">
        <f t="shared" ref="G32:Y32" si="13">SUM(G20:G31)</f>
        <v>545720</v>
      </c>
      <c r="I32" s="96">
        <f t="shared" si="13"/>
        <v>656139</v>
      </c>
      <c r="K32" s="96">
        <f t="shared" si="13"/>
        <v>2</v>
      </c>
      <c r="M32" s="96">
        <f t="shared" si="13"/>
        <v>1</v>
      </c>
      <c r="O32" s="96">
        <f t="shared" si="13"/>
        <v>0</v>
      </c>
      <c r="Q32" s="96">
        <f t="shared" si="13"/>
        <v>0</v>
      </c>
      <c r="S32" s="96">
        <f t="shared" si="13"/>
        <v>0</v>
      </c>
      <c r="U32" s="96">
        <f t="shared" si="13"/>
        <v>0</v>
      </c>
      <c r="W32" s="96">
        <f t="shared" si="13"/>
        <v>0</v>
      </c>
      <c r="Y32" s="96">
        <f t="shared" si="13"/>
        <v>0</v>
      </c>
      <c r="BU32" s="19"/>
    </row>
    <row r="33" spans="1:59" ht="24" customHeight="1" x14ac:dyDescent="0.25">
      <c r="A33" s="90"/>
      <c r="B33" s="90"/>
      <c r="C33" s="90">
        <f>C32/$C$32</f>
        <v>1</v>
      </c>
      <c r="E33" s="90"/>
      <c r="G33" s="90"/>
      <c r="I33" s="90"/>
      <c r="K33" s="90"/>
      <c r="M33" s="90"/>
      <c r="O33" s="90"/>
      <c r="Q33" s="90"/>
      <c r="S33" s="90"/>
      <c r="U33" s="90"/>
      <c r="W33" s="90"/>
      <c r="Y33" s="90"/>
      <c r="BG33" s="19"/>
    </row>
    <row r="34" spans="1:59" ht="24" customHeight="1" x14ac:dyDescent="0.25">
      <c r="BG34" s="19"/>
    </row>
    <row r="35" spans="1:59" ht="24" customHeight="1" x14ac:dyDescent="0.25">
      <c r="A35" s="71" t="s">
        <v>99</v>
      </c>
      <c r="BG35" s="19"/>
    </row>
    <row r="36" spans="1:59" ht="37.5" customHeight="1" x14ac:dyDescent="0.25">
      <c r="A36" s="133" t="s">
        <v>86</v>
      </c>
      <c r="B36" s="133"/>
      <c r="D36" s="72"/>
      <c r="E36" s="72"/>
      <c r="F36" s="68" t="s">
        <v>84</v>
      </c>
      <c r="G36" s="68"/>
      <c r="H36" s="68" t="s">
        <v>83</v>
      </c>
      <c r="I36" s="68"/>
      <c r="J36" s="68" t="s">
        <v>82</v>
      </c>
      <c r="K36" s="68"/>
      <c r="L36" s="68" t="s">
        <v>81</v>
      </c>
      <c r="M36" s="68"/>
      <c r="N36" s="68" t="s">
        <v>80</v>
      </c>
      <c r="O36" s="68"/>
      <c r="P36" s="68" t="s">
        <v>79</v>
      </c>
      <c r="Q36" s="68"/>
      <c r="R36" s="68" t="s">
        <v>78</v>
      </c>
      <c r="S36" s="68"/>
      <c r="T36" s="68" t="s">
        <v>77</v>
      </c>
      <c r="U36" s="68"/>
      <c r="V36" s="68" t="s">
        <v>76</v>
      </c>
      <c r="W36" s="68"/>
      <c r="X36" s="68" t="s">
        <v>75</v>
      </c>
      <c r="Y36" s="68"/>
      <c r="Z36" s="68" t="s">
        <v>89</v>
      </c>
      <c r="AB36" s="74" t="s">
        <v>86</v>
      </c>
      <c r="AC36" s="72" t="s">
        <v>85</v>
      </c>
      <c r="AD36" s="72"/>
      <c r="AE36" s="68" t="s">
        <v>84</v>
      </c>
      <c r="AF36" s="68"/>
      <c r="AG36" s="68" t="s">
        <v>83</v>
      </c>
      <c r="AH36" s="68"/>
      <c r="AI36" s="68" t="s">
        <v>82</v>
      </c>
      <c r="AJ36" s="68"/>
      <c r="AK36" s="68" t="s">
        <v>81</v>
      </c>
      <c r="AL36" s="68"/>
      <c r="AM36" s="68" t="s">
        <v>80</v>
      </c>
      <c r="AN36" s="68"/>
      <c r="AO36" s="68" t="s">
        <v>79</v>
      </c>
      <c r="AP36" s="68"/>
      <c r="AQ36" s="68" t="s">
        <v>78</v>
      </c>
      <c r="AR36" s="68"/>
      <c r="AS36" s="68" t="s">
        <v>77</v>
      </c>
      <c r="AT36" s="68"/>
      <c r="AU36" s="68" t="s">
        <v>76</v>
      </c>
      <c r="AV36" s="68"/>
      <c r="AW36" s="68" t="s">
        <v>75</v>
      </c>
      <c r="AX36" s="68"/>
      <c r="AY36" s="68" t="s">
        <v>89</v>
      </c>
      <c r="AZ36" s="68"/>
      <c r="BA36" s="102"/>
      <c r="BG36" s="19"/>
    </row>
    <row r="37" spans="1:59" ht="24" customHeight="1" x14ac:dyDescent="0.25">
      <c r="A37" s="75">
        <v>44</v>
      </c>
      <c r="B37" s="76" t="s">
        <v>60</v>
      </c>
      <c r="C37" s="77">
        <f>'[1]Retraits DAB'!F5</f>
        <v>61792</v>
      </c>
      <c r="D37" s="77">
        <f t="shared" ref="D37:Z48" si="14">D20+D3</f>
        <v>488050436.33899999</v>
      </c>
      <c r="E37" s="80">
        <f t="shared" si="14"/>
        <v>1589310</v>
      </c>
      <c r="F37" s="80">
        <f t="shared" si="14"/>
        <v>88626899.697999999</v>
      </c>
      <c r="G37" s="80">
        <f t="shared" si="14"/>
        <v>776761</v>
      </c>
      <c r="H37" s="80">
        <f t="shared" si="14"/>
        <v>120468594.083</v>
      </c>
      <c r="I37" s="80">
        <f t="shared" si="14"/>
        <v>783877</v>
      </c>
      <c r="J37" s="80">
        <f t="shared" si="14"/>
        <v>220651735.05599999</v>
      </c>
      <c r="K37" s="80">
        <f t="shared" si="14"/>
        <v>85428</v>
      </c>
      <c r="L37" s="80">
        <f t="shared" si="14"/>
        <v>26126962.932</v>
      </c>
      <c r="M37" s="80">
        <f t="shared" si="14"/>
        <v>23527</v>
      </c>
      <c r="N37" s="80">
        <f t="shared" si="14"/>
        <v>9673457.7100000009</v>
      </c>
      <c r="O37" s="80">
        <f t="shared" si="14"/>
        <v>26820</v>
      </c>
      <c r="P37" s="80">
        <f t="shared" si="14"/>
        <v>13576868.560000001</v>
      </c>
      <c r="Q37" s="80">
        <f t="shared" si="14"/>
        <v>7514</v>
      </c>
      <c r="R37" s="80">
        <f t="shared" si="14"/>
        <v>4591053.49</v>
      </c>
      <c r="S37" s="80">
        <f t="shared" si="14"/>
        <v>2960</v>
      </c>
      <c r="T37" s="80">
        <f t="shared" si="14"/>
        <v>2116712.29</v>
      </c>
      <c r="U37" s="80">
        <f t="shared" si="14"/>
        <v>2328</v>
      </c>
      <c r="V37" s="80">
        <f t="shared" si="14"/>
        <v>1873966.12</v>
      </c>
      <c r="W37" s="80">
        <f t="shared" si="14"/>
        <v>167</v>
      </c>
      <c r="X37" s="80">
        <f t="shared" si="14"/>
        <v>152422.39999999999</v>
      </c>
      <c r="Y37" s="80">
        <f t="shared" si="14"/>
        <v>191</v>
      </c>
      <c r="Z37" s="80">
        <f t="shared" si="14"/>
        <v>191764</v>
      </c>
      <c r="AB37" s="79" t="s">
        <v>67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G37" s="19"/>
    </row>
    <row r="38" spans="1:59" ht="24" customHeight="1" x14ac:dyDescent="0.25">
      <c r="A38" s="75">
        <v>35</v>
      </c>
      <c r="B38" s="76" t="s">
        <v>58</v>
      </c>
      <c r="C38" s="77">
        <f>'[1]Retraits DAB'!F4</f>
        <v>71406</v>
      </c>
      <c r="D38" s="77">
        <f t="shared" si="14"/>
        <v>11619296.441</v>
      </c>
      <c r="E38" s="80">
        <f t="shared" si="14"/>
        <v>27193</v>
      </c>
      <c r="F38" s="80">
        <f t="shared" si="14"/>
        <v>1693977.5109999999</v>
      </c>
      <c r="G38" s="80">
        <f t="shared" si="14"/>
        <v>21307</v>
      </c>
      <c r="H38" s="80">
        <f t="shared" si="14"/>
        <v>3219514.39</v>
      </c>
      <c r="I38" s="80">
        <f t="shared" si="14"/>
        <v>17819</v>
      </c>
      <c r="J38" s="80">
        <f t="shared" si="14"/>
        <v>4738217.6500000004</v>
      </c>
      <c r="K38" s="80">
        <f t="shared" si="14"/>
        <v>2968</v>
      </c>
      <c r="L38" s="80">
        <f t="shared" si="14"/>
        <v>900653</v>
      </c>
      <c r="M38" s="80">
        <f t="shared" si="14"/>
        <v>474</v>
      </c>
      <c r="N38" s="80">
        <f t="shared" si="14"/>
        <v>192578.59</v>
      </c>
      <c r="O38" s="80">
        <f t="shared" si="14"/>
        <v>1369</v>
      </c>
      <c r="P38" s="80">
        <f t="shared" si="14"/>
        <v>688123.1</v>
      </c>
      <c r="Q38" s="80">
        <f t="shared" si="14"/>
        <v>167</v>
      </c>
      <c r="R38" s="80">
        <f t="shared" si="14"/>
        <v>101068.8</v>
      </c>
      <c r="S38" s="80">
        <f t="shared" si="14"/>
        <v>39</v>
      </c>
      <c r="T38" s="80">
        <f t="shared" si="14"/>
        <v>27721.8</v>
      </c>
      <c r="U38" s="80">
        <f t="shared" si="14"/>
        <v>64</v>
      </c>
      <c r="V38" s="80">
        <f t="shared" si="14"/>
        <v>51417.599999999999</v>
      </c>
      <c r="W38" s="80">
        <f t="shared" si="14"/>
        <v>0</v>
      </c>
      <c r="X38" s="80">
        <f t="shared" si="14"/>
        <v>0</v>
      </c>
      <c r="Y38" s="80">
        <f t="shared" si="14"/>
        <v>6</v>
      </c>
      <c r="Z38" s="80">
        <f t="shared" si="14"/>
        <v>6024</v>
      </c>
      <c r="AB38" s="82" t="s">
        <v>65</v>
      </c>
      <c r="AC38" s="19">
        <f>D37+D38+D39</f>
        <v>505400454.54999995</v>
      </c>
      <c r="AD38" s="19">
        <f t="shared" ref="AD38:AY38" si="15">E37+E38+E39</f>
        <v>1660977</v>
      </c>
      <c r="AE38" s="19">
        <f t="shared" si="15"/>
        <v>92766831.088999987</v>
      </c>
      <c r="AF38" s="19">
        <f t="shared" si="15"/>
        <v>810483</v>
      </c>
      <c r="AG38" s="19">
        <f t="shared" si="15"/>
        <v>125591904.193</v>
      </c>
      <c r="AH38" s="19">
        <f t="shared" si="15"/>
        <v>806177</v>
      </c>
      <c r="AI38" s="19">
        <f t="shared" si="15"/>
        <v>226629435.206</v>
      </c>
      <c r="AJ38" s="19">
        <f t="shared" si="15"/>
        <v>88726</v>
      </c>
      <c r="AK38" s="19">
        <f t="shared" si="15"/>
        <v>27127970.842</v>
      </c>
      <c r="AL38" s="19">
        <f t="shared" si="15"/>
        <v>24054</v>
      </c>
      <c r="AM38" s="19">
        <f t="shared" si="15"/>
        <v>9887403.0500000007</v>
      </c>
      <c r="AN38" s="19">
        <f t="shared" si="15"/>
        <v>28227</v>
      </c>
      <c r="AO38" s="19">
        <f t="shared" si="15"/>
        <v>14284156.870000001</v>
      </c>
      <c r="AP38" s="19">
        <f t="shared" si="15"/>
        <v>7682</v>
      </c>
      <c r="AQ38" s="19">
        <f t="shared" si="15"/>
        <v>4692725.09</v>
      </c>
      <c r="AR38" s="19">
        <f t="shared" si="15"/>
        <v>2999</v>
      </c>
      <c r="AS38" s="19">
        <f t="shared" si="15"/>
        <v>2144434.09</v>
      </c>
      <c r="AT38" s="19">
        <f t="shared" si="15"/>
        <v>2392</v>
      </c>
      <c r="AU38" s="19">
        <f t="shared" si="15"/>
        <v>1925383.7200000002</v>
      </c>
      <c r="AV38" s="19">
        <f t="shared" si="15"/>
        <v>167</v>
      </c>
      <c r="AW38" s="19">
        <f t="shared" si="15"/>
        <v>152422.39999999999</v>
      </c>
      <c r="AX38" s="19">
        <f t="shared" si="15"/>
        <v>197</v>
      </c>
      <c r="AY38" s="19">
        <f t="shared" si="15"/>
        <v>197788</v>
      </c>
      <c r="AZ38" s="19"/>
      <c r="BA38" s="19"/>
      <c r="BG38" s="19"/>
    </row>
    <row r="39" spans="1:59" ht="24" customHeight="1" x14ac:dyDescent="0.25">
      <c r="A39" s="75">
        <v>68</v>
      </c>
      <c r="B39" s="76" t="s">
        <v>56</v>
      </c>
      <c r="C39" s="77">
        <f>'[1]Retraits DAB'!F11</f>
        <v>2772</v>
      </c>
      <c r="D39" s="77">
        <f t="shared" si="14"/>
        <v>5730721.7699999996</v>
      </c>
      <c r="E39" s="80">
        <f t="shared" si="14"/>
        <v>44474</v>
      </c>
      <c r="F39" s="80">
        <f t="shared" si="14"/>
        <v>2445953.88</v>
      </c>
      <c r="G39" s="80">
        <f t="shared" si="14"/>
        <v>12415</v>
      </c>
      <c r="H39" s="80">
        <f t="shared" si="14"/>
        <v>1903795.72</v>
      </c>
      <c r="I39" s="80">
        <f t="shared" si="14"/>
        <v>4481</v>
      </c>
      <c r="J39" s="80">
        <f t="shared" si="14"/>
        <v>1239482.5</v>
      </c>
      <c r="K39" s="80">
        <f t="shared" si="14"/>
        <v>330</v>
      </c>
      <c r="L39" s="80">
        <f t="shared" si="14"/>
        <v>100354.91</v>
      </c>
      <c r="M39" s="80">
        <f t="shared" si="14"/>
        <v>53</v>
      </c>
      <c r="N39" s="80">
        <f t="shared" si="14"/>
        <v>21366.75</v>
      </c>
      <c r="O39" s="80">
        <f t="shared" si="14"/>
        <v>38</v>
      </c>
      <c r="P39" s="80">
        <f t="shared" si="14"/>
        <v>19165.21</v>
      </c>
      <c r="Q39" s="80">
        <f t="shared" si="14"/>
        <v>1</v>
      </c>
      <c r="R39" s="80">
        <f t="shared" si="14"/>
        <v>602.79999999999995</v>
      </c>
      <c r="S39" s="80">
        <f t="shared" si="14"/>
        <v>0</v>
      </c>
      <c r="T39" s="80">
        <f t="shared" si="14"/>
        <v>0</v>
      </c>
      <c r="U39" s="80">
        <f t="shared" si="14"/>
        <v>0</v>
      </c>
      <c r="V39" s="80">
        <f t="shared" si="14"/>
        <v>0</v>
      </c>
      <c r="W39" s="80">
        <f t="shared" si="14"/>
        <v>0</v>
      </c>
      <c r="X39" s="80">
        <f t="shared" si="14"/>
        <v>0</v>
      </c>
      <c r="Y39" s="80">
        <f t="shared" si="14"/>
        <v>0</v>
      </c>
      <c r="Z39" s="80">
        <f t="shared" si="14"/>
        <v>0</v>
      </c>
      <c r="AB39" s="82" t="s">
        <v>63</v>
      </c>
      <c r="AC39" s="19">
        <f>D40+D41+D42+D43+D44+D45</f>
        <v>2513325.7699999996</v>
      </c>
      <c r="AD39" s="19">
        <f t="shared" ref="AD39:AY39" si="16">E40+E41+E42+E43+E44+E45</f>
        <v>3236</v>
      </c>
      <c r="AE39" s="19">
        <f t="shared" si="16"/>
        <v>211535.8</v>
      </c>
      <c r="AF39" s="19">
        <f t="shared" si="16"/>
        <v>3626</v>
      </c>
      <c r="AG39" s="19">
        <f t="shared" si="16"/>
        <v>540436.16</v>
      </c>
      <c r="AH39" s="19">
        <f t="shared" si="16"/>
        <v>4425</v>
      </c>
      <c r="AI39" s="19">
        <f t="shared" si="16"/>
        <v>1183711.55</v>
      </c>
      <c r="AJ39" s="19">
        <f t="shared" si="16"/>
        <v>913</v>
      </c>
      <c r="AK39" s="19">
        <f t="shared" si="16"/>
        <v>276898.48</v>
      </c>
      <c r="AL39" s="19">
        <f t="shared" si="16"/>
        <v>156</v>
      </c>
      <c r="AM39" s="19">
        <f t="shared" si="16"/>
        <v>63254.729999999996</v>
      </c>
      <c r="AN39" s="19">
        <f t="shared" si="16"/>
        <v>317</v>
      </c>
      <c r="AO39" s="19">
        <f t="shared" si="16"/>
        <v>159292.5</v>
      </c>
      <c r="AP39" s="19">
        <f t="shared" si="16"/>
        <v>51</v>
      </c>
      <c r="AQ39" s="19">
        <f t="shared" si="16"/>
        <v>30742.799999999999</v>
      </c>
      <c r="AR39" s="19">
        <f t="shared" si="16"/>
        <v>40</v>
      </c>
      <c r="AS39" s="19">
        <f t="shared" si="16"/>
        <v>28876.25</v>
      </c>
      <c r="AT39" s="19">
        <f t="shared" si="16"/>
        <v>17</v>
      </c>
      <c r="AU39" s="19">
        <f t="shared" si="16"/>
        <v>13657.800000000001</v>
      </c>
      <c r="AV39" s="19">
        <f t="shared" si="16"/>
        <v>1</v>
      </c>
      <c r="AW39" s="19">
        <f t="shared" si="16"/>
        <v>903.7</v>
      </c>
      <c r="AX39" s="19">
        <f t="shared" si="16"/>
        <v>4</v>
      </c>
      <c r="AY39" s="19">
        <f t="shared" si="16"/>
        <v>4016</v>
      </c>
      <c r="AZ39" s="19"/>
      <c r="BA39" s="19"/>
      <c r="BG39" s="19"/>
    </row>
    <row r="40" spans="1:59" ht="24" customHeight="1" x14ac:dyDescent="0.25">
      <c r="A40" s="83">
        <v>48</v>
      </c>
      <c r="B40" s="84" t="s">
        <v>55</v>
      </c>
      <c r="C40" s="85">
        <f>'[1]Retraits DAB'!F7</f>
        <v>1004</v>
      </c>
      <c r="D40" s="85">
        <f t="shared" si="14"/>
        <v>1748416.98</v>
      </c>
      <c r="E40" s="87">
        <f t="shared" si="14"/>
        <v>1727</v>
      </c>
      <c r="F40" s="87">
        <f t="shared" si="14"/>
        <v>122293.70999999999</v>
      </c>
      <c r="G40" s="87">
        <f t="shared" si="14"/>
        <v>2286</v>
      </c>
      <c r="H40" s="87">
        <f t="shared" si="14"/>
        <v>344630.87</v>
      </c>
      <c r="I40" s="87">
        <f t="shared" si="14"/>
        <v>3076</v>
      </c>
      <c r="J40" s="87">
        <f t="shared" si="14"/>
        <v>828812.89</v>
      </c>
      <c r="K40" s="87">
        <f t="shared" si="14"/>
        <v>697</v>
      </c>
      <c r="L40" s="87">
        <f t="shared" si="14"/>
        <v>211136.43</v>
      </c>
      <c r="M40" s="87">
        <f t="shared" si="14"/>
        <v>104</v>
      </c>
      <c r="N40" s="87">
        <f t="shared" si="14"/>
        <v>42240.03</v>
      </c>
      <c r="O40" s="87">
        <f t="shared" si="14"/>
        <v>256</v>
      </c>
      <c r="P40" s="87">
        <f t="shared" si="14"/>
        <v>128640</v>
      </c>
      <c r="Q40" s="87">
        <f t="shared" si="14"/>
        <v>45</v>
      </c>
      <c r="R40" s="87">
        <f t="shared" si="14"/>
        <v>27126</v>
      </c>
      <c r="S40" s="87">
        <f t="shared" si="14"/>
        <v>39</v>
      </c>
      <c r="T40" s="87">
        <f t="shared" si="14"/>
        <v>28173.15</v>
      </c>
      <c r="U40" s="87">
        <f t="shared" si="14"/>
        <v>13</v>
      </c>
      <c r="V40" s="87">
        <f t="shared" si="14"/>
        <v>10444.200000000001</v>
      </c>
      <c r="W40" s="87">
        <f t="shared" si="14"/>
        <v>1</v>
      </c>
      <c r="X40" s="87">
        <f t="shared" si="14"/>
        <v>903.7</v>
      </c>
      <c r="Y40" s="87">
        <f t="shared" si="14"/>
        <v>4</v>
      </c>
      <c r="Z40" s="87">
        <f t="shared" si="14"/>
        <v>4016</v>
      </c>
      <c r="AB40" s="79" t="s">
        <v>61</v>
      </c>
    </row>
    <row r="41" spans="1:59" ht="24" customHeight="1" x14ac:dyDescent="0.25">
      <c r="A41" s="83">
        <v>45</v>
      </c>
      <c r="B41" s="84" t="s">
        <v>54</v>
      </c>
      <c r="C41" s="85">
        <f>'[1]Retraits DAB'!F6</f>
        <v>8248</v>
      </c>
      <c r="D41" s="85">
        <f t="shared" si="14"/>
        <v>186663.63999999998</v>
      </c>
      <c r="E41" s="87">
        <f t="shared" si="14"/>
        <v>254</v>
      </c>
      <c r="F41" s="87">
        <f t="shared" si="14"/>
        <v>15169.16</v>
      </c>
      <c r="G41" s="87">
        <f t="shared" si="14"/>
        <v>312</v>
      </c>
      <c r="H41" s="87">
        <f t="shared" si="14"/>
        <v>47597.53</v>
      </c>
      <c r="I41" s="87">
        <f t="shared" si="14"/>
        <v>374</v>
      </c>
      <c r="J41" s="87">
        <f t="shared" si="14"/>
        <v>99560.35</v>
      </c>
      <c r="K41" s="87">
        <f t="shared" si="14"/>
        <v>38</v>
      </c>
      <c r="L41" s="87">
        <f t="shared" si="14"/>
        <v>11672.8</v>
      </c>
      <c r="M41" s="87">
        <f t="shared" si="14"/>
        <v>7</v>
      </c>
      <c r="N41" s="87">
        <f t="shared" si="14"/>
        <v>2815.4</v>
      </c>
      <c r="O41" s="87">
        <f t="shared" si="14"/>
        <v>16</v>
      </c>
      <c r="P41" s="87">
        <f t="shared" si="14"/>
        <v>8040</v>
      </c>
      <c r="Q41" s="87">
        <f t="shared" si="14"/>
        <v>3</v>
      </c>
      <c r="R41" s="87">
        <f t="shared" si="14"/>
        <v>1808.4</v>
      </c>
      <c r="S41" s="87">
        <f t="shared" si="14"/>
        <v>0</v>
      </c>
      <c r="T41" s="87">
        <f t="shared" si="14"/>
        <v>0</v>
      </c>
      <c r="U41" s="87">
        <f t="shared" si="14"/>
        <v>0</v>
      </c>
      <c r="V41" s="87">
        <f t="shared" si="14"/>
        <v>0</v>
      </c>
      <c r="W41" s="87">
        <f t="shared" si="14"/>
        <v>0</v>
      </c>
      <c r="X41" s="87">
        <f t="shared" si="14"/>
        <v>0</v>
      </c>
      <c r="Y41" s="87">
        <f t="shared" si="14"/>
        <v>0</v>
      </c>
      <c r="Z41" s="87">
        <f t="shared" si="14"/>
        <v>0</v>
      </c>
      <c r="AB41" s="79" t="s">
        <v>90</v>
      </c>
      <c r="AC41" s="19">
        <f>D46+D47+D48</f>
        <v>10438347.649999999</v>
      </c>
      <c r="AD41" s="19">
        <f t="shared" ref="AD41:AV41" si="17">E46+E47+E48</f>
        <v>50198</v>
      </c>
      <c r="AE41" s="19">
        <f t="shared" si="17"/>
        <v>2429774.12</v>
      </c>
      <c r="AF41" s="19">
        <f t="shared" si="17"/>
        <v>26572</v>
      </c>
      <c r="AG41" s="19">
        <f t="shared" si="17"/>
        <v>4032533.56</v>
      </c>
      <c r="AH41" s="19">
        <f t="shared" si="17"/>
        <v>11384</v>
      </c>
      <c r="AI41" s="19">
        <f t="shared" si="17"/>
        <v>3185649.21</v>
      </c>
      <c r="AJ41" s="19">
        <f t="shared" si="17"/>
        <v>1273</v>
      </c>
      <c r="AK41" s="19">
        <f t="shared" si="17"/>
        <v>403425.85</v>
      </c>
      <c r="AL41" s="19">
        <f t="shared" si="17"/>
        <v>571</v>
      </c>
      <c r="AM41" s="19">
        <f t="shared" si="17"/>
        <v>247138.49000000002</v>
      </c>
      <c r="AN41" s="19">
        <f t="shared" si="17"/>
        <v>245</v>
      </c>
      <c r="AO41" s="19">
        <f t="shared" si="17"/>
        <v>123433.46</v>
      </c>
      <c r="AP41" s="19">
        <f t="shared" si="17"/>
        <v>11</v>
      </c>
      <c r="AQ41" s="19">
        <f t="shared" si="17"/>
        <v>6881.55</v>
      </c>
      <c r="AR41" s="19">
        <f t="shared" si="17"/>
        <v>11</v>
      </c>
      <c r="AS41" s="19">
        <f t="shared" si="17"/>
        <v>7904.61</v>
      </c>
      <c r="AT41" s="19">
        <f t="shared" si="17"/>
        <v>2</v>
      </c>
      <c r="AU41" s="19">
        <f t="shared" si="17"/>
        <v>1606.8</v>
      </c>
      <c r="AV41" s="19">
        <f t="shared" si="17"/>
        <v>0</v>
      </c>
      <c r="AW41" s="19"/>
      <c r="AX41" s="19"/>
      <c r="AY41" s="19"/>
      <c r="AZ41" s="19"/>
      <c r="BA41" s="19"/>
    </row>
    <row r="42" spans="1:59" ht="24" customHeight="1" x14ac:dyDescent="0.25">
      <c r="A42" s="83">
        <v>93</v>
      </c>
      <c r="B42" s="84" t="s">
        <v>91</v>
      </c>
      <c r="C42" s="85">
        <f>'[1]Retraits DAB'!F13</f>
        <v>95</v>
      </c>
      <c r="D42" s="85">
        <f t="shared" si="14"/>
        <v>2314.9</v>
      </c>
      <c r="E42" s="87">
        <f t="shared" si="14"/>
        <v>0</v>
      </c>
      <c r="F42" s="87">
        <f t="shared" si="14"/>
        <v>0</v>
      </c>
      <c r="G42" s="87">
        <f t="shared" si="14"/>
        <v>1</v>
      </c>
      <c r="H42" s="87">
        <f t="shared" si="14"/>
        <v>101.3</v>
      </c>
      <c r="I42" s="87">
        <f t="shared" si="14"/>
        <v>2</v>
      </c>
      <c r="J42" s="87">
        <f t="shared" si="14"/>
        <v>403.2</v>
      </c>
      <c r="K42" s="87">
        <f t="shared" si="14"/>
        <v>3</v>
      </c>
      <c r="L42" s="87">
        <f t="shared" si="14"/>
        <v>905.7</v>
      </c>
      <c r="M42" s="87">
        <f t="shared" si="14"/>
        <v>1</v>
      </c>
      <c r="N42" s="87">
        <f t="shared" si="14"/>
        <v>402.2</v>
      </c>
      <c r="O42" s="87">
        <f t="shared" si="14"/>
        <v>1</v>
      </c>
      <c r="P42" s="87">
        <f t="shared" si="14"/>
        <v>502.5</v>
      </c>
      <c r="Q42" s="87">
        <f t="shared" si="14"/>
        <v>0</v>
      </c>
      <c r="R42" s="87">
        <f t="shared" si="14"/>
        <v>0</v>
      </c>
      <c r="S42" s="87">
        <f t="shared" si="14"/>
        <v>0</v>
      </c>
      <c r="T42" s="87">
        <f t="shared" si="14"/>
        <v>0</v>
      </c>
      <c r="U42" s="87">
        <f t="shared" si="14"/>
        <v>0</v>
      </c>
      <c r="V42" s="87">
        <f t="shared" si="14"/>
        <v>0</v>
      </c>
      <c r="W42" s="87">
        <f t="shared" si="14"/>
        <v>0</v>
      </c>
      <c r="X42" s="87">
        <f t="shared" si="14"/>
        <v>0</v>
      </c>
      <c r="Y42" s="87">
        <f t="shared" si="14"/>
        <v>0</v>
      </c>
      <c r="Z42" s="87">
        <f t="shared" si="14"/>
        <v>0</v>
      </c>
      <c r="AB42" s="88" t="s">
        <v>92</v>
      </c>
    </row>
    <row r="43" spans="1:59" ht="24" customHeight="1" x14ac:dyDescent="0.25">
      <c r="A43" s="83">
        <v>96</v>
      </c>
      <c r="B43" s="84" t="s">
        <v>53</v>
      </c>
      <c r="C43" s="85">
        <f>'[1]Retraits DAB'!F14</f>
        <v>2634</v>
      </c>
      <c r="D43" s="85">
        <f t="shared" si="14"/>
        <v>24379.899999999998</v>
      </c>
      <c r="E43" s="87">
        <f t="shared" si="14"/>
        <v>14</v>
      </c>
      <c r="F43" s="87">
        <f t="shared" si="14"/>
        <v>1270</v>
      </c>
      <c r="G43" s="87">
        <f t="shared" si="14"/>
        <v>108</v>
      </c>
      <c r="H43" s="87">
        <f t="shared" si="14"/>
        <v>13947.5</v>
      </c>
      <c r="I43" s="87">
        <f t="shared" si="14"/>
        <v>22</v>
      </c>
      <c r="J43" s="87">
        <f t="shared" si="14"/>
        <v>4533.6000000000004</v>
      </c>
      <c r="K43" s="87">
        <f t="shared" si="14"/>
        <v>14</v>
      </c>
      <c r="L43" s="87">
        <f t="shared" si="14"/>
        <v>4226.6000000000004</v>
      </c>
      <c r="M43" s="87">
        <f t="shared" si="14"/>
        <v>1</v>
      </c>
      <c r="N43" s="87">
        <f t="shared" si="14"/>
        <v>402.2</v>
      </c>
      <c r="O43" s="87">
        <f t="shared" si="14"/>
        <v>0</v>
      </c>
      <c r="P43" s="87">
        <f t="shared" si="14"/>
        <v>0</v>
      </c>
      <c r="Q43" s="87">
        <f t="shared" si="14"/>
        <v>0</v>
      </c>
      <c r="R43" s="87">
        <f t="shared" si="14"/>
        <v>0</v>
      </c>
      <c r="S43" s="87">
        <f t="shared" si="14"/>
        <v>0</v>
      </c>
      <c r="T43" s="87">
        <f t="shared" si="14"/>
        <v>0</v>
      </c>
      <c r="U43" s="87">
        <f t="shared" si="14"/>
        <v>0</v>
      </c>
      <c r="V43" s="87">
        <f t="shared" si="14"/>
        <v>0</v>
      </c>
      <c r="W43" s="87">
        <f t="shared" si="14"/>
        <v>0</v>
      </c>
      <c r="X43" s="87">
        <f t="shared" si="14"/>
        <v>0</v>
      </c>
      <c r="Y43" s="87">
        <f t="shared" si="14"/>
        <v>0</v>
      </c>
      <c r="Z43" s="87">
        <f t="shared" si="14"/>
        <v>0</v>
      </c>
      <c r="AB43" s="89" t="s">
        <v>93</v>
      </c>
      <c r="AD43" s="55">
        <f t="shared" ref="AD43:AX43" si="18">SUM(AD37:AD42)</f>
        <v>1714411</v>
      </c>
      <c r="AF43" s="55">
        <f t="shared" si="18"/>
        <v>840681</v>
      </c>
      <c r="AH43" s="55">
        <f t="shared" si="18"/>
        <v>821986</v>
      </c>
      <c r="AJ43" s="55">
        <f t="shared" si="18"/>
        <v>90912</v>
      </c>
      <c r="AL43" s="55">
        <f t="shared" si="18"/>
        <v>24781</v>
      </c>
      <c r="AN43" s="55">
        <f t="shared" si="18"/>
        <v>28789</v>
      </c>
      <c r="AP43" s="55">
        <f t="shared" si="18"/>
        <v>7744</v>
      </c>
      <c r="AR43" s="55">
        <f t="shared" si="18"/>
        <v>3050</v>
      </c>
      <c r="AT43" s="55">
        <f t="shared" si="18"/>
        <v>2411</v>
      </c>
      <c r="AV43" s="55">
        <f t="shared" si="18"/>
        <v>168</v>
      </c>
      <c r="AX43" s="55">
        <f t="shared" si="18"/>
        <v>201</v>
      </c>
      <c r="AZ43" s="55"/>
      <c r="BA43" s="19"/>
    </row>
    <row r="44" spans="1:59" ht="24" customHeight="1" x14ac:dyDescent="0.25">
      <c r="A44" s="83">
        <v>54</v>
      </c>
      <c r="B44" s="84" t="s">
        <v>51</v>
      </c>
      <c r="C44" s="85">
        <f>'[1]Retraits DAB'!F8</f>
        <v>8</v>
      </c>
      <c r="D44" s="85">
        <f t="shared" si="14"/>
        <v>122013.7</v>
      </c>
      <c r="E44" s="87">
        <f t="shared" si="14"/>
        <v>125</v>
      </c>
      <c r="F44" s="87">
        <f t="shared" si="14"/>
        <v>6869.0300000000007</v>
      </c>
      <c r="G44" s="87">
        <f t="shared" si="14"/>
        <v>132</v>
      </c>
      <c r="H44" s="87">
        <f t="shared" si="14"/>
        <v>19374.54</v>
      </c>
      <c r="I44" s="87">
        <f t="shared" si="14"/>
        <v>253</v>
      </c>
      <c r="J44" s="87">
        <f t="shared" si="14"/>
        <v>65143.78</v>
      </c>
      <c r="K44" s="87">
        <f t="shared" si="14"/>
        <v>50</v>
      </c>
      <c r="L44" s="87">
        <f t="shared" si="14"/>
        <v>15145.15</v>
      </c>
      <c r="M44" s="87">
        <f t="shared" si="14"/>
        <v>23</v>
      </c>
      <c r="N44" s="87">
        <f t="shared" si="14"/>
        <v>9250.6</v>
      </c>
      <c r="O44" s="87">
        <f t="shared" si="14"/>
        <v>10</v>
      </c>
      <c r="P44" s="87">
        <f t="shared" si="14"/>
        <v>5025</v>
      </c>
      <c r="Q44" s="87">
        <f t="shared" si="14"/>
        <v>2</v>
      </c>
      <c r="R44" s="87">
        <f t="shared" si="14"/>
        <v>1205.5999999999999</v>
      </c>
      <c r="S44" s="87">
        <f t="shared" si="14"/>
        <v>0</v>
      </c>
      <c r="T44" s="87">
        <f t="shared" si="14"/>
        <v>0</v>
      </c>
      <c r="U44" s="87">
        <f t="shared" si="14"/>
        <v>0</v>
      </c>
      <c r="V44" s="87">
        <f t="shared" si="14"/>
        <v>0</v>
      </c>
      <c r="W44" s="87">
        <f t="shared" si="14"/>
        <v>0</v>
      </c>
      <c r="X44" s="87">
        <f t="shared" si="14"/>
        <v>0</v>
      </c>
      <c r="Y44" s="87">
        <f t="shared" si="14"/>
        <v>0</v>
      </c>
      <c r="Z44" s="87">
        <f t="shared" si="14"/>
        <v>0</v>
      </c>
      <c r="AB44" s="90"/>
      <c r="AD44" s="90" t="e">
        <f>AD43/$BG$19</f>
        <v>#DIV/0!</v>
      </c>
      <c r="AF44" s="90" t="e">
        <f>AF43/$BG$19</f>
        <v>#DIV/0!</v>
      </c>
      <c r="AH44" s="90" t="e">
        <f>AH43/$BG$19</f>
        <v>#DIV/0!</v>
      </c>
      <c r="AJ44" s="90" t="e">
        <f>AJ43/$BG$19</f>
        <v>#DIV/0!</v>
      </c>
      <c r="AL44" s="90" t="e">
        <f>AL43/$BG$19</f>
        <v>#DIV/0!</v>
      </c>
      <c r="AN44" s="90" t="e">
        <f>AN43/$BG$19</f>
        <v>#DIV/0!</v>
      </c>
      <c r="AP44" s="90" t="e">
        <f>AP43/$BG$19</f>
        <v>#DIV/0!</v>
      </c>
      <c r="AR44" s="90" t="e">
        <f>AR43/$BG$19</f>
        <v>#DIV/0!</v>
      </c>
      <c r="AT44" s="90" t="e">
        <f>AT43/$BG$19</f>
        <v>#DIV/0!</v>
      </c>
      <c r="AV44" s="90" t="e">
        <f>AV43/$BG$19</f>
        <v>#DIV/0!</v>
      </c>
      <c r="AX44" s="90" t="e">
        <f>AX43/$BG$19</f>
        <v>#DIV/0!</v>
      </c>
      <c r="AZ44" s="90"/>
      <c r="BA44" s="101"/>
    </row>
    <row r="45" spans="1:59" ht="24" customHeight="1" x14ac:dyDescent="0.25">
      <c r="A45" s="83">
        <v>11</v>
      </c>
      <c r="B45" s="84" t="s">
        <v>50</v>
      </c>
      <c r="C45" s="85">
        <f>'[1]Retraits DAB'!F3</f>
        <v>3298883</v>
      </c>
      <c r="D45" s="85">
        <f t="shared" si="14"/>
        <v>429536.65</v>
      </c>
      <c r="E45" s="87">
        <f t="shared" si="14"/>
        <v>1116</v>
      </c>
      <c r="F45" s="87">
        <f t="shared" si="14"/>
        <v>65933.899999999994</v>
      </c>
      <c r="G45" s="87">
        <f t="shared" si="14"/>
        <v>787</v>
      </c>
      <c r="H45" s="87">
        <f t="shared" si="14"/>
        <v>114784.42</v>
      </c>
      <c r="I45" s="87">
        <f t="shared" si="14"/>
        <v>698</v>
      </c>
      <c r="J45" s="87">
        <f t="shared" si="14"/>
        <v>185257.73</v>
      </c>
      <c r="K45" s="87">
        <f t="shared" si="14"/>
        <v>111</v>
      </c>
      <c r="L45" s="87">
        <f t="shared" si="14"/>
        <v>33811.800000000003</v>
      </c>
      <c r="M45" s="87">
        <f t="shared" si="14"/>
        <v>20</v>
      </c>
      <c r="N45" s="87">
        <f t="shared" si="14"/>
        <v>8144.3</v>
      </c>
      <c r="O45" s="87">
        <f t="shared" si="14"/>
        <v>34</v>
      </c>
      <c r="P45" s="87">
        <f t="shared" si="14"/>
        <v>17085</v>
      </c>
      <c r="Q45" s="87">
        <f t="shared" si="14"/>
        <v>1</v>
      </c>
      <c r="R45" s="87">
        <f t="shared" si="14"/>
        <v>602.79999999999995</v>
      </c>
      <c r="S45" s="87">
        <f t="shared" si="14"/>
        <v>1</v>
      </c>
      <c r="T45" s="87">
        <f t="shared" si="14"/>
        <v>703.1</v>
      </c>
      <c r="U45" s="87">
        <f t="shared" si="14"/>
        <v>4</v>
      </c>
      <c r="V45" s="87">
        <f t="shared" si="14"/>
        <v>3213.6</v>
      </c>
      <c r="W45" s="87">
        <f t="shared" si="14"/>
        <v>0</v>
      </c>
      <c r="X45" s="87">
        <f t="shared" si="14"/>
        <v>0</v>
      </c>
      <c r="Y45" s="87">
        <f t="shared" si="14"/>
        <v>0</v>
      </c>
      <c r="Z45" s="87">
        <f t="shared" si="14"/>
        <v>0</v>
      </c>
    </row>
    <row r="46" spans="1:59" ht="24" customHeight="1" x14ac:dyDescent="0.25">
      <c r="A46" s="91">
        <v>65</v>
      </c>
      <c r="B46" s="92" t="s">
        <v>94</v>
      </c>
      <c r="C46" s="93">
        <f>'[1]Retraits DAB'!F9</f>
        <v>159</v>
      </c>
      <c r="D46" s="93">
        <f t="shared" si="14"/>
        <v>10303882.379999999</v>
      </c>
      <c r="E46" s="95">
        <f t="shared" si="14"/>
        <v>47718</v>
      </c>
      <c r="F46" s="95">
        <f t="shared" si="14"/>
        <v>2337419.31</v>
      </c>
      <c r="G46" s="95">
        <f t="shared" si="14"/>
        <v>26368</v>
      </c>
      <c r="H46" s="95">
        <f t="shared" si="14"/>
        <v>4002941.84</v>
      </c>
      <c r="I46" s="95">
        <f t="shared" si="14"/>
        <v>11346</v>
      </c>
      <c r="J46" s="95">
        <f t="shared" si="14"/>
        <v>3175695.12</v>
      </c>
      <c r="K46" s="95">
        <f t="shared" si="14"/>
        <v>1269</v>
      </c>
      <c r="L46" s="95">
        <f t="shared" si="14"/>
        <v>402218.25</v>
      </c>
      <c r="M46" s="95">
        <f t="shared" si="14"/>
        <v>569</v>
      </c>
      <c r="N46" s="95">
        <f t="shared" si="14"/>
        <v>246283.94</v>
      </c>
      <c r="O46" s="95">
        <f t="shared" si="14"/>
        <v>244</v>
      </c>
      <c r="P46" s="95">
        <f t="shared" si="14"/>
        <v>122930.96</v>
      </c>
      <c r="Q46" s="95">
        <f t="shared" si="14"/>
        <v>11</v>
      </c>
      <c r="R46" s="95">
        <f t="shared" si="14"/>
        <v>6881.55</v>
      </c>
      <c r="S46" s="95">
        <f t="shared" si="14"/>
        <v>11</v>
      </c>
      <c r="T46" s="95">
        <f t="shared" si="14"/>
        <v>7904.61</v>
      </c>
      <c r="U46" s="95">
        <f t="shared" si="14"/>
        <v>2</v>
      </c>
      <c r="V46" s="95">
        <f t="shared" si="14"/>
        <v>1606.8</v>
      </c>
      <c r="W46" s="95">
        <f t="shared" si="14"/>
        <v>0</v>
      </c>
      <c r="X46" s="95">
        <f t="shared" si="14"/>
        <v>0</v>
      </c>
      <c r="Y46" s="95">
        <f t="shared" si="14"/>
        <v>0</v>
      </c>
      <c r="Z46" s="95">
        <f t="shared" si="14"/>
        <v>0</v>
      </c>
    </row>
    <row r="47" spans="1:59" ht="24" customHeight="1" x14ac:dyDescent="0.25">
      <c r="A47" s="91">
        <v>66</v>
      </c>
      <c r="B47" s="92" t="s">
        <v>95</v>
      </c>
      <c r="C47" s="93">
        <f>'[1]Retraits DAB'!F10</f>
        <v>595</v>
      </c>
      <c r="D47" s="93">
        <f t="shared" si="14"/>
        <v>12597.849999999999</v>
      </c>
      <c r="E47" s="95">
        <f t="shared" si="14"/>
        <v>43</v>
      </c>
      <c r="F47" s="95">
        <f t="shared" si="14"/>
        <v>1766.2</v>
      </c>
      <c r="G47" s="95">
        <f t="shared" si="14"/>
        <v>30</v>
      </c>
      <c r="H47" s="95">
        <f t="shared" si="14"/>
        <v>4587.5599999999995</v>
      </c>
      <c r="I47" s="95">
        <f t="shared" si="14"/>
        <v>19</v>
      </c>
      <c r="J47" s="95">
        <f t="shared" si="14"/>
        <v>5238.09</v>
      </c>
      <c r="K47" s="95">
        <f t="shared" si="14"/>
        <v>2</v>
      </c>
      <c r="L47" s="95">
        <f t="shared" si="14"/>
        <v>603.79999999999995</v>
      </c>
      <c r="M47" s="95">
        <f t="shared" si="14"/>
        <v>1</v>
      </c>
      <c r="N47" s="95">
        <f t="shared" si="14"/>
        <v>402.2</v>
      </c>
      <c r="O47" s="95">
        <f t="shared" si="14"/>
        <v>0</v>
      </c>
      <c r="P47" s="95">
        <f t="shared" si="14"/>
        <v>0</v>
      </c>
      <c r="Q47" s="95">
        <f t="shared" si="14"/>
        <v>0</v>
      </c>
      <c r="R47" s="95">
        <f t="shared" si="14"/>
        <v>0</v>
      </c>
      <c r="S47" s="95">
        <f t="shared" si="14"/>
        <v>0</v>
      </c>
      <c r="T47" s="95">
        <f t="shared" si="14"/>
        <v>0</v>
      </c>
      <c r="U47" s="95">
        <f t="shared" si="14"/>
        <v>0</v>
      </c>
      <c r="V47" s="95">
        <f t="shared" si="14"/>
        <v>0</v>
      </c>
      <c r="W47" s="95">
        <f t="shared" si="14"/>
        <v>0</v>
      </c>
      <c r="X47" s="95">
        <f t="shared" si="14"/>
        <v>0</v>
      </c>
      <c r="Y47" s="95">
        <f t="shared" si="14"/>
        <v>0</v>
      </c>
      <c r="Z47" s="95">
        <f t="shared" si="14"/>
        <v>0</v>
      </c>
    </row>
    <row r="48" spans="1:59" ht="24" customHeight="1" x14ac:dyDescent="0.25">
      <c r="A48" s="91">
        <v>69</v>
      </c>
      <c r="B48" s="92" t="s">
        <v>96</v>
      </c>
      <c r="C48" s="93">
        <f>'[1]Retraits DAB'!F12</f>
        <v>87538</v>
      </c>
      <c r="D48" s="93">
        <f t="shared" si="14"/>
        <v>121867.42</v>
      </c>
      <c r="E48" s="95">
        <f t="shared" si="14"/>
        <v>2437</v>
      </c>
      <c r="F48" s="95">
        <f t="shared" ref="F48:Z48" si="19">F31+F14</f>
        <v>90588.61</v>
      </c>
      <c r="G48" s="95">
        <f t="shared" si="19"/>
        <v>174</v>
      </c>
      <c r="H48" s="95">
        <f t="shared" si="19"/>
        <v>25004.16</v>
      </c>
      <c r="I48" s="95">
        <f t="shared" si="19"/>
        <v>19</v>
      </c>
      <c r="J48" s="95">
        <f t="shared" si="19"/>
        <v>4716</v>
      </c>
      <c r="K48" s="95">
        <f t="shared" si="19"/>
        <v>2</v>
      </c>
      <c r="L48" s="95">
        <f t="shared" si="19"/>
        <v>603.79999999999995</v>
      </c>
      <c r="M48" s="95">
        <f t="shared" si="19"/>
        <v>1</v>
      </c>
      <c r="N48" s="95">
        <f t="shared" si="19"/>
        <v>452.35</v>
      </c>
      <c r="O48" s="95">
        <f t="shared" si="19"/>
        <v>1</v>
      </c>
      <c r="P48" s="95">
        <f t="shared" si="19"/>
        <v>502.5</v>
      </c>
      <c r="Q48" s="95">
        <f t="shared" si="19"/>
        <v>0</v>
      </c>
      <c r="R48" s="95">
        <f t="shared" si="19"/>
        <v>0</v>
      </c>
      <c r="S48" s="95">
        <f t="shared" si="19"/>
        <v>0</v>
      </c>
      <c r="T48" s="95">
        <f t="shared" si="19"/>
        <v>0</v>
      </c>
      <c r="U48" s="95">
        <f t="shared" si="19"/>
        <v>0</v>
      </c>
      <c r="V48" s="95">
        <f t="shared" si="19"/>
        <v>0</v>
      </c>
      <c r="W48" s="95">
        <f t="shared" si="19"/>
        <v>0</v>
      </c>
      <c r="X48" s="95">
        <f t="shared" si="19"/>
        <v>0</v>
      </c>
      <c r="Y48" s="95">
        <f t="shared" si="19"/>
        <v>0</v>
      </c>
      <c r="Z48" s="95">
        <f t="shared" si="19"/>
        <v>0</v>
      </c>
    </row>
    <row r="49" spans="1:26" ht="24" customHeight="1" x14ac:dyDescent="0.25">
      <c r="A49" s="96"/>
      <c r="B49" s="96"/>
      <c r="C49" s="55">
        <f t="shared" ref="C49:D49" si="20">SUM(C37:C48)</f>
        <v>3535134</v>
      </c>
      <c r="D49" s="55">
        <f t="shared" si="20"/>
        <v>518352127.96999991</v>
      </c>
      <c r="E49" s="96">
        <f>SUM(E37:E48)</f>
        <v>1714411</v>
      </c>
      <c r="F49" s="55">
        <f t="shared" ref="F49:Z49" si="21">SUM(F37:F48)</f>
        <v>95408141.008999988</v>
      </c>
      <c r="G49" s="55">
        <f t="shared" si="21"/>
        <v>840681</v>
      </c>
      <c r="H49" s="96">
        <f t="shared" si="21"/>
        <v>130164873.91300002</v>
      </c>
      <c r="I49" s="55">
        <f t="shared" si="21"/>
        <v>821986</v>
      </c>
      <c r="J49" s="55">
        <f t="shared" si="21"/>
        <v>230998795.96599996</v>
      </c>
      <c r="K49" s="96">
        <f t="shared" si="21"/>
        <v>90912</v>
      </c>
      <c r="L49" s="55">
        <f t="shared" si="21"/>
        <v>27808295.172000002</v>
      </c>
      <c r="M49" s="55">
        <f t="shared" si="21"/>
        <v>24781</v>
      </c>
      <c r="N49" s="96">
        <f t="shared" si="21"/>
        <v>10197796.269999998</v>
      </c>
      <c r="O49" s="55">
        <f t="shared" si="21"/>
        <v>28789</v>
      </c>
      <c r="P49" s="55">
        <f t="shared" si="21"/>
        <v>14566882.830000002</v>
      </c>
      <c r="Q49" s="96">
        <f t="shared" si="21"/>
        <v>7744</v>
      </c>
      <c r="R49" s="55">
        <f t="shared" si="21"/>
        <v>4730349.4399999995</v>
      </c>
      <c r="S49" s="55">
        <f t="shared" si="21"/>
        <v>3050</v>
      </c>
      <c r="T49" s="96">
        <f t="shared" si="21"/>
        <v>2181214.9499999997</v>
      </c>
      <c r="U49" s="55">
        <f t="shared" si="21"/>
        <v>2411</v>
      </c>
      <c r="V49" s="55">
        <f t="shared" si="21"/>
        <v>1940648.3200000003</v>
      </c>
      <c r="W49" s="96">
        <f t="shared" si="21"/>
        <v>168</v>
      </c>
      <c r="X49" s="55">
        <f t="shared" si="21"/>
        <v>153326.1</v>
      </c>
      <c r="Y49" s="55">
        <f t="shared" si="21"/>
        <v>201</v>
      </c>
      <c r="Z49" s="55">
        <f t="shared" si="21"/>
        <v>201804</v>
      </c>
    </row>
    <row r="50" spans="1:26" ht="24" customHeight="1" x14ac:dyDescent="0.25">
      <c r="A50" s="90"/>
      <c r="B50" s="90"/>
      <c r="C50" s="90">
        <f>C49/$C$49</f>
        <v>1</v>
      </c>
      <c r="D50" s="90">
        <f>D49/$D$49</f>
        <v>1</v>
      </c>
      <c r="E50" s="90"/>
      <c r="F50" s="90">
        <f>F49/$D$49</f>
        <v>0.18406047908521719</v>
      </c>
      <c r="G50" s="90"/>
      <c r="H50" s="90">
        <f>H49/$D$49</f>
        <v>0.25111283795199046</v>
      </c>
      <c r="I50" s="90"/>
      <c r="J50" s="90">
        <f>J49/$D$49</f>
        <v>0.44564068227259063</v>
      </c>
      <c r="K50" s="90"/>
      <c r="L50" s="90">
        <f>L49/$D$49</f>
        <v>5.364749881688425E-2</v>
      </c>
      <c r="M50" s="90"/>
      <c r="N50" s="90">
        <f>N49/$D$49</f>
        <v>1.9673491666634391E-2</v>
      </c>
      <c r="O50" s="90"/>
      <c r="P50" s="90">
        <f>P49/$D$49</f>
        <v>2.81022919439873E-2</v>
      </c>
      <c r="Q50" s="90"/>
      <c r="R50" s="90">
        <f>R49/$D$49</f>
        <v>9.1257451928002369E-3</v>
      </c>
      <c r="S50" s="90"/>
      <c r="T50" s="90">
        <f>T49/$D$49</f>
        <v>4.2079791560655838E-3</v>
      </c>
      <c r="U50" s="90"/>
      <c r="V50" s="90">
        <f>V49/$D$49</f>
        <v>3.7438802992862739E-3</v>
      </c>
      <c r="W50" s="90"/>
      <c r="X50" s="90">
        <f>X49/$D$49</f>
        <v>2.9579525524562694E-4</v>
      </c>
      <c r="Y50" s="90"/>
      <c r="Z50" s="90">
        <f>Z49/$D$49</f>
        <v>3.8931835929817882E-4</v>
      </c>
    </row>
    <row r="52" spans="1:26" ht="24" customHeight="1" x14ac:dyDescent="0.25">
      <c r="F52" s="101"/>
      <c r="P52" s="101"/>
    </row>
  </sheetData>
  <mergeCells count="3">
    <mergeCell ref="A2:B2"/>
    <mergeCell ref="A19:B19"/>
    <mergeCell ref="A36:B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7"/>
  <sheetViews>
    <sheetView topLeftCell="B25" workbookViewId="0">
      <selection activeCell="J12" sqref="J12"/>
    </sheetView>
  </sheetViews>
  <sheetFormatPr baseColWidth="10" defaultRowHeight="15" x14ac:dyDescent="0.25"/>
  <cols>
    <col min="1" max="2" width="11.42578125" style="31"/>
    <col min="3" max="3" width="15.42578125" style="31" customWidth="1"/>
    <col min="4" max="16384" width="11.42578125" style="31"/>
  </cols>
  <sheetData>
    <row r="4" spans="3:11" x14ac:dyDescent="0.25">
      <c r="D4" s="121" t="s">
        <v>1</v>
      </c>
      <c r="E4" s="121"/>
      <c r="F4" s="121" t="s">
        <v>2</v>
      </c>
      <c r="G4" s="121"/>
    </row>
    <row r="5" spans="3:11" x14ac:dyDescent="0.25">
      <c r="C5" s="105" t="s">
        <v>84</v>
      </c>
      <c r="D5" s="106">
        <v>1714411</v>
      </c>
      <c r="E5" s="107">
        <v>0.48496351199134174</v>
      </c>
      <c r="F5" s="106">
        <v>95408141.008999988</v>
      </c>
      <c r="G5" s="107">
        <v>0.18406047908521719</v>
      </c>
      <c r="I5" s="108"/>
      <c r="J5" s="108" t="s">
        <v>1</v>
      </c>
      <c r="K5" s="108" t="s">
        <v>2</v>
      </c>
    </row>
    <row r="6" spans="3:11" x14ac:dyDescent="0.25">
      <c r="C6" s="105" t="s">
        <v>83</v>
      </c>
      <c r="D6" s="106">
        <v>840681</v>
      </c>
      <c r="E6" s="107">
        <v>0.23780739287393349</v>
      </c>
      <c r="F6" s="106">
        <v>130164873.913</v>
      </c>
      <c r="G6" s="107">
        <v>0.25111283795199046</v>
      </c>
      <c r="I6" s="108" t="s">
        <v>103</v>
      </c>
      <c r="J6" s="109">
        <v>0.98801657872091964</v>
      </c>
      <c r="K6" s="109">
        <v>0.9541349897933169</v>
      </c>
    </row>
    <row r="7" spans="3:11" x14ac:dyDescent="0.25">
      <c r="C7" s="105" t="s">
        <v>82</v>
      </c>
      <c r="D7" s="106">
        <v>821986</v>
      </c>
      <c r="E7" s="107">
        <v>0.23251905019724853</v>
      </c>
      <c r="F7" s="106">
        <v>230998795.96600002</v>
      </c>
      <c r="G7" s="107">
        <v>0.44564068227259074</v>
      </c>
      <c r="I7" s="108" t="s">
        <v>104</v>
      </c>
      <c r="J7" s="109">
        <v>1.1926563462657993E-2</v>
      </c>
      <c r="K7" s="109">
        <v>4.5475691847385022E-2</v>
      </c>
    </row>
    <row r="8" spans="3:11" x14ac:dyDescent="0.25">
      <c r="C8" s="105" t="s">
        <v>81</v>
      </c>
      <c r="D8" s="106">
        <v>90912</v>
      </c>
      <c r="E8" s="107">
        <v>2.5716705505364153E-2</v>
      </c>
      <c r="F8" s="106">
        <v>27808295.172000002</v>
      </c>
      <c r="G8" s="107">
        <v>5.364749881688425E-2</v>
      </c>
      <c r="I8" s="108" t="s">
        <v>107</v>
      </c>
      <c r="J8" s="109">
        <v>5.6857816422234628E-5</v>
      </c>
      <c r="K8" s="109">
        <v>3.8931835929817882E-4</v>
      </c>
    </row>
    <row r="9" spans="3:11" x14ac:dyDescent="0.25">
      <c r="C9" s="105" t="s">
        <v>80</v>
      </c>
      <c r="D9" s="106">
        <v>24781</v>
      </c>
      <c r="E9" s="107">
        <v>7.0099181530318229E-3</v>
      </c>
      <c r="F9" s="106">
        <v>10197796.270000001</v>
      </c>
      <c r="G9" s="107">
        <v>1.9673491666634402E-2</v>
      </c>
      <c r="I9" s="108"/>
      <c r="J9" s="109"/>
      <c r="K9" s="109"/>
    </row>
    <row r="10" spans="3:11" x14ac:dyDescent="0.25">
      <c r="C10" s="105" t="s">
        <v>79</v>
      </c>
      <c r="D10" s="106">
        <v>28789</v>
      </c>
      <c r="E10" s="107">
        <v>8.1436799849736955E-3</v>
      </c>
      <c r="F10" s="106">
        <v>14566882.830000002</v>
      </c>
      <c r="G10" s="107">
        <v>2.81022919439873E-2</v>
      </c>
      <c r="I10" s="108"/>
      <c r="J10" s="109">
        <f>D5/(D5+D6+D7+D8+D9)</f>
        <v>0.49084552064821885</v>
      </c>
      <c r="K10" s="109"/>
    </row>
    <row r="11" spans="3:11" x14ac:dyDescent="0.25">
      <c r="C11" s="105" t="s">
        <v>78</v>
      </c>
      <c r="D11" s="106">
        <v>7744</v>
      </c>
      <c r="E11" s="107">
        <v>2.1905817431531593E-3</v>
      </c>
      <c r="F11" s="106">
        <v>4730349.4399999995</v>
      </c>
      <c r="G11" s="107">
        <v>9.1257451928002369E-3</v>
      </c>
      <c r="J11" s="32">
        <f>D5+D6+D7+D8+D9</f>
        <v>3492771</v>
      </c>
    </row>
    <row r="12" spans="3:11" x14ac:dyDescent="0.25">
      <c r="C12" s="105" t="s">
        <v>77</v>
      </c>
      <c r="D12" s="106">
        <v>3050</v>
      </c>
      <c r="E12" s="107">
        <v>8.6276786113341107E-4</v>
      </c>
      <c r="F12" s="106">
        <v>2181214.9499999997</v>
      </c>
      <c r="G12" s="107">
        <v>4.2079791560655838E-3</v>
      </c>
      <c r="J12" s="31">
        <f>D5/J11</f>
        <v>0.49084552064821885</v>
      </c>
    </row>
    <row r="13" spans="3:11" x14ac:dyDescent="0.25">
      <c r="C13" s="105" t="s">
        <v>76</v>
      </c>
      <c r="D13" s="106">
        <v>2411</v>
      </c>
      <c r="E13" s="107">
        <v>6.8201092235824722E-4</v>
      </c>
      <c r="F13" s="106">
        <v>1940648.3200000003</v>
      </c>
      <c r="G13" s="107">
        <v>3.7438802992862739E-3</v>
      </c>
    </row>
    <row r="14" spans="3:11" x14ac:dyDescent="0.25">
      <c r="C14" s="105" t="s">
        <v>75</v>
      </c>
      <c r="D14" s="106">
        <v>168</v>
      </c>
      <c r="E14" s="107">
        <v>4.7522951039479689E-5</v>
      </c>
      <c r="F14" s="106">
        <v>153326.1</v>
      </c>
      <c r="G14" s="107">
        <v>2.9579525524562694E-4</v>
      </c>
    </row>
    <row r="15" spans="3:11" x14ac:dyDescent="0.25">
      <c r="C15" s="105" t="s">
        <v>89</v>
      </c>
      <c r="D15" s="106">
        <v>201</v>
      </c>
      <c r="E15" s="107">
        <v>5.6857816422234628E-5</v>
      </c>
      <c r="F15" s="106">
        <v>201804</v>
      </c>
      <c r="G15" s="107">
        <v>3.8931835929817882E-4</v>
      </c>
    </row>
    <row r="16" spans="3:11" x14ac:dyDescent="0.25">
      <c r="C16" s="105"/>
      <c r="D16" s="106">
        <v>3535134</v>
      </c>
      <c r="E16" s="107">
        <v>1</v>
      </c>
      <c r="F16" s="106">
        <v>518352127.96999991</v>
      </c>
      <c r="G16" s="107">
        <v>1</v>
      </c>
    </row>
    <row r="20" spans="3:11" x14ac:dyDescent="0.25">
      <c r="D20" s="121" t="s">
        <v>1</v>
      </c>
      <c r="E20" s="121"/>
      <c r="F20" s="121" t="s">
        <v>2</v>
      </c>
      <c r="G20" s="121"/>
    </row>
    <row r="21" spans="3:11" x14ac:dyDescent="0.25">
      <c r="C21" s="105" t="s">
        <v>84</v>
      </c>
      <c r="D21" s="106">
        <v>465661</v>
      </c>
      <c r="E21" s="107">
        <v>0.42936980531515268</v>
      </c>
      <c r="F21" s="106">
        <v>17054281.009000003</v>
      </c>
      <c r="G21" s="107">
        <v>0.11664990370624644</v>
      </c>
      <c r="I21" s="108"/>
      <c r="J21" s="108" t="s">
        <v>1</v>
      </c>
      <c r="K21" s="108" t="s">
        <v>2</v>
      </c>
    </row>
    <row r="22" spans="3:11" x14ac:dyDescent="0.25">
      <c r="C22" s="105" t="s">
        <v>83</v>
      </c>
      <c r="D22" s="106">
        <v>294961</v>
      </c>
      <c r="E22" s="107">
        <v>0.27197327486210515</v>
      </c>
      <c r="F22" s="106">
        <v>33197343.912999999</v>
      </c>
      <c r="G22" s="107">
        <v>0.22706714922259055</v>
      </c>
      <c r="I22" s="108" t="s">
        <v>103</v>
      </c>
      <c r="J22" s="109">
        <v>0.96093855173062415</v>
      </c>
      <c r="K22" s="109">
        <v>0.83738621815055969</v>
      </c>
    </row>
    <row r="23" spans="3:11" x14ac:dyDescent="0.25">
      <c r="C23" s="105" t="s">
        <v>82</v>
      </c>
      <c r="D23" s="106">
        <v>165847</v>
      </c>
      <c r="E23" s="107">
        <v>0.15292174801433259</v>
      </c>
      <c r="F23" s="106">
        <v>34169875.965999998</v>
      </c>
      <c r="G23" s="107">
        <v>0.2337191898611739</v>
      </c>
      <c r="I23" s="108" t="s">
        <v>104</v>
      </c>
      <c r="J23" s="109">
        <v>3.887611316321845E-2</v>
      </c>
      <c r="K23" s="109">
        <v>0.16123345880004783</v>
      </c>
    </row>
    <row r="24" spans="3:11" x14ac:dyDescent="0.25">
      <c r="C24" s="105" t="s">
        <v>81</v>
      </c>
      <c r="D24" s="106">
        <v>90910</v>
      </c>
      <c r="E24" s="107">
        <v>8.3824947765006153E-2</v>
      </c>
      <c r="F24" s="106">
        <v>27807535.172000002</v>
      </c>
      <c r="G24" s="107">
        <v>0.19020129306008554</v>
      </c>
      <c r="I24" s="108" t="s">
        <v>107</v>
      </c>
      <c r="J24" s="109">
        <v>1.8533510615736704E-4</v>
      </c>
      <c r="K24" s="109">
        <v>1.3803230493922578E-3</v>
      </c>
    </row>
    <row r="25" spans="3:11" x14ac:dyDescent="0.25">
      <c r="C25" s="105" t="s">
        <v>80</v>
      </c>
      <c r="D25" s="106">
        <v>24780</v>
      </c>
      <c r="E25" s="107">
        <v>2.2848775774027635E-2</v>
      </c>
      <c r="F25" s="106">
        <v>10197296.270000001</v>
      </c>
      <c r="G25" s="107">
        <v>6.9748682300463313E-2</v>
      </c>
      <c r="I25" s="108"/>
      <c r="J25" s="109"/>
      <c r="K25" s="109"/>
    </row>
    <row r="26" spans="3:11" x14ac:dyDescent="0.25">
      <c r="C26" s="105" t="s">
        <v>79</v>
      </c>
      <c r="D26" s="106">
        <v>28789</v>
      </c>
      <c r="E26" s="107">
        <v>2.6545335179922584E-2</v>
      </c>
      <c r="F26" s="106">
        <v>14566882.830000002</v>
      </c>
      <c r="G26" s="107">
        <v>9.9636301203372205E-2</v>
      </c>
    </row>
    <row r="27" spans="3:11" x14ac:dyDescent="0.25">
      <c r="C27" s="105" t="s">
        <v>78</v>
      </c>
      <c r="D27" s="106">
        <v>7744</v>
      </c>
      <c r="E27" s="107">
        <v>7.1404729456848275E-3</v>
      </c>
      <c r="F27" s="106">
        <v>4730349.4399999995</v>
      </c>
      <c r="G27" s="107">
        <v>3.2355207843807646E-2</v>
      </c>
    </row>
    <row r="28" spans="3:11" x14ac:dyDescent="0.25">
      <c r="C28" s="105" t="s">
        <v>77</v>
      </c>
      <c r="D28" s="106">
        <v>3050</v>
      </c>
      <c r="E28" s="107">
        <v>2.812298874527211E-3</v>
      </c>
      <c r="F28" s="106">
        <v>2181214.9499999997</v>
      </c>
      <c r="G28" s="107">
        <v>1.491933396346941E-2</v>
      </c>
    </row>
    <row r="29" spans="3:11" x14ac:dyDescent="0.25">
      <c r="C29" s="105" t="s">
        <v>76</v>
      </c>
      <c r="D29" s="106">
        <v>2411</v>
      </c>
      <c r="E29" s="107">
        <v>2.2230992086836412E-3</v>
      </c>
      <c r="F29" s="106">
        <v>1940648.3200000003</v>
      </c>
      <c r="G29" s="107">
        <v>1.3273877657828202E-2</v>
      </c>
    </row>
    <row r="30" spans="3:11" x14ac:dyDescent="0.25">
      <c r="C30" s="105" t="s">
        <v>75</v>
      </c>
      <c r="D30" s="106">
        <v>168</v>
      </c>
      <c r="E30" s="107">
        <v>1.5490695440018736E-4</v>
      </c>
      <c r="F30" s="106">
        <v>153326.1</v>
      </c>
      <c r="G30" s="107">
        <v>1.0487381315703469E-3</v>
      </c>
    </row>
    <row r="31" spans="3:11" x14ac:dyDescent="0.25">
      <c r="C31" s="105" t="s">
        <v>89</v>
      </c>
      <c r="D31" s="106">
        <v>201</v>
      </c>
      <c r="E31" s="107">
        <v>1.8533510615736704E-4</v>
      </c>
      <c r="F31" s="106">
        <v>201804</v>
      </c>
      <c r="G31" s="107">
        <v>1.3803230493922578E-3</v>
      </c>
    </row>
    <row r="32" spans="3:11" x14ac:dyDescent="0.25">
      <c r="C32" s="105"/>
      <c r="D32" s="106">
        <v>1084522</v>
      </c>
      <c r="E32" s="107">
        <v>1</v>
      </c>
      <c r="F32" s="106">
        <v>146200557.97000003</v>
      </c>
      <c r="G32" s="107">
        <v>1</v>
      </c>
    </row>
    <row r="35" spans="3:11" x14ac:dyDescent="0.25">
      <c r="D35" s="121" t="s">
        <v>1</v>
      </c>
      <c r="E35" s="121"/>
      <c r="F35" s="121" t="s">
        <v>2</v>
      </c>
      <c r="G35" s="121"/>
    </row>
    <row r="36" spans="3:11" x14ac:dyDescent="0.25">
      <c r="C36" s="105" t="s">
        <v>84</v>
      </c>
      <c r="D36" s="106">
        <v>1248750</v>
      </c>
      <c r="E36" s="107">
        <v>0.50956658989672787</v>
      </c>
      <c r="F36" s="106">
        <v>78353860</v>
      </c>
      <c r="G36" s="107">
        <v>0.21054287101354965</v>
      </c>
      <c r="I36" s="108"/>
      <c r="J36" s="108" t="s">
        <v>1</v>
      </c>
      <c r="K36" s="108" t="s">
        <v>2</v>
      </c>
    </row>
    <row r="37" spans="3:11" x14ac:dyDescent="0.25">
      <c r="C37" s="105" t="s">
        <v>83</v>
      </c>
      <c r="D37" s="106">
        <v>545720</v>
      </c>
      <c r="E37" s="107">
        <v>0.22268723078153538</v>
      </c>
      <c r="F37" s="106">
        <v>96967530</v>
      </c>
      <c r="G37" s="107">
        <v>0.26055923934433489</v>
      </c>
      <c r="I37" s="108" t="s">
        <v>103</v>
      </c>
      <c r="J37" s="109">
        <v>1</v>
      </c>
      <c r="K37" s="109">
        <v>1</v>
      </c>
    </row>
    <row r="38" spans="3:11" x14ac:dyDescent="0.25">
      <c r="C38" s="105" t="s">
        <v>82</v>
      </c>
      <c r="D38" s="106">
        <v>656139</v>
      </c>
      <c r="E38" s="107">
        <v>0.267744955137737</v>
      </c>
      <c r="F38" s="106">
        <v>196828920</v>
      </c>
      <c r="G38" s="107">
        <v>0.52889450392483905</v>
      </c>
      <c r="I38" s="108" t="s">
        <v>104</v>
      </c>
      <c r="J38" s="109">
        <v>0</v>
      </c>
      <c r="K38" s="109">
        <v>0</v>
      </c>
    </row>
    <row r="39" spans="3:11" x14ac:dyDescent="0.25">
      <c r="C39" s="105" t="s">
        <v>81</v>
      </c>
      <c r="D39" s="106">
        <v>2</v>
      </c>
      <c r="E39" s="107">
        <v>8.161226665012658E-7</v>
      </c>
      <c r="F39" s="106">
        <v>760</v>
      </c>
      <c r="G39" s="107">
        <v>2.0421786746727954E-6</v>
      </c>
      <c r="I39" s="108" t="s">
        <v>107</v>
      </c>
      <c r="J39" s="109">
        <v>0</v>
      </c>
      <c r="K39" s="109">
        <v>1.3803230493922578E-3</v>
      </c>
    </row>
    <row r="40" spans="3:11" x14ac:dyDescent="0.25">
      <c r="C40" s="105" t="s">
        <v>80</v>
      </c>
      <c r="D40" s="106">
        <v>1</v>
      </c>
      <c r="E40" s="107">
        <v>4.080613332506329E-7</v>
      </c>
      <c r="F40" s="106">
        <v>500</v>
      </c>
      <c r="G40" s="107">
        <v>1.3435386017584179E-6</v>
      </c>
      <c r="I40" s="108"/>
      <c r="J40" s="109"/>
      <c r="K40" s="109"/>
    </row>
    <row r="41" spans="3:11" x14ac:dyDescent="0.25">
      <c r="C41" s="105" t="s">
        <v>79</v>
      </c>
      <c r="D41" s="106">
        <v>0</v>
      </c>
      <c r="E41" s="107">
        <v>0</v>
      </c>
      <c r="F41" s="106">
        <v>0</v>
      </c>
      <c r="G41" s="107">
        <v>0</v>
      </c>
    </row>
    <row r="42" spans="3:11" x14ac:dyDescent="0.25">
      <c r="C42" s="105" t="s">
        <v>78</v>
      </c>
      <c r="D42" s="106">
        <v>0</v>
      </c>
      <c r="E42" s="107">
        <v>0</v>
      </c>
      <c r="F42" s="106">
        <v>0</v>
      </c>
      <c r="G42" s="107">
        <v>0</v>
      </c>
    </row>
    <row r="43" spans="3:11" x14ac:dyDescent="0.25">
      <c r="C43" s="105" t="s">
        <v>77</v>
      </c>
      <c r="D43" s="106">
        <v>0</v>
      </c>
      <c r="E43" s="107">
        <v>0</v>
      </c>
      <c r="F43" s="106">
        <v>0</v>
      </c>
      <c r="G43" s="107">
        <v>0</v>
      </c>
    </row>
    <row r="44" spans="3:11" x14ac:dyDescent="0.25">
      <c r="C44" s="105" t="s">
        <v>76</v>
      </c>
      <c r="D44" s="106">
        <v>0</v>
      </c>
      <c r="E44" s="107">
        <v>0</v>
      </c>
      <c r="F44" s="106">
        <v>0</v>
      </c>
      <c r="G44" s="107">
        <v>0</v>
      </c>
    </row>
    <row r="45" spans="3:11" x14ac:dyDescent="0.25">
      <c r="C45" s="105" t="s">
        <v>75</v>
      </c>
      <c r="D45" s="106">
        <v>0</v>
      </c>
      <c r="E45" s="107">
        <v>0</v>
      </c>
      <c r="F45" s="106">
        <v>0</v>
      </c>
      <c r="G45" s="107">
        <v>0</v>
      </c>
    </row>
    <row r="46" spans="3:11" x14ac:dyDescent="0.25">
      <c r="C46" s="105" t="s">
        <v>89</v>
      </c>
      <c r="D46" s="106">
        <v>0</v>
      </c>
      <c r="E46" s="107">
        <v>0</v>
      </c>
      <c r="F46" s="106">
        <v>0</v>
      </c>
      <c r="G46" s="107">
        <v>0</v>
      </c>
    </row>
    <row r="47" spans="3:11" x14ac:dyDescent="0.25">
      <c r="C47" s="105"/>
      <c r="D47" s="106">
        <v>2450612</v>
      </c>
      <c r="E47" s="107">
        <v>1</v>
      </c>
      <c r="F47" s="106">
        <v>372151570</v>
      </c>
      <c r="G47" s="107">
        <v>1</v>
      </c>
    </row>
  </sheetData>
  <mergeCells count="6">
    <mergeCell ref="D4:E4"/>
    <mergeCell ref="F4:G4"/>
    <mergeCell ref="D20:E20"/>
    <mergeCell ref="F20:G20"/>
    <mergeCell ref="D35:E35"/>
    <mergeCell ref="F35:G3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33" sqref="I33"/>
    </sheetView>
  </sheetViews>
  <sheetFormatPr baseColWidth="10" defaultRowHeight="15" x14ac:dyDescent="0.25"/>
  <cols>
    <col min="1" max="1" width="20.85546875" style="11" bestFit="1" customWidth="1"/>
    <col min="2" max="2" width="14.5703125" style="11" customWidth="1"/>
  </cols>
  <sheetData>
    <row r="1" spans="1:2" x14ac:dyDescent="0.25">
      <c r="A1" s="110" t="s">
        <v>108</v>
      </c>
      <c r="B1" s="110" t="s">
        <v>109</v>
      </c>
    </row>
    <row r="2" spans="1:2" x14ac:dyDescent="0.25">
      <c r="A2" s="111">
        <v>212071</v>
      </c>
      <c r="B2" s="111">
        <v>508843356.32099998</v>
      </c>
    </row>
    <row r="3" spans="1:2" x14ac:dyDescent="0.25">
      <c r="A3" s="111">
        <v>11264</v>
      </c>
      <c r="B3" s="111">
        <v>47639221.339000002</v>
      </c>
    </row>
    <row r="4" spans="1:2" x14ac:dyDescent="0.25">
      <c r="A4" s="112">
        <f>SUM(A2:A3)</f>
        <v>223335</v>
      </c>
      <c r="B4" s="112">
        <f>SUM(B2:B3)</f>
        <v>556482577.65999997</v>
      </c>
    </row>
    <row r="5" spans="1:2" x14ac:dyDescent="0.25">
      <c r="A5" s="13">
        <f>A4/A6</f>
        <v>0.17858713574493471</v>
      </c>
      <c r="B5" s="13">
        <f>B4/B6</f>
        <v>0.32682190165639063</v>
      </c>
    </row>
    <row r="6" spans="1:2" x14ac:dyDescent="0.25">
      <c r="A6" s="11">
        <v>1250566</v>
      </c>
      <c r="B6" s="11">
        <v>1702708952</v>
      </c>
    </row>
    <row r="7" spans="1:2" x14ac:dyDescent="0.25">
      <c r="A7" s="11">
        <f>A6+A4</f>
        <v>1473901</v>
      </c>
      <c r="B7" s="11">
        <f>B6+B4</f>
        <v>2259191529.6599998</v>
      </c>
    </row>
    <row r="8" spans="1:2" x14ac:dyDescent="0.25">
      <c r="A8" s="13">
        <f>A4/A7</f>
        <v>0.151526459375494</v>
      </c>
      <c r="B8" s="13">
        <f>B4/B7</f>
        <v>0.24631934493121466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"/>
  <sheetViews>
    <sheetView workbookViewId="0">
      <selection activeCell="A3" sqref="A3"/>
    </sheetView>
  </sheetViews>
  <sheetFormatPr baseColWidth="10" defaultRowHeight="15" x14ac:dyDescent="0.25"/>
  <cols>
    <col min="1" max="1" width="21.5703125" style="31" customWidth="1"/>
    <col min="2" max="3" width="17.85546875" style="31" customWidth="1"/>
    <col min="4" max="4" width="15" style="31" customWidth="1"/>
    <col min="5" max="5" width="15.85546875" style="31" customWidth="1"/>
    <col min="6" max="6" width="17.42578125" style="31" customWidth="1"/>
    <col min="7" max="7" width="18" style="31" customWidth="1"/>
    <col min="8" max="8" width="11.42578125" style="31"/>
    <col min="9" max="9" width="21.42578125" style="31" customWidth="1"/>
    <col min="10" max="13" width="11.5703125" style="31" bestFit="1" customWidth="1"/>
    <col min="14" max="14" width="12.42578125" style="31" bestFit="1" customWidth="1"/>
    <col min="15" max="15" width="11.5703125" style="31" bestFit="1" customWidth="1"/>
    <col min="16" max="16384" width="11.42578125" style="31"/>
  </cols>
  <sheetData>
    <row r="2" spans="1:15" x14ac:dyDescent="0.25">
      <c r="B2" s="31" t="s">
        <v>0</v>
      </c>
      <c r="C2" s="31" t="s">
        <v>1</v>
      </c>
      <c r="D2" s="31" t="s">
        <v>2</v>
      </c>
      <c r="E2" s="31" t="s">
        <v>0</v>
      </c>
      <c r="F2" s="31" t="s">
        <v>18</v>
      </c>
      <c r="G2" s="31" t="s">
        <v>2</v>
      </c>
      <c r="J2" s="121"/>
      <c r="K2" s="121"/>
      <c r="L2" s="121"/>
      <c r="M2" s="121"/>
      <c r="N2" s="121"/>
      <c r="O2" s="121"/>
    </row>
    <row r="3" spans="1:15" x14ac:dyDescent="0.25">
      <c r="A3" s="105" t="s">
        <v>21</v>
      </c>
      <c r="B3" s="109">
        <f>E3/E$5</f>
        <v>0.45647025803848651</v>
      </c>
      <c r="C3" s="109">
        <f t="shared" ref="B3:D4" si="0">F3/F$5</f>
        <v>0.53493698053521366</v>
      </c>
      <c r="D3" s="113">
        <f t="shared" si="0"/>
        <v>0.42959583515358329</v>
      </c>
      <c r="E3" s="32">
        <v>78066</v>
      </c>
      <c r="F3" s="32">
        <v>668974</v>
      </c>
      <c r="G3" s="32">
        <v>731476674.40999949</v>
      </c>
      <c r="J3" s="32"/>
      <c r="K3" s="113"/>
      <c r="L3" s="32"/>
      <c r="M3" s="113"/>
      <c r="N3" s="32"/>
      <c r="O3" s="113"/>
    </row>
    <row r="4" spans="1:15" x14ac:dyDescent="0.25">
      <c r="A4" s="31" t="s">
        <v>22</v>
      </c>
      <c r="B4" s="109">
        <f t="shared" si="0"/>
        <v>0.54352974196151349</v>
      </c>
      <c r="C4" s="109">
        <f t="shared" si="0"/>
        <v>0.46506301946478634</v>
      </c>
      <c r="D4" s="113">
        <f t="shared" si="0"/>
        <v>0.57040416484641676</v>
      </c>
      <c r="E4" s="32">
        <v>92955</v>
      </c>
      <c r="F4" s="32">
        <v>581592</v>
      </c>
      <c r="G4" s="32">
        <v>971232277.9440006</v>
      </c>
      <c r="J4" s="32"/>
      <c r="K4" s="113"/>
      <c r="L4" s="32"/>
      <c r="M4" s="113"/>
      <c r="N4" s="32"/>
      <c r="O4" s="113"/>
    </row>
    <row r="5" spans="1:15" x14ac:dyDescent="0.25">
      <c r="B5" s="113">
        <f>SUM(B3:B4)</f>
        <v>1</v>
      </c>
      <c r="C5" s="113">
        <f>SUM(C3:C4)</f>
        <v>1</v>
      </c>
      <c r="D5" s="113">
        <f>SUM(D3:D4)</f>
        <v>1</v>
      </c>
      <c r="E5" s="114">
        <v>171021</v>
      </c>
      <c r="F5" s="114">
        <v>1250566</v>
      </c>
      <c r="G5" s="114">
        <v>1702708952.3540001</v>
      </c>
      <c r="J5" s="32"/>
      <c r="K5" s="113"/>
      <c r="L5" s="32"/>
      <c r="M5" s="113"/>
      <c r="N5" s="32"/>
      <c r="O5" s="113"/>
    </row>
  </sheetData>
  <mergeCells count="3">
    <mergeCell ref="J2:K2"/>
    <mergeCell ref="L2:M2"/>
    <mergeCell ref="N2:O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A5" sqref="A5"/>
    </sheetView>
  </sheetViews>
  <sheetFormatPr baseColWidth="10" defaultRowHeight="32.25" customHeight="1" x14ac:dyDescent="0.25"/>
  <cols>
    <col min="1" max="1" width="31.28515625" customWidth="1"/>
    <col min="6" max="6" width="18.85546875" customWidth="1"/>
    <col min="9" max="9" width="26.85546875" customWidth="1"/>
  </cols>
  <sheetData>
    <row r="1" spans="1:12" ht="32.25" customHeight="1" x14ac:dyDescent="0.25">
      <c r="A1" s="8"/>
      <c r="B1" s="122" t="s">
        <v>0</v>
      </c>
      <c r="C1" s="122"/>
      <c r="D1" s="122" t="s">
        <v>1</v>
      </c>
      <c r="E1" s="122"/>
      <c r="F1" s="122" t="s">
        <v>2</v>
      </c>
      <c r="G1" s="122"/>
      <c r="I1" s="8"/>
      <c r="J1" s="2" t="s">
        <v>3</v>
      </c>
      <c r="K1" s="2" t="s">
        <v>1</v>
      </c>
      <c r="L1" s="2" t="s">
        <v>2</v>
      </c>
    </row>
    <row r="2" spans="1:12" ht="32.25" customHeight="1" x14ac:dyDescent="0.25">
      <c r="A2" s="10" t="s">
        <v>4</v>
      </c>
      <c r="B2" s="12">
        <v>191046</v>
      </c>
      <c r="C2" s="14">
        <v>1</v>
      </c>
      <c r="D2" s="15" t="s">
        <v>8</v>
      </c>
      <c r="E2" s="14">
        <v>1</v>
      </c>
      <c r="F2" s="12">
        <v>2221061080</v>
      </c>
      <c r="G2" s="14">
        <v>1</v>
      </c>
      <c r="I2" s="10" t="s">
        <v>9</v>
      </c>
      <c r="J2" s="14">
        <v>0.52</v>
      </c>
      <c r="K2" s="14">
        <v>0.14000000000000001</v>
      </c>
      <c r="L2" s="14">
        <v>0.49</v>
      </c>
    </row>
    <row r="3" spans="1:12" ht="32.25" customHeight="1" x14ac:dyDescent="0.25">
      <c r="A3" s="10" t="s">
        <v>9</v>
      </c>
      <c r="B3" s="12">
        <v>99843</v>
      </c>
      <c r="C3" s="14">
        <v>0.52</v>
      </c>
      <c r="D3" s="12">
        <v>673349</v>
      </c>
      <c r="E3" s="14">
        <v>0.14000000000000001</v>
      </c>
      <c r="F3" s="12">
        <v>1096380565</v>
      </c>
      <c r="G3" s="14">
        <v>0.49</v>
      </c>
      <c r="I3" s="10" t="s">
        <v>10</v>
      </c>
      <c r="J3" s="17">
        <v>0.1</v>
      </c>
      <c r="K3" s="17">
        <v>0.15</v>
      </c>
      <c r="L3" s="17">
        <v>0.05</v>
      </c>
    </row>
    <row r="4" spans="1:12" ht="32.25" customHeight="1" x14ac:dyDescent="0.25">
      <c r="A4" s="10" t="s">
        <v>10</v>
      </c>
      <c r="B4" s="16">
        <v>20025</v>
      </c>
      <c r="C4" s="17">
        <v>0.1</v>
      </c>
      <c r="D4" s="16">
        <v>731372</v>
      </c>
      <c r="E4" s="17">
        <v>0.15</v>
      </c>
      <c r="F4" s="16">
        <v>112425994</v>
      </c>
      <c r="G4" s="17">
        <v>0.05</v>
      </c>
      <c r="I4" s="3" t="s">
        <v>19</v>
      </c>
      <c r="J4" s="17">
        <v>0.37</v>
      </c>
      <c r="K4" s="17">
        <v>0.71</v>
      </c>
      <c r="L4" s="17">
        <v>0.46</v>
      </c>
    </row>
    <row r="5" spans="1:12" ht="32.25" customHeight="1" x14ac:dyDescent="0.25">
      <c r="A5" s="10" t="s">
        <v>11</v>
      </c>
      <c r="B5" s="123" t="s">
        <v>13</v>
      </c>
      <c r="C5" s="124">
        <v>0.37</v>
      </c>
      <c r="D5" s="125">
        <v>3380979</v>
      </c>
      <c r="E5" s="124">
        <v>0.71</v>
      </c>
      <c r="F5" s="125">
        <v>1012254521</v>
      </c>
      <c r="G5" s="124">
        <v>0.46</v>
      </c>
      <c r="I5" s="10"/>
      <c r="J5" s="17"/>
      <c r="K5" s="17"/>
      <c r="L5" s="17"/>
    </row>
    <row r="6" spans="1:12" ht="32.25" customHeight="1" x14ac:dyDescent="0.25">
      <c r="A6" s="10" t="s">
        <v>12</v>
      </c>
      <c r="B6" s="123"/>
      <c r="C6" s="124"/>
      <c r="D6" s="125"/>
      <c r="E6" s="124"/>
      <c r="F6" s="125"/>
      <c r="G6" s="124"/>
    </row>
  </sheetData>
  <mergeCells count="9">
    <mergeCell ref="B1:C1"/>
    <mergeCell ref="D1:E1"/>
    <mergeCell ref="F1:G1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8" sqref="A8"/>
    </sheetView>
  </sheetViews>
  <sheetFormatPr baseColWidth="10" defaultRowHeight="15" x14ac:dyDescent="0.25"/>
  <cols>
    <col min="1" max="1" width="34.42578125" customWidth="1"/>
  </cols>
  <sheetData>
    <row r="1" spans="1:4" ht="30" x14ac:dyDescent="0.25">
      <c r="A1" s="8"/>
      <c r="B1" s="2" t="s">
        <v>3</v>
      </c>
      <c r="C1" s="2" t="s">
        <v>1</v>
      </c>
      <c r="D1" s="2" t="s">
        <v>2</v>
      </c>
    </row>
    <row r="2" spans="1:4" x14ac:dyDescent="0.25">
      <c r="A2" s="10" t="s">
        <v>7</v>
      </c>
      <c r="B2" s="14">
        <v>1</v>
      </c>
      <c r="C2" s="14">
        <v>0.86</v>
      </c>
      <c r="D2" s="14">
        <v>0.46</v>
      </c>
    </row>
    <row r="3" spans="1:4" x14ac:dyDescent="0.25">
      <c r="A3" s="10" t="s">
        <v>14</v>
      </c>
      <c r="B3" s="14">
        <v>0.78</v>
      </c>
      <c r="C3" s="14">
        <v>0.14000000000000001</v>
      </c>
      <c r="D3" s="14">
        <v>0.54</v>
      </c>
    </row>
    <row r="4" spans="1:4" x14ac:dyDescent="0.25">
      <c r="A4" s="10" t="s">
        <v>15</v>
      </c>
      <c r="B4" s="14">
        <v>7.0000000000000007E-2</v>
      </c>
      <c r="C4" s="18">
        <v>2.58E-2</v>
      </c>
      <c r="D4" s="14">
        <v>0.12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M3" sqref="M3"/>
    </sheetView>
  </sheetViews>
  <sheetFormatPr baseColWidth="10" defaultRowHeight="15" x14ac:dyDescent="0.25"/>
  <cols>
    <col min="1" max="1" width="52.42578125" style="31" customWidth="1"/>
    <col min="2" max="2" width="14.85546875" style="31" customWidth="1"/>
    <col min="3" max="3" width="7.7109375" style="31" customWidth="1"/>
    <col min="4" max="4" width="14.85546875" style="31" customWidth="1"/>
    <col min="5" max="5" width="9.28515625" style="31" customWidth="1"/>
    <col min="6" max="6" width="14.85546875" style="31" customWidth="1"/>
    <col min="7" max="7" width="9.140625" style="31" customWidth="1"/>
    <col min="8" max="8" width="14.85546875" style="31" customWidth="1"/>
    <col min="9" max="9" width="8" style="31" customWidth="1"/>
    <col min="10" max="10" width="11.7109375" style="31" customWidth="1"/>
    <col min="11" max="11" width="8.140625" style="31" customWidth="1"/>
    <col min="12" max="12" width="13.7109375" style="31" customWidth="1"/>
    <col min="13" max="17" width="14.85546875" style="31" customWidth="1"/>
    <col min="18" max="18" width="13.7109375" style="31" customWidth="1"/>
    <col min="19" max="19" width="14.42578125" style="31" customWidth="1"/>
    <col min="20" max="20" width="9.140625" style="31" customWidth="1"/>
    <col min="21" max="16384" width="11.42578125" style="31"/>
  </cols>
  <sheetData>
    <row r="1" spans="1:20" x14ac:dyDescent="0.25">
      <c r="A1" s="115" t="s">
        <v>24</v>
      </c>
      <c r="H1" s="121"/>
      <c r="I1" s="121"/>
      <c r="J1" s="121"/>
      <c r="K1" s="121"/>
      <c r="L1" s="121"/>
      <c r="M1" s="104"/>
      <c r="N1" s="121"/>
      <c r="O1" s="121"/>
      <c r="P1" s="121"/>
      <c r="Q1" s="121"/>
    </row>
    <row r="2" spans="1:20" x14ac:dyDescent="0.25">
      <c r="B2" s="121" t="s">
        <v>23</v>
      </c>
      <c r="C2" s="121"/>
      <c r="D2" s="121" t="s">
        <v>1</v>
      </c>
      <c r="E2" s="121"/>
      <c r="F2" s="121" t="s">
        <v>2</v>
      </c>
      <c r="G2" s="121"/>
      <c r="H2" s="31" t="s">
        <v>23</v>
      </c>
      <c r="J2" s="31" t="s">
        <v>1</v>
      </c>
      <c r="L2" s="31" t="s">
        <v>2</v>
      </c>
      <c r="N2" s="31" t="s">
        <v>23</v>
      </c>
      <c r="O2" s="31" t="s">
        <v>1</v>
      </c>
      <c r="Q2" s="31" t="s">
        <v>2</v>
      </c>
    </row>
    <row r="3" spans="1:20" x14ac:dyDescent="0.25">
      <c r="A3" s="31" t="s">
        <v>25</v>
      </c>
      <c r="B3" s="116">
        <v>71178</v>
      </c>
      <c r="C3" s="117">
        <f>B3/B$6</f>
        <v>0.70681111784157369</v>
      </c>
      <c r="D3" s="116">
        <f>J3+O3</f>
        <v>3380979</v>
      </c>
      <c r="E3" s="117">
        <f>D3/D$6</f>
        <v>0.80150501814954311</v>
      </c>
      <c r="F3" s="116">
        <f>L3+Q3</f>
        <v>1012254522</v>
      </c>
      <c r="G3" s="117">
        <f>F3/F$6</f>
        <v>0.80177501608269008</v>
      </c>
      <c r="H3" s="116">
        <v>71178</v>
      </c>
      <c r="I3" s="117">
        <f>H3/B3</f>
        <v>1</v>
      </c>
      <c r="J3" s="116">
        <v>2803762</v>
      </c>
      <c r="K3" s="117">
        <f>J3/D3</f>
        <v>0.82927518922773547</v>
      </c>
      <c r="L3" s="116">
        <v>405926134</v>
      </c>
      <c r="M3" s="117">
        <f>L3/F3</f>
        <v>0.40101192454835977</v>
      </c>
      <c r="N3" s="116">
        <v>71178</v>
      </c>
      <c r="O3" s="116">
        <v>577217</v>
      </c>
      <c r="P3" s="118">
        <f>O3/D3</f>
        <v>0.17072481077226448</v>
      </c>
      <c r="Q3" s="116">
        <v>606328388</v>
      </c>
      <c r="R3" s="118">
        <f>Q3/F3</f>
        <v>0.59898807545164023</v>
      </c>
      <c r="T3" s="118"/>
    </row>
    <row r="4" spans="1:20" x14ac:dyDescent="0.25">
      <c r="A4" s="31" t="s">
        <v>26</v>
      </c>
      <c r="B4" s="116">
        <v>20025</v>
      </c>
      <c r="C4" s="117">
        <f t="shared" ref="C4:C6" si="0">B4/B$6</f>
        <v>0.19885206994826371</v>
      </c>
      <c r="D4" s="116">
        <f>J4+O4</f>
        <v>731372</v>
      </c>
      <c r="E4" s="117">
        <f t="shared" ref="E4:E6" si="1">D4/D$6</f>
        <v>0.1733812390239832</v>
      </c>
      <c r="F4" s="116">
        <f t="shared" ref="F4:F6" si="2">L4+Q4</f>
        <v>112425994</v>
      </c>
      <c r="G4" s="117">
        <f t="shared" ref="G4:G6" si="3">F4/F$6</f>
        <v>8.9049099004630011E-2</v>
      </c>
      <c r="H4" s="116">
        <v>20025</v>
      </c>
      <c r="I4" s="116"/>
      <c r="J4" s="116">
        <v>731372</v>
      </c>
      <c r="K4" s="116"/>
      <c r="L4" s="116">
        <v>112425994</v>
      </c>
      <c r="M4" s="116"/>
      <c r="N4" s="116">
        <v>0</v>
      </c>
      <c r="O4" s="116">
        <v>0</v>
      </c>
      <c r="P4" s="116"/>
      <c r="Q4" s="116">
        <v>0</v>
      </c>
    </row>
    <row r="5" spans="1:20" x14ac:dyDescent="0.25">
      <c r="A5" s="31" t="s">
        <v>20</v>
      </c>
      <c r="B5" s="116">
        <v>9500</v>
      </c>
      <c r="C5" s="117">
        <f t="shared" si="0"/>
        <v>9.433681221016256E-2</v>
      </c>
      <c r="D5" s="116">
        <f>J5+O5</f>
        <v>105937</v>
      </c>
      <c r="E5" s="117">
        <f t="shared" si="1"/>
        <v>2.5113742826473679E-2</v>
      </c>
      <c r="F5" s="116">
        <f t="shared" si="2"/>
        <v>137836401.70799997</v>
      </c>
      <c r="G5" s="117">
        <f t="shared" si="3"/>
        <v>0.1091758849126799</v>
      </c>
      <c r="H5" s="116">
        <v>0</v>
      </c>
      <c r="I5" s="116"/>
      <c r="J5" s="116">
        <v>0</v>
      </c>
      <c r="K5" s="116"/>
      <c r="L5" s="116">
        <v>0</v>
      </c>
      <c r="M5" s="116"/>
      <c r="N5" s="116">
        <v>9500</v>
      </c>
      <c r="O5" s="119">
        <v>105937</v>
      </c>
      <c r="P5" s="119"/>
      <c r="Q5" s="119">
        <v>137836401.70799997</v>
      </c>
      <c r="R5" s="118"/>
      <c r="T5" s="118"/>
    </row>
    <row r="6" spans="1:20" x14ac:dyDescent="0.25">
      <c r="A6" s="31" t="s">
        <v>28</v>
      </c>
      <c r="B6" s="116">
        <f>SUM(B3:B5)</f>
        <v>100703</v>
      </c>
      <c r="C6" s="117">
        <f t="shared" si="0"/>
        <v>1</v>
      </c>
      <c r="D6" s="116">
        <f>J6+O6</f>
        <v>4218288</v>
      </c>
      <c r="E6" s="117">
        <f t="shared" si="1"/>
        <v>1</v>
      </c>
      <c r="F6" s="116">
        <f t="shared" si="2"/>
        <v>1262516917.7079999</v>
      </c>
      <c r="G6" s="117">
        <f t="shared" si="3"/>
        <v>1</v>
      </c>
      <c r="H6" s="116">
        <f>SUM(H3:H5)</f>
        <v>91203</v>
      </c>
      <c r="I6" s="116"/>
      <c r="J6" s="116">
        <f t="shared" ref="J6:Q6" si="4">SUM(J3:J5)</f>
        <v>3535134</v>
      </c>
      <c r="K6" s="116"/>
      <c r="L6" s="116">
        <f t="shared" si="4"/>
        <v>518352128</v>
      </c>
      <c r="M6" s="116"/>
      <c r="N6" s="116">
        <f t="shared" si="4"/>
        <v>80678</v>
      </c>
      <c r="O6" s="116">
        <f t="shared" si="4"/>
        <v>683154</v>
      </c>
      <c r="P6" s="116"/>
      <c r="Q6" s="116">
        <f t="shared" si="4"/>
        <v>744164789.70799994</v>
      </c>
    </row>
    <row r="7" spans="1:20" x14ac:dyDescent="0.25">
      <c r="A7" s="31" t="s">
        <v>27</v>
      </c>
      <c r="B7" s="116">
        <v>191046</v>
      </c>
      <c r="C7" s="117"/>
      <c r="D7" s="31">
        <v>4785700</v>
      </c>
      <c r="E7" s="117"/>
      <c r="F7" s="31">
        <v>2221061080</v>
      </c>
      <c r="H7" s="32">
        <v>91203</v>
      </c>
      <c r="I7" s="32"/>
      <c r="J7" s="32">
        <v>3535134</v>
      </c>
      <c r="K7" s="32"/>
      <c r="L7" s="32">
        <v>518352128</v>
      </c>
      <c r="M7" s="32"/>
      <c r="N7" s="32">
        <v>171021</v>
      </c>
      <c r="O7" s="32">
        <v>1250566</v>
      </c>
      <c r="P7" s="32"/>
      <c r="Q7" s="32">
        <v>1702708952</v>
      </c>
    </row>
    <row r="8" spans="1:20" x14ac:dyDescent="0.25">
      <c r="B8" s="113">
        <f>B6/B7</f>
        <v>0.52711388880164989</v>
      </c>
      <c r="C8" s="116"/>
      <c r="D8" s="113">
        <f t="shared" ref="D8:Q8" si="5">D6/D7</f>
        <v>0.88143594458490926</v>
      </c>
      <c r="E8" s="116"/>
      <c r="F8" s="113">
        <f t="shared" si="5"/>
        <v>0.56842962540588926</v>
      </c>
      <c r="G8" s="113"/>
      <c r="H8" s="113">
        <f t="shared" si="5"/>
        <v>1</v>
      </c>
      <c r="I8" s="113"/>
      <c r="J8" s="113">
        <f t="shared" si="5"/>
        <v>1</v>
      </c>
      <c r="K8" s="113"/>
      <c r="L8" s="113">
        <f t="shared" si="5"/>
        <v>1</v>
      </c>
      <c r="M8" s="113"/>
      <c r="N8" s="113">
        <f t="shared" si="5"/>
        <v>0.47174323621075775</v>
      </c>
      <c r="O8" s="113">
        <f t="shared" si="5"/>
        <v>0.54627584629679682</v>
      </c>
      <c r="P8" s="113"/>
      <c r="Q8" s="113">
        <f t="shared" si="5"/>
        <v>0.43704755814780022</v>
      </c>
    </row>
    <row r="9" spans="1:20" x14ac:dyDescent="0.25"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20" x14ac:dyDescent="0.25"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20" x14ac:dyDescent="0.25">
      <c r="H11" s="32"/>
      <c r="I11" s="32"/>
      <c r="J11" s="32"/>
      <c r="K11" s="32"/>
      <c r="L11" s="32"/>
      <c r="M11" s="32"/>
      <c r="N11" s="32"/>
      <c r="O11" s="32"/>
      <c r="P11" s="32"/>
      <c r="Q11" s="32"/>
    </row>
  </sheetData>
  <mergeCells count="5">
    <mergeCell ref="H1:L1"/>
    <mergeCell ref="N1:Q1"/>
    <mergeCell ref="B2:C2"/>
    <mergeCell ref="F2:G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activeCell="B19" sqref="B19"/>
    </sheetView>
  </sheetViews>
  <sheetFormatPr baseColWidth="10" defaultRowHeight="15" x14ac:dyDescent="0.25"/>
  <cols>
    <col min="2" max="2" width="31.28515625" customWidth="1"/>
    <col min="3" max="3" width="16.5703125" customWidth="1"/>
    <col min="6" max="6" width="15.85546875" customWidth="1"/>
    <col min="8" max="8" width="15" customWidth="1"/>
  </cols>
  <sheetData>
    <row r="1" spans="2:9" x14ac:dyDescent="0.25">
      <c r="B1" s="8"/>
      <c r="C1" s="122" t="s">
        <v>0</v>
      </c>
      <c r="D1" s="122"/>
      <c r="E1" s="122"/>
      <c r="F1" s="122" t="s">
        <v>1</v>
      </c>
      <c r="G1" s="122"/>
      <c r="H1" s="126" t="s">
        <v>2</v>
      </c>
      <c r="I1" s="126"/>
    </row>
    <row r="2" spans="2:9" x14ac:dyDescent="0.25">
      <c r="B2" s="10" t="s">
        <v>4</v>
      </c>
      <c r="C2" s="12">
        <f>C3+C5</f>
        <v>97703</v>
      </c>
      <c r="D2" s="18">
        <v>1</v>
      </c>
      <c r="E2" s="14">
        <v>1</v>
      </c>
      <c r="F2" s="12">
        <v>4112351</v>
      </c>
      <c r="G2" s="14">
        <v>1</v>
      </c>
      <c r="H2" s="12">
        <v>1124680516</v>
      </c>
      <c r="I2" s="14">
        <v>1</v>
      </c>
    </row>
    <row r="3" spans="2:9" x14ac:dyDescent="0.25">
      <c r="B3" s="10" t="s">
        <v>7</v>
      </c>
      <c r="C3" s="12">
        <v>91203</v>
      </c>
      <c r="D3" s="18">
        <f>C3/C2</f>
        <v>0.93347184835675467</v>
      </c>
      <c r="E3" s="14">
        <v>1</v>
      </c>
      <c r="F3" s="12">
        <v>3535134</v>
      </c>
      <c r="G3" s="14">
        <v>0.86</v>
      </c>
      <c r="H3" s="12">
        <v>518352128</v>
      </c>
      <c r="I3" s="14">
        <v>0.46</v>
      </c>
    </row>
    <row r="4" spans="2:9" x14ac:dyDescent="0.25">
      <c r="B4" s="10" t="s">
        <v>14</v>
      </c>
      <c r="C4" s="12">
        <v>71178</v>
      </c>
      <c r="D4" s="18">
        <f>C4/C2</f>
        <v>0.72851396579429495</v>
      </c>
      <c r="E4" s="14">
        <v>0.78</v>
      </c>
      <c r="F4" s="12">
        <v>577217</v>
      </c>
      <c r="G4" s="14">
        <v>0.14000000000000001</v>
      </c>
      <c r="H4" s="12">
        <v>606328388</v>
      </c>
      <c r="I4" s="14">
        <v>0.54</v>
      </c>
    </row>
    <row r="5" spans="2:9" x14ac:dyDescent="0.25">
      <c r="B5" s="10" t="s">
        <v>15</v>
      </c>
      <c r="C5" s="12">
        <v>6500</v>
      </c>
      <c r="D5" s="18">
        <f>C5/C2</f>
        <v>6.652815164324534E-2</v>
      </c>
      <c r="E5" s="14">
        <v>7.0000000000000007E-2</v>
      </c>
      <c r="F5" s="12">
        <v>105937</v>
      </c>
      <c r="G5" s="18">
        <v>2.58E-2</v>
      </c>
      <c r="H5" s="15" t="s">
        <v>16</v>
      </c>
      <c r="I5" s="14">
        <v>0.12</v>
      </c>
    </row>
    <row r="10" spans="2:9" x14ac:dyDescent="0.25">
      <c r="G10">
        <f>99843-6500</f>
        <v>93343</v>
      </c>
    </row>
    <row r="15" spans="2:9" x14ac:dyDescent="0.25">
      <c r="B15" s="19" t="s">
        <v>17</v>
      </c>
      <c r="C15" s="19">
        <v>71178</v>
      </c>
      <c r="D15" s="20">
        <v>577217</v>
      </c>
      <c r="E15" s="21">
        <v>0.17072481077226448</v>
      </c>
      <c r="F15" s="20">
        <v>606328387.54100001</v>
      </c>
      <c r="G15" s="21">
        <v>0.59898807553371691</v>
      </c>
    </row>
    <row r="16" spans="2:9" x14ac:dyDescent="0.25">
      <c r="B16" s="19" t="s">
        <v>7</v>
      </c>
      <c r="C16" s="19">
        <v>71178</v>
      </c>
      <c r="D16" s="20">
        <v>2803762</v>
      </c>
      <c r="E16" s="21">
        <v>0.82927518922773547</v>
      </c>
      <c r="F16" s="20">
        <v>405926133.55400288</v>
      </c>
      <c r="G16" s="21">
        <v>0.40101192446628309</v>
      </c>
    </row>
    <row r="17" spans="2:7" x14ac:dyDescent="0.25">
      <c r="B17" s="22" t="s">
        <v>4</v>
      </c>
      <c r="C17" s="19">
        <v>71178</v>
      </c>
      <c r="D17" s="19">
        <v>3380979</v>
      </c>
      <c r="E17" s="21">
        <v>1</v>
      </c>
      <c r="F17" s="19">
        <v>1012254521.0950029</v>
      </c>
      <c r="G17" s="21">
        <v>1</v>
      </c>
    </row>
    <row r="20" spans="2:7" x14ac:dyDescent="0.25">
      <c r="C20" t="s">
        <v>1</v>
      </c>
      <c r="D20" t="s">
        <v>2</v>
      </c>
    </row>
    <row r="21" spans="2:7" x14ac:dyDescent="0.25">
      <c r="B21" s="19" t="s">
        <v>6</v>
      </c>
      <c r="C21" s="21">
        <v>0.17072481077226448</v>
      </c>
      <c r="D21" s="21">
        <v>0.59898807553371691</v>
      </c>
      <c r="F21" s="20"/>
    </row>
    <row r="22" spans="2:7" x14ac:dyDescent="0.25">
      <c r="B22" s="19" t="s">
        <v>7</v>
      </c>
      <c r="C22" s="21">
        <v>0.82927518922773547</v>
      </c>
      <c r="D22" s="21">
        <v>0.40101192446628309</v>
      </c>
      <c r="F22" s="20"/>
    </row>
    <row r="23" spans="2:7" x14ac:dyDescent="0.25">
      <c r="B23" s="22"/>
      <c r="C23" s="21"/>
      <c r="D23" s="21"/>
      <c r="F23" s="19"/>
    </row>
  </sheetData>
  <mergeCells count="3">
    <mergeCell ref="C1:E1"/>
    <mergeCell ref="F1:G1"/>
    <mergeCell ref="H1:I1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I1" workbookViewId="0">
      <selection activeCell="S6" sqref="S6"/>
    </sheetView>
  </sheetViews>
  <sheetFormatPr baseColWidth="10" defaultRowHeight="21.75" customHeight="1" x14ac:dyDescent="0.25"/>
  <cols>
    <col min="1" max="1" width="19.140625" customWidth="1"/>
    <col min="2" max="7" width="14.85546875" customWidth="1"/>
    <col min="10" max="10" width="41" customWidth="1"/>
    <col min="11" max="11" width="11.42578125" hidden="1" customWidth="1"/>
    <col min="12" max="12" width="10.85546875" customWidth="1"/>
    <col min="13" max="13" width="0.42578125" hidden="1" customWidth="1"/>
    <col min="14" max="14" width="11.140625" customWidth="1"/>
    <col min="15" max="15" width="18.28515625" hidden="1" customWidth="1"/>
  </cols>
  <sheetData>
    <row r="1" spans="1:16" ht="21.75" customHeight="1" x14ac:dyDescent="0.25">
      <c r="A1" s="23"/>
      <c r="B1" s="127" t="s">
        <v>3</v>
      </c>
      <c r="C1" s="127"/>
      <c r="D1" s="127" t="s">
        <v>1</v>
      </c>
      <c r="E1" s="127"/>
      <c r="F1" s="127" t="s">
        <v>2</v>
      </c>
      <c r="G1" s="127"/>
      <c r="J1" s="23"/>
      <c r="K1" s="29" t="s">
        <v>3</v>
      </c>
      <c r="L1" s="29" t="s">
        <v>3</v>
      </c>
      <c r="M1" s="29" t="s">
        <v>1</v>
      </c>
      <c r="N1" s="29" t="s">
        <v>1</v>
      </c>
      <c r="O1" s="29" t="s">
        <v>2</v>
      </c>
      <c r="P1" s="29" t="s">
        <v>35</v>
      </c>
    </row>
    <row r="2" spans="1:16" ht="21.75" customHeight="1" x14ac:dyDescent="0.25">
      <c r="A2" s="10" t="s">
        <v>29</v>
      </c>
      <c r="B2" s="12">
        <v>71178</v>
      </c>
      <c r="C2" s="14">
        <v>0.71</v>
      </c>
      <c r="D2" s="12">
        <v>3380979</v>
      </c>
      <c r="E2" s="14">
        <v>0.8</v>
      </c>
      <c r="F2" s="12">
        <v>1012254522</v>
      </c>
      <c r="G2" s="14">
        <v>0.8</v>
      </c>
      <c r="J2" s="10" t="s">
        <v>37</v>
      </c>
      <c r="K2" s="12">
        <v>71178</v>
      </c>
      <c r="L2" s="14">
        <v>0.71</v>
      </c>
      <c r="M2" s="12">
        <v>3380979</v>
      </c>
      <c r="N2" s="14">
        <v>0.8</v>
      </c>
      <c r="O2" s="12">
        <v>1012254522</v>
      </c>
      <c r="P2" s="14">
        <v>0.8</v>
      </c>
    </row>
    <row r="3" spans="1:16" ht="21.75" customHeight="1" x14ac:dyDescent="0.25">
      <c r="A3" s="24" t="s">
        <v>30</v>
      </c>
      <c r="B3" s="25"/>
      <c r="C3" s="25"/>
      <c r="D3" s="26">
        <v>2803762</v>
      </c>
      <c r="E3" s="27">
        <v>0.83</v>
      </c>
      <c r="F3" s="26">
        <v>405926134</v>
      </c>
      <c r="G3" s="27">
        <v>0.4</v>
      </c>
      <c r="J3" s="10" t="s">
        <v>38</v>
      </c>
      <c r="K3" s="12">
        <v>20025</v>
      </c>
      <c r="L3" s="14">
        <v>0.2</v>
      </c>
      <c r="M3" s="12">
        <v>731372</v>
      </c>
      <c r="N3" s="14">
        <v>0.17</v>
      </c>
      <c r="O3" s="12">
        <v>112425994</v>
      </c>
      <c r="P3" s="14">
        <v>0.09</v>
      </c>
    </row>
    <row r="4" spans="1:16" ht="21.75" customHeight="1" x14ac:dyDescent="0.25">
      <c r="A4" s="24" t="s">
        <v>31</v>
      </c>
      <c r="B4" s="25"/>
      <c r="C4" s="25"/>
      <c r="D4" s="26">
        <v>577217</v>
      </c>
      <c r="E4" s="27">
        <v>0.17</v>
      </c>
      <c r="F4" s="26">
        <v>606328388</v>
      </c>
      <c r="G4" s="27">
        <v>0.6</v>
      </c>
      <c r="J4" s="10" t="s">
        <v>39</v>
      </c>
      <c r="K4" s="12">
        <v>9500</v>
      </c>
      <c r="L4" s="14">
        <v>0.09</v>
      </c>
      <c r="M4" s="12">
        <v>105937</v>
      </c>
      <c r="N4" s="14">
        <v>0.03</v>
      </c>
      <c r="O4" s="12">
        <v>137836402</v>
      </c>
      <c r="P4" s="14">
        <v>0.11</v>
      </c>
    </row>
    <row r="5" spans="1:16" ht="21.75" customHeight="1" x14ac:dyDescent="0.25">
      <c r="A5" s="10" t="s">
        <v>32</v>
      </c>
      <c r="B5" s="12">
        <v>20025</v>
      </c>
      <c r="C5" s="14">
        <v>0.2</v>
      </c>
      <c r="D5" s="12">
        <v>731372</v>
      </c>
      <c r="E5" s="14">
        <v>0.17</v>
      </c>
      <c r="F5" s="12">
        <v>112425994</v>
      </c>
      <c r="G5" s="14">
        <v>0.09</v>
      </c>
      <c r="J5" s="28" t="s">
        <v>28</v>
      </c>
      <c r="K5" s="16">
        <v>100703</v>
      </c>
      <c r="L5" s="17">
        <v>1</v>
      </c>
      <c r="M5" s="16">
        <v>4218288</v>
      </c>
      <c r="N5" s="17">
        <v>1</v>
      </c>
      <c r="O5" s="16">
        <v>1262516918</v>
      </c>
      <c r="P5" s="17">
        <v>1</v>
      </c>
    </row>
    <row r="6" spans="1:16" ht="21.75" customHeight="1" x14ac:dyDescent="0.25">
      <c r="A6" s="10" t="s">
        <v>33</v>
      </c>
      <c r="B6" s="12">
        <v>9500</v>
      </c>
      <c r="C6" s="14">
        <v>0.09</v>
      </c>
      <c r="D6" s="12">
        <v>105937</v>
      </c>
      <c r="E6" s="14">
        <v>0.03</v>
      </c>
      <c r="F6" s="12">
        <v>137836402</v>
      </c>
      <c r="G6" s="14">
        <v>0.11</v>
      </c>
      <c r="J6" s="28" t="s">
        <v>27</v>
      </c>
      <c r="K6" s="16">
        <v>191046</v>
      </c>
      <c r="L6" s="9"/>
      <c r="M6" s="16">
        <v>4785700</v>
      </c>
      <c r="N6" s="9"/>
      <c r="O6" s="16">
        <v>2221061080</v>
      </c>
      <c r="P6" s="9"/>
    </row>
    <row r="7" spans="1:16" ht="21.75" customHeight="1" x14ac:dyDescent="0.25">
      <c r="A7" s="28" t="s">
        <v>28</v>
      </c>
      <c r="B7" s="16">
        <v>100703</v>
      </c>
      <c r="C7" s="17">
        <v>1</v>
      </c>
      <c r="D7" s="16">
        <v>4218288</v>
      </c>
      <c r="E7" s="17">
        <v>1</v>
      </c>
      <c r="F7" s="16">
        <v>1262516918</v>
      </c>
      <c r="G7" s="17">
        <v>1</v>
      </c>
      <c r="J7" s="28" t="s">
        <v>34</v>
      </c>
      <c r="K7" s="17">
        <v>0.53</v>
      </c>
      <c r="L7" s="9"/>
      <c r="M7" s="17">
        <v>0.88</v>
      </c>
      <c r="N7" s="9"/>
      <c r="O7" s="17">
        <v>0.56999999999999995</v>
      </c>
      <c r="P7" s="9"/>
    </row>
    <row r="8" spans="1:16" ht="21.75" customHeight="1" x14ac:dyDescent="0.25">
      <c r="A8" s="28" t="s">
        <v>27</v>
      </c>
      <c r="B8" s="16">
        <v>191046</v>
      </c>
      <c r="C8" s="9"/>
      <c r="D8" s="16">
        <v>4785700</v>
      </c>
      <c r="E8" s="9"/>
      <c r="F8" s="16">
        <v>2221061080</v>
      </c>
      <c r="G8" s="9"/>
    </row>
    <row r="9" spans="1:16" ht="21.75" customHeight="1" x14ac:dyDescent="0.25">
      <c r="A9" s="28" t="s">
        <v>34</v>
      </c>
      <c r="B9" s="17">
        <v>0.53</v>
      </c>
      <c r="C9" s="9"/>
      <c r="D9" s="17">
        <v>0.88</v>
      </c>
      <c r="E9" s="9"/>
      <c r="F9" s="17">
        <v>0.56999999999999995</v>
      </c>
      <c r="G9" s="9"/>
    </row>
    <row r="11" spans="1:16" ht="21.75" customHeight="1" x14ac:dyDescent="0.25">
      <c r="A11" s="28" t="s">
        <v>24</v>
      </c>
      <c r="B11" s="11">
        <f>B7</f>
        <v>100703</v>
      </c>
      <c r="C11" s="14">
        <f>B11/B$13</f>
        <v>0.52711388880164989</v>
      </c>
      <c r="D11" s="11">
        <f>D7</f>
        <v>4218288</v>
      </c>
      <c r="E11" s="14">
        <f>D11/D$13</f>
        <v>0.88143594458490926</v>
      </c>
      <c r="F11" s="11">
        <f>F7</f>
        <v>1262516918</v>
      </c>
      <c r="G11" s="14">
        <f>F11/F$13</f>
        <v>0.56842962553735799</v>
      </c>
    </row>
    <row r="12" spans="1:16" ht="21.75" customHeight="1" x14ac:dyDescent="0.25">
      <c r="A12" s="28" t="s">
        <v>36</v>
      </c>
      <c r="B12" s="11">
        <f>B13-B11</f>
        <v>90343</v>
      </c>
      <c r="C12" s="14">
        <f t="shared" ref="C12:E13" si="0">B12/B$13</f>
        <v>0.47288611119835011</v>
      </c>
      <c r="D12" s="11">
        <f t="shared" ref="D12" si="1">D13-D11</f>
        <v>567412</v>
      </c>
      <c r="E12" s="14">
        <f t="shared" si="0"/>
        <v>0.1185640554150908</v>
      </c>
      <c r="F12" s="11">
        <f t="shared" ref="F12" si="2">F13-F11</f>
        <v>958544162</v>
      </c>
      <c r="G12" s="14">
        <f t="shared" ref="G12" si="3">F12/F$13</f>
        <v>0.43157037446264196</v>
      </c>
    </row>
    <row r="13" spans="1:16" ht="21.75" customHeight="1" x14ac:dyDescent="0.25">
      <c r="B13" s="11">
        <f>B8</f>
        <v>191046</v>
      </c>
      <c r="C13" s="14">
        <f t="shared" si="0"/>
        <v>1</v>
      </c>
      <c r="D13" s="11">
        <f>D8</f>
        <v>4785700</v>
      </c>
      <c r="E13" s="14">
        <f t="shared" si="0"/>
        <v>1</v>
      </c>
      <c r="F13" s="11">
        <f>F8</f>
        <v>2221061080</v>
      </c>
      <c r="G13" s="14">
        <f t="shared" ref="G13" si="4">F13/F$13</f>
        <v>1</v>
      </c>
    </row>
    <row r="15" spans="1:16" ht="21.75" customHeight="1" x14ac:dyDescent="0.25">
      <c r="B15" s="29" t="s">
        <v>3</v>
      </c>
      <c r="C15" s="29" t="s">
        <v>1</v>
      </c>
      <c r="D15" s="29" t="s">
        <v>2</v>
      </c>
      <c r="E15" s="29"/>
      <c r="G15" s="29"/>
    </row>
    <row r="16" spans="1:16" ht="21.75" customHeight="1" x14ac:dyDescent="0.25">
      <c r="A16" t="s">
        <v>24</v>
      </c>
      <c r="B16" s="14">
        <v>0.52711388880164989</v>
      </c>
      <c r="C16" s="14">
        <v>0.88143594458490926</v>
      </c>
      <c r="D16" s="14">
        <v>0.56842962553735799</v>
      </c>
    </row>
    <row r="17" spans="1:7" ht="21.75" customHeight="1" x14ac:dyDescent="0.25">
      <c r="A17" t="s">
        <v>36</v>
      </c>
      <c r="B17" s="14">
        <v>0.47288611119835011</v>
      </c>
      <c r="C17" s="14">
        <v>0.1185640554150908</v>
      </c>
      <c r="D17" s="14">
        <v>0.43157037446264196</v>
      </c>
    </row>
    <row r="18" spans="1:7" ht="21.75" customHeight="1" x14ac:dyDescent="0.25">
      <c r="B18" s="14"/>
      <c r="C18" s="14"/>
      <c r="D18" s="14"/>
    </row>
    <row r="19" spans="1:7" ht="21.75" customHeight="1" x14ac:dyDescent="0.25">
      <c r="E19" s="14"/>
      <c r="G19" s="14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baseColWidth="10" defaultRowHeight="15" x14ac:dyDescent="0.25"/>
  <cols>
    <col min="1" max="1" width="30.140625" customWidth="1"/>
    <col min="4" max="4" width="12.28515625" customWidth="1"/>
  </cols>
  <sheetData>
    <row r="1" spans="1:5" x14ac:dyDescent="0.25">
      <c r="A1" s="30"/>
      <c r="B1" s="30" t="s">
        <v>3</v>
      </c>
      <c r="C1" s="30" t="s">
        <v>1</v>
      </c>
      <c r="D1" s="30" t="s">
        <v>35</v>
      </c>
      <c r="E1" s="30"/>
    </row>
    <row r="2" spans="1:5" x14ac:dyDescent="0.25">
      <c r="A2" s="10" t="s">
        <v>110</v>
      </c>
      <c r="B2" s="14">
        <v>0.77</v>
      </c>
      <c r="C2" s="14">
        <v>0.31</v>
      </c>
      <c r="D2" s="14">
        <v>0.28000000000000003</v>
      </c>
    </row>
    <row r="3" spans="1:5" x14ac:dyDescent="0.25">
      <c r="A3" s="10" t="s">
        <v>111</v>
      </c>
      <c r="B3" s="14">
        <v>0.96</v>
      </c>
      <c r="C3" s="14">
        <v>0.69</v>
      </c>
      <c r="D3" s="14">
        <v>0.72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13" workbookViewId="0">
      <selection sqref="A1:G4"/>
    </sheetView>
  </sheetViews>
  <sheetFormatPr baseColWidth="10" defaultRowHeight="15" x14ac:dyDescent="0.25"/>
  <cols>
    <col min="1" max="1" width="38.85546875" style="31" customWidth="1"/>
    <col min="2" max="2" width="13.5703125" style="31" hidden="1" customWidth="1"/>
    <col min="3" max="7" width="14.85546875" style="31" customWidth="1"/>
    <col min="8" max="16384" width="11.42578125" style="31"/>
  </cols>
  <sheetData>
    <row r="1" spans="1:7" x14ac:dyDescent="0.25">
      <c r="B1" s="31" t="s">
        <v>42</v>
      </c>
      <c r="C1" s="31" t="s">
        <v>0</v>
      </c>
      <c r="D1" s="31" t="s">
        <v>1</v>
      </c>
      <c r="E1" s="31" t="s">
        <v>1</v>
      </c>
      <c r="F1" s="31" t="s">
        <v>2</v>
      </c>
      <c r="G1" s="31" t="s">
        <v>2</v>
      </c>
    </row>
    <row r="2" spans="1:7" x14ac:dyDescent="0.25">
      <c r="A2" s="31" t="s">
        <v>41</v>
      </c>
      <c r="B2" s="32">
        <v>162690</v>
      </c>
      <c r="C2" s="21">
        <f>B2/B$4</f>
        <v>0.95128668409142736</v>
      </c>
      <c r="D2" s="19">
        <f>'[1]RET PP'!H23</f>
        <v>1123706</v>
      </c>
      <c r="E2" s="21">
        <f>'[1]RET PP'!I23</f>
        <v>0.89855793296795217</v>
      </c>
      <c r="F2" s="19">
        <f>'[1]RET PP'!J23</f>
        <v>1541910949.6629999</v>
      </c>
      <c r="G2" s="21">
        <f>'[1]RET PP'!K23</f>
        <v>0.90556342440750304</v>
      </c>
    </row>
    <row r="3" spans="1:7" x14ac:dyDescent="0.25">
      <c r="A3" s="31" t="s">
        <v>40</v>
      </c>
      <c r="B3" s="32">
        <v>32829</v>
      </c>
      <c r="C3" s="21">
        <f t="shared" ref="C3" si="0">B3/B$4</f>
        <v>0.19195888224253163</v>
      </c>
      <c r="D3" s="19">
        <f>'[1]RET PP'!L23</f>
        <v>126860</v>
      </c>
      <c r="E3" s="21">
        <f>'[1]RET PP'!M23</f>
        <v>0.10144206703204789</v>
      </c>
      <c r="F3" s="19">
        <f>'[1]RET PP'!N23</f>
        <v>160798002.69099998</v>
      </c>
      <c r="G3" s="21">
        <f>'[1]RET PP'!O23</f>
        <v>9.4436575592497074E-2</v>
      </c>
    </row>
    <row r="4" spans="1:7" x14ac:dyDescent="0.25">
      <c r="B4" s="19">
        <v>171021</v>
      </c>
      <c r="C4" s="21"/>
      <c r="D4" s="19">
        <f>'[1]RET PP'!D23</f>
        <v>1250566</v>
      </c>
      <c r="E4" s="21"/>
      <c r="F4" s="19">
        <f>'[1]RET PP'!F23</f>
        <v>1702708952.3539996</v>
      </c>
      <c r="G4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PP&amp;DAB</vt:lpstr>
      <vt:lpstr>Comptes avec ou sans cartes</vt:lpstr>
      <vt:lpstr>Par mode</vt:lpstr>
      <vt:lpstr>Par mode2</vt:lpstr>
      <vt:lpstr>Comportement client avec carte</vt:lpstr>
      <vt:lpstr>Guichet uniquement</vt:lpstr>
      <vt:lpstr>Avec carte</vt:lpstr>
      <vt:lpstr>BT&amp;BL</vt:lpstr>
      <vt:lpstr>Feuil9</vt:lpstr>
      <vt:lpstr>PP par palier</vt:lpstr>
      <vt:lpstr>DAB Palier Nbre</vt:lpstr>
      <vt:lpstr>DAB palier MNT</vt:lpstr>
      <vt:lpstr>Feuil12</vt:lpstr>
      <vt:lpstr>Feuil14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JALILA</dc:creator>
  <cp:lastModifiedBy>USER</cp:lastModifiedBy>
  <cp:lastPrinted>2016-12-22T14:31:33Z</cp:lastPrinted>
  <dcterms:created xsi:type="dcterms:W3CDTF">2016-12-22T08:02:04Z</dcterms:created>
  <dcterms:modified xsi:type="dcterms:W3CDTF">2017-07-21T07:38:29Z</dcterms:modified>
</cp:coreProperties>
</file>